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1951475\Downloads\"/>
    </mc:Choice>
  </mc:AlternateContent>
  <xr:revisionPtr revIDLastSave="0" documentId="8_{712C3F00-D1EE-4100-94E5-F444E93F918C}" xr6:coauthVersionLast="46" xr6:coauthVersionMax="46" xr10:uidLastSave="{00000000-0000-0000-0000-000000000000}"/>
  <bookViews>
    <workbookView xWindow="-120" yWindow="-120" windowWidth="29040" windowHeight="15840" firstSheet="5" activeTab="5" xr2:uid="{00000000-000D-0000-FFFF-FFFF00000000}"/>
  </bookViews>
  <sheets>
    <sheet name="ÁREAS E PRODUTIVIDADE" sheetId="7" state="hidden" r:id="rId1"/>
    <sheet name="Linhas-Empresas-Tarifas_ANTT_20" sheetId="15" state="hidden" r:id="rId2"/>
    <sheet name="Uniformes" sheetId="16" state="hidden" r:id="rId3"/>
    <sheet name="ESCALA" sheetId="3" state="hidden" r:id="rId4"/>
    <sheet name="Encargos Sociais" sheetId="1" state="hidden" r:id="rId5"/>
    <sheet name="Copeira" sheetId="4" r:id="rId6"/>
    <sheet name="Garçom" sheetId="2" r:id="rId7"/>
    <sheet name="Materiais de consumo" sheetId="8" state="hidden" r:id="rId8"/>
    <sheet name="SINAPI_N_D_04_2020" sheetId="17" state="hidden" r:id="rId9"/>
    <sheet name="Conta Vinculada" sheetId="11" state="hidden" r:id="rId10"/>
    <sheet name="RESUMO_Preços" sheetId="6" r:id="rId11"/>
    <sheet name="COMPARATIVOS OUTROS ÓRGÃOS" sheetId="12" state="hidden" r:id="rId12"/>
    <sheet name="Exemplo_Conf_PIS_E_Cofins_LP" sheetId="19" state="hidden" r:id="rId13"/>
    <sheet name="Exemplo_Preenchimento_PIS_e_Co" sheetId="20" state="hidden" r:id="rId14"/>
  </sheets>
  <definedNames>
    <definedName name="_xlnm._FilterDatabase" localSheetId="1" hidden="1">'Linhas-Empresas-Tarifas_ANTT_20'!$A$10:$DX$449</definedName>
    <definedName name="_xlnm._FilterDatabase" localSheetId="7" hidden="1">'Materiais de consumo'!$B$3:$O$3</definedName>
    <definedName name="AGENTE_D_VAZIA" localSheetId="5">#REF!</definedName>
    <definedName name="AGENTE_D_VAZIA" localSheetId="4">#REF!</definedName>
    <definedName name="AGENTE_D_VAZIA" localSheetId="3">#REF!</definedName>
    <definedName name="AGENTE_D_VAZIA" localSheetId="12">#REF!</definedName>
    <definedName name="AGENTE_D_VAZIA" localSheetId="13">#REF!</definedName>
    <definedName name="AGENTE_D_VAZIA" localSheetId="6">#REF!</definedName>
    <definedName name="_xlnm.Print_Area" localSheetId="11">'COMPARATIVOS OUTROS ÓRGÃOS'!$B$2:$P$16</definedName>
    <definedName name="_xlnm.Print_Area" localSheetId="5">Copeira!$B$2:$E$77</definedName>
    <definedName name="_xlnm.Print_Area" localSheetId="4">'Encargos Sociais'!#REF!</definedName>
    <definedName name="_xlnm.Print_Area" localSheetId="12">Exemplo_Conf_PIS_E_Cofins_LP!$F$4:$M$18</definedName>
    <definedName name="_xlnm.Print_Area" localSheetId="13">Exemplo_Preenchimento_PIS_e_Co!$F$4:$Z$19</definedName>
    <definedName name="_xlnm.Print_Area" localSheetId="6">Garçom!$B$2:$E$79</definedName>
    <definedName name="_xlnm.Print_Area" localSheetId="7">'Materiais de consumo'!$B$2:$AJP$115,'Materiais de consumo'!$S$116:$X$123</definedName>
    <definedName name="_xlnm.Print_Area" localSheetId="10">RESUMO_Preços!$B$3:$G$38</definedName>
    <definedName name="_xlnm.Print_Area" localSheetId="2">Uniformes!$M$1:$Q$25,Uniformes!$B$6:$H$10</definedName>
    <definedName name="dedede" localSheetId="5">#REF!</definedName>
    <definedName name="dedede" localSheetId="4">#REF!</definedName>
    <definedName name="dedede" localSheetId="12">#REF!</definedName>
    <definedName name="dedede" localSheetId="13">#REF!</definedName>
    <definedName name="dedede" localSheetId="6">#REF!</definedName>
    <definedName name="dia" localSheetId="5">#REF!</definedName>
    <definedName name="dia" localSheetId="4">#REF!</definedName>
    <definedName name="dia" localSheetId="12">#REF!</definedName>
    <definedName name="dia" localSheetId="13">#REF!</definedName>
    <definedName name="dia" localSheetId="6">#REF!</definedName>
    <definedName name="Escala_Oficial" localSheetId="5">#REF!</definedName>
    <definedName name="Escala_Oficial" localSheetId="4">#REF!</definedName>
    <definedName name="Escala_Oficial" localSheetId="12">#REF!</definedName>
    <definedName name="Escala_Oficial" localSheetId="13">#REF!</definedName>
    <definedName name="Escala_Oficial" localSheetId="6">#REF!</definedName>
    <definedName name="Excel_BuiltIn_Print_Area_1" localSheetId="5">#REF!</definedName>
    <definedName name="Excel_BuiltIn_Print_Area_1" localSheetId="4">#REF!</definedName>
    <definedName name="Excel_BuiltIn_Print_Area_1" localSheetId="12">#REF!</definedName>
    <definedName name="Excel_BuiltIn_Print_Area_1" localSheetId="13">#REF!</definedName>
    <definedName name="Excel_BuiltIn_Print_Area_1" localSheetId="6">#REF!</definedName>
    <definedName name="Excel_BuiltIn_Print_Area_1_1" localSheetId="5">#REF!</definedName>
    <definedName name="Excel_BuiltIn_Print_Area_1_1" localSheetId="4">#REF!</definedName>
    <definedName name="Excel_BuiltIn_Print_Area_1_1" localSheetId="12">#REF!</definedName>
    <definedName name="Excel_BuiltIn_Print_Area_1_1" localSheetId="13">#REF!</definedName>
    <definedName name="Excel_BuiltIn_Print_Area_1_1" localSheetId="6">#REF!</definedName>
    <definedName name="Excel_BuiltIn_Print_Area_1_1_1" localSheetId="5">#REF!</definedName>
    <definedName name="Excel_BuiltIn_Print_Area_1_1_1" localSheetId="4">#REF!</definedName>
    <definedName name="Excel_BuiltIn_Print_Area_1_1_1" localSheetId="12">#REF!</definedName>
    <definedName name="Excel_BuiltIn_Print_Area_1_1_1" localSheetId="13">#REF!</definedName>
    <definedName name="Excel_BuiltIn_Print_Area_1_1_1" localSheetId="6">#REF!</definedName>
    <definedName name="Excel_BuiltIn_Print_Area_1_1_1_1" localSheetId="5">#REF!</definedName>
    <definedName name="Excel_BuiltIn_Print_Area_1_1_1_1" localSheetId="4">#REF!</definedName>
    <definedName name="Excel_BuiltIn_Print_Area_1_1_1_1" localSheetId="12">#REF!</definedName>
    <definedName name="Excel_BuiltIn_Print_Area_1_1_1_1" localSheetId="13">#REF!</definedName>
    <definedName name="Excel_BuiltIn_Print_Area_1_1_1_1" localSheetId="6">#REF!</definedName>
    <definedName name="Excel_BuiltIn_Print_Area_3_1" localSheetId="5">#REF!</definedName>
    <definedName name="Excel_BuiltIn_Print_Area_3_1" localSheetId="4">#REF!</definedName>
    <definedName name="Excel_BuiltIn_Print_Area_3_1" localSheetId="3">#REF!</definedName>
    <definedName name="Excel_BuiltIn_Print_Area_3_1" localSheetId="12">#REF!</definedName>
    <definedName name="Excel_BuiltIn_Print_Area_3_1" localSheetId="13">#REF!</definedName>
    <definedName name="Excel_BuiltIn_Print_Area_3_1" localSheetId="6">#REF!</definedName>
    <definedName name="Excel_BuiltIn_Print_Area_3_1" localSheetId="10">#REF!</definedName>
    <definedName name="Excel_BuiltIn_Print_Area_4_1" localSheetId="5">#REF!</definedName>
    <definedName name="Excel_BuiltIn_Print_Area_4_1" localSheetId="4">#REF!</definedName>
    <definedName name="Excel_BuiltIn_Print_Area_4_1" localSheetId="3">#REF!</definedName>
    <definedName name="Excel_BuiltIn_Print_Area_4_1" localSheetId="12">#REF!</definedName>
    <definedName name="Excel_BuiltIn_Print_Area_4_1" localSheetId="13">#REF!</definedName>
    <definedName name="Excel_BuiltIn_Print_Area_4_1" localSheetId="6">#REF!</definedName>
    <definedName name="Excel_BuiltIn_Print_Area_4_1" localSheetId="10">#REF!</definedName>
    <definedName name="Excel_BuiltIn_Print_Area_6_1" localSheetId="5">#REF!</definedName>
    <definedName name="Excel_BuiltIn_Print_Area_6_1" localSheetId="4">#REF!</definedName>
    <definedName name="Excel_BuiltIn_Print_Area_6_1" localSheetId="3">#REF!</definedName>
    <definedName name="Excel_BuiltIn_Print_Area_6_1" localSheetId="12">#REF!</definedName>
    <definedName name="Excel_BuiltIn_Print_Area_6_1" localSheetId="13">#REF!</definedName>
    <definedName name="Excel_BuiltIn_Print_Area_6_1" localSheetId="6">#REF!</definedName>
    <definedName name="Excel_BuiltIn_Print_Area_6_1" localSheetId="10">#REF!</definedName>
    <definedName name="Excel_BuiltIn_Print_Area_7_1" localSheetId="5">#REF!</definedName>
    <definedName name="Excel_BuiltIn_Print_Area_7_1" localSheetId="4">#REF!</definedName>
    <definedName name="Excel_BuiltIn_Print_Area_7_1" localSheetId="3">#REF!</definedName>
    <definedName name="Excel_BuiltIn_Print_Area_7_1" localSheetId="12">#REF!</definedName>
    <definedName name="Excel_BuiltIn_Print_Area_7_1" localSheetId="13">#REF!</definedName>
    <definedName name="Excel_BuiltIn_Print_Area_7_1" localSheetId="6">#REF!</definedName>
    <definedName name="Excel_BuiltIn_Print_Area_7_1" localSheetId="10">#REF!</definedName>
    <definedName name="Excel_BuiltIn_Print_Area_8_1" localSheetId="5">#REF!</definedName>
    <definedName name="Excel_BuiltIn_Print_Area_8_1" localSheetId="4">#REF!</definedName>
    <definedName name="Excel_BuiltIn_Print_Area_8_1" localSheetId="3">#REF!</definedName>
    <definedName name="Excel_BuiltIn_Print_Area_8_1" localSheetId="12">#REF!</definedName>
    <definedName name="Excel_BuiltIn_Print_Area_8_1" localSheetId="13">#REF!</definedName>
    <definedName name="Excel_BuiltIn_Print_Area_8_1" localSheetId="6">#REF!</definedName>
    <definedName name="Excel_BuiltIn_Print_Area_8_1" localSheetId="10">#REF!</definedName>
    <definedName name="Excel_BuiltIn_Print_Titles_1_1" localSheetId="5">#REF!</definedName>
    <definedName name="Excel_BuiltIn_Print_Titles_1_1" localSheetId="4">#REF!</definedName>
    <definedName name="Excel_BuiltIn_Print_Titles_1_1" localSheetId="12">#REF!</definedName>
    <definedName name="Excel_BuiltIn_Print_Titles_1_1" localSheetId="13">#REF!</definedName>
    <definedName name="Excel_BuiltIn_Print_Titles_1_1" localSheetId="6">#REF!</definedName>
    <definedName name="Excel_BuiltIn_Print_Titles_1_1_1" localSheetId="5">#REF!</definedName>
    <definedName name="Excel_BuiltIn_Print_Titles_1_1_1" localSheetId="4">#REF!</definedName>
    <definedName name="Excel_BuiltIn_Print_Titles_1_1_1" localSheetId="12">#REF!</definedName>
    <definedName name="Excel_BuiltIn_Print_Titles_1_1_1" localSheetId="13">#REF!</definedName>
    <definedName name="Excel_BuiltIn_Print_Titles_1_1_1" localSheetId="6">#REF!</definedName>
    <definedName name="fdkewfjnewfnew" localSheetId="5">#REF!</definedName>
    <definedName name="fdkewfjnewfnew" localSheetId="4">#REF!</definedName>
    <definedName name="fdkewfjnewfnew" localSheetId="12">#REF!</definedName>
    <definedName name="fdkewfjnewfnew" localSheetId="13">#REF!</definedName>
    <definedName name="fdkewfjnewfnew" localSheetId="6">#REF!</definedName>
    <definedName name="jyfrmujyrm" localSheetId="5">#REF!</definedName>
    <definedName name="jyfrmujyrm" localSheetId="4">#REF!</definedName>
    <definedName name="jyfrmujyrm" localSheetId="12">#REF!</definedName>
    <definedName name="jyfrmujyrm" localSheetId="13">#REF!</definedName>
    <definedName name="jyfrmujyrm" localSheetId="6">#REF!</definedName>
    <definedName name="lista1" localSheetId="5">#REF!</definedName>
    <definedName name="lista1" localSheetId="4">#REF!</definedName>
    <definedName name="lista1" localSheetId="3">#REF!</definedName>
    <definedName name="lista1" localSheetId="12">#REF!</definedName>
    <definedName name="lista1" localSheetId="13">#REF!</definedName>
    <definedName name="lista1" localSheetId="6">#REF!</definedName>
    <definedName name="lista1" localSheetId="10">#REF!</definedName>
    <definedName name="lista2" localSheetId="5">#REF!</definedName>
    <definedName name="lista2" localSheetId="4">#REF!</definedName>
    <definedName name="lista2" localSheetId="3">#REF!</definedName>
    <definedName name="lista2" localSheetId="12">#REF!</definedName>
    <definedName name="lista2" localSheetId="13">#REF!</definedName>
    <definedName name="lista2" localSheetId="6">#REF!</definedName>
    <definedName name="lista2" localSheetId="10">#REF!</definedName>
    <definedName name="nome" localSheetId="5">#REF!</definedName>
    <definedName name="nome" localSheetId="4">#REF!</definedName>
    <definedName name="nome" localSheetId="12">#REF!</definedName>
    <definedName name="nome" localSheetId="13">#REF!</definedName>
    <definedName name="nome" localSheetId="6">#REF!</definedName>
    <definedName name="PPPAs" localSheetId="5">#REF!</definedName>
    <definedName name="PPPAs" localSheetId="4">#REF!</definedName>
    <definedName name="PPPAs" localSheetId="3">#REF!</definedName>
    <definedName name="PPPAs" localSheetId="12">#REF!</definedName>
    <definedName name="PPPAs" localSheetId="13">#REF!</definedName>
    <definedName name="PPPAs" localSheetId="6">#REF!</definedName>
    <definedName name="res" localSheetId="5">#REF!</definedName>
    <definedName name="res" localSheetId="4">#REF!</definedName>
    <definedName name="res" localSheetId="12">#REF!</definedName>
    <definedName name="res" localSheetId="13">#REF!</definedName>
    <definedName name="res" localSheetId="6">#REF!</definedName>
    <definedName name="resumo" localSheetId="5">#REF!</definedName>
    <definedName name="resumo" localSheetId="4">#REF!</definedName>
    <definedName name="resumo" localSheetId="12">#REF!</definedName>
    <definedName name="resumo" localSheetId="13">#REF!</definedName>
    <definedName name="resumo" localSheetId="6">#REF!</definedName>
    <definedName name="sdsd" localSheetId="5">#REF!</definedName>
    <definedName name="sdsd" localSheetId="4">#REF!</definedName>
    <definedName name="sdsd" localSheetId="3">#REF!</definedName>
    <definedName name="sdsd" localSheetId="12">#REF!</definedName>
    <definedName name="sdsd" localSheetId="13">#REF!</definedName>
    <definedName name="sdsd" localSheetId="6">#REF!</definedName>
    <definedName name="Telefonista_VAZIA" localSheetId="5">#REF!</definedName>
    <definedName name="Telefonista_VAZIA" localSheetId="4">#REF!</definedName>
    <definedName name="Telefonista_VAZIA" localSheetId="12">#REF!</definedName>
    <definedName name="Telefonista_VAZIA" localSheetId="13">#REF!</definedName>
    <definedName name="Telefonista_VAZIA" localSheetId="6">#REF!</definedName>
    <definedName name="Teste" localSheetId="5">#REF!</definedName>
    <definedName name="teste" localSheetId="4">#REF!</definedName>
    <definedName name="teste" localSheetId="12">#REF!</definedName>
    <definedName name="teste" localSheetId="13">#REF!</definedName>
    <definedName name="Teste" localSheetId="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7" l="1"/>
  <c r="D17" i="3"/>
  <c r="D18" i="3"/>
  <c r="D19" i="3" s="1"/>
  <c r="D20" i="3" s="1"/>
  <c r="B8" i="16" l="1"/>
  <c r="F8" i="16"/>
  <c r="G8" i="16"/>
  <c r="H8" i="16" s="1"/>
  <c r="Q8" i="16"/>
  <c r="Q7" i="16"/>
  <c r="F9" i="16"/>
  <c r="G9" i="16"/>
  <c r="H9" i="16" s="1"/>
  <c r="Q9" i="16"/>
  <c r="F10" i="16"/>
  <c r="G10" i="16"/>
  <c r="Q10" i="16"/>
  <c r="Q11" i="16"/>
  <c r="H10" i="16" l="1"/>
  <c r="D7" i="3"/>
  <c r="D8" i="3" s="1"/>
  <c r="D9" i="3" s="1"/>
  <c r="D10" i="3" s="1"/>
  <c r="M5" i="12" l="1"/>
  <c r="M4" i="12" l="1"/>
  <c r="N4" i="12"/>
  <c r="N5" i="12"/>
  <c r="O5" i="12" s="1"/>
  <c r="B10" i="12"/>
  <c r="B11" i="12" s="1"/>
  <c r="B12" i="12" s="1"/>
  <c r="B13" i="12" s="1"/>
  <c r="B14" i="12" s="1"/>
  <c r="B15" i="12" s="1"/>
  <c r="B16" i="12" s="1"/>
  <c r="O4" i="12" l="1"/>
  <c r="D43" i="20" l="1"/>
  <c r="E43" i="20" s="1"/>
  <c r="D42" i="20"/>
  <c r="D44" i="20" s="1"/>
  <c r="E44" i="20" s="1"/>
  <c r="I39" i="20"/>
  <c r="D38" i="20"/>
  <c r="D37" i="20" s="1"/>
  <c r="I35" i="20"/>
  <c r="I34" i="20"/>
  <c r="R17" i="20"/>
  <c r="P17" i="20"/>
  <c r="S17" i="20" s="1"/>
  <c r="T17" i="20" s="1"/>
  <c r="E17" i="20"/>
  <c r="H17" i="20" s="1"/>
  <c r="I17" i="20" s="1"/>
  <c r="R16" i="20"/>
  <c r="P16" i="20"/>
  <c r="S16" i="20" s="1"/>
  <c r="T16" i="20" s="1"/>
  <c r="E16" i="20"/>
  <c r="H16" i="20" s="1"/>
  <c r="I16" i="20" s="1"/>
  <c r="R15" i="20"/>
  <c r="P15" i="20"/>
  <c r="S15" i="20" s="1"/>
  <c r="T15" i="20" s="1"/>
  <c r="E15" i="20"/>
  <c r="H15" i="20" s="1"/>
  <c r="I15" i="20" s="1"/>
  <c r="R14" i="20"/>
  <c r="P14" i="20"/>
  <c r="S14" i="20" s="1"/>
  <c r="T14" i="20" s="1"/>
  <c r="E14" i="20"/>
  <c r="H14" i="20" s="1"/>
  <c r="I14" i="20" s="1"/>
  <c r="R13" i="20"/>
  <c r="P13" i="20"/>
  <c r="S13" i="20" s="1"/>
  <c r="T13" i="20" s="1"/>
  <c r="E13" i="20"/>
  <c r="H13" i="20" s="1"/>
  <c r="I13" i="20" s="1"/>
  <c r="R12" i="20"/>
  <c r="P12" i="20"/>
  <c r="S12" i="20" s="1"/>
  <c r="T12" i="20" s="1"/>
  <c r="E12" i="20"/>
  <c r="H12" i="20" s="1"/>
  <c r="I12" i="20" s="1"/>
  <c r="R11" i="20"/>
  <c r="P11" i="20"/>
  <c r="S11" i="20" s="1"/>
  <c r="T11" i="20" s="1"/>
  <c r="E11" i="20"/>
  <c r="H11" i="20" s="1"/>
  <c r="I11" i="20" s="1"/>
  <c r="R10" i="20"/>
  <c r="P10" i="20"/>
  <c r="S10" i="20" s="1"/>
  <c r="T10" i="20" s="1"/>
  <c r="E10" i="20"/>
  <c r="H10" i="20" s="1"/>
  <c r="I10" i="20" s="1"/>
  <c r="N10" i="20" s="1"/>
  <c r="O10" i="20" s="1"/>
  <c r="S9" i="20"/>
  <c r="T9" i="20" s="1"/>
  <c r="R9" i="20"/>
  <c r="P9" i="20"/>
  <c r="E9" i="20"/>
  <c r="H9" i="20" s="1"/>
  <c r="I9" i="20" s="1"/>
  <c r="R8" i="20"/>
  <c r="P8" i="20"/>
  <c r="S8" i="20" s="1"/>
  <c r="T8" i="20" s="1"/>
  <c r="E8" i="20"/>
  <c r="H8" i="20" s="1"/>
  <c r="I8" i="20" s="1"/>
  <c r="R7" i="20"/>
  <c r="Q7" i="20"/>
  <c r="Q8" i="20" s="1"/>
  <c r="Q9" i="20" s="1"/>
  <c r="Q10" i="20" s="1"/>
  <c r="Q11" i="20" s="1"/>
  <c r="Q12" i="20" s="1"/>
  <c r="Q13" i="20" s="1"/>
  <c r="Q14" i="20" s="1"/>
  <c r="Q15" i="20" s="1"/>
  <c r="Q16" i="20" s="1"/>
  <c r="Q17" i="20" s="1"/>
  <c r="P7" i="20"/>
  <c r="S7" i="20" s="1"/>
  <c r="T7" i="20" s="1"/>
  <c r="F7" i="20"/>
  <c r="F8" i="20" s="1"/>
  <c r="F9" i="20" s="1"/>
  <c r="F10" i="20" s="1"/>
  <c r="F11" i="20" s="1"/>
  <c r="F12" i="20" s="1"/>
  <c r="F13" i="20" s="1"/>
  <c r="F14" i="20" s="1"/>
  <c r="F15" i="20" s="1"/>
  <c r="F16" i="20" s="1"/>
  <c r="F17" i="20" s="1"/>
  <c r="E7" i="20"/>
  <c r="H7" i="20" s="1"/>
  <c r="I7" i="20" s="1"/>
  <c r="R6" i="20"/>
  <c r="P6" i="20"/>
  <c r="S6" i="20" s="1"/>
  <c r="T6" i="20" s="1"/>
  <c r="Y6" i="20" s="1"/>
  <c r="Z6" i="20" s="1"/>
  <c r="H6" i="20"/>
  <c r="E6" i="20"/>
  <c r="D40" i="19"/>
  <c r="E40" i="19" s="1"/>
  <c r="D39" i="19"/>
  <c r="E39" i="19" s="1"/>
  <c r="D34" i="19"/>
  <c r="D33" i="19" s="1"/>
  <c r="M28" i="19"/>
  <c r="M27" i="19"/>
  <c r="L17" i="19"/>
  <c r="J17" i="19"/>
  <c r="M17" i="19" s="1"/>
  <c r="E17" i="19"/>
  <c r="H17" i="19" s="1"/>
  <c r="I17" i="19" s="1"/>
  <c r="L16" i="19"/>
  <c r="J16" i="19"/>
  <c r="M16" i="19" s="1"/>
  <c r="E16" i="19"/>
  <c r="H16" i="19" s="1"/>
  <c r="I16" i="19" s="1"/>
  <c r="L15" i="19"/>
  <c r="J15" i="19"/>
  <c r="M15" i="19" s="1"/>
  <c r="H15" i="19"/>
  <c r="I15" i="19" s="1"/>
  <c r="E15" i="19"/>
  <c r="L14" i="19"/>
  <c r="J14" i="19"/>
  <c r="M14" i="19" s="1"/>
  <c r="E14" i="19"/>
  <c r="H14" i="19" s="1"/>
  <c r="I14" i="19" s="1"/>
  <c r="L13" i="19"/>
  <c r="J13" i="19"/>
  <c r="M13" i="19" s="1"/>
  <c r="E13" i="19"/>
  <c r="H13" i="19" s="1"/>
  <c r="I13" i="19" s="1"/>
  <c r="L12" i="19"/>
  <c r="J12" i="19"/>
  <c r="M12" i="19" s="1"/>
  <c r="H12" i="19"/>
  <c r="I12" i="19" s="1"/>
  <c r="E12" i="19"/>
  <c r="L11" i="19"/>
  <c r="J11" i="19"/>
  <c r="M11" i="19" s="1"/>
  <c r="E11" i="19"/>
  <c r="H11" i="19" s="1"/>
  <c r="I11" i="19" s="1"/>
  <c r="L10" i="19"/>
  <c r="J10" i="19"/>
  <c r="M10" i="19" s="1"/>
  <c r="E10" i="19"/>
  <c r="H10" i="19" s="1"/>
  <c r="I10" i="19" s="1"/>
  <c r="L9" i="19"/>
  <c r="J9" i="19"/>
  <c r="M9" i="19" s="1"/>
  <c r="H9" i="19"/>
  <c r="I9" i="19" s="1"/>
  <c r="E9" i="19"/>
  <c r="L8" i="19"/>
  <c r="J8" i="19"/>
  <c r="M8" i="19" s="1"/>
  <c r="E8" i="19"/>
  <c r="H8" i="19" s="1"/>
  <c r="I8" i="19" s="1"/>
  <c r="L7" i="19"/>
  <c r="K7" i="19"/>
  <c r="K8" i="19" s="1"/>
  <c r="K9" i="19" s="1"/>
  <c r="K10" i="19" s="1"/>
  <c r="K11" i="19" s="1"/>
  <c r="K12" i="19" s="1"/>
  <c r="K13" i="19" s="1"/>
  <c r="K14" i="19" s="1"/>
  <c r="K15" i="19" s="1"/>
  <c r="K16" i="19" s="1"/>
  <c r="K17" i="19" s="1"/>
  <c r="J7" i="19"/>
  <c r="M7" i="19" s="1"/>
  <c r="F7" i="19"/>
  <c r="F8" i="19" s="1"/>
  <c r="F9" i="19" s="1"/>
  <c r="F10" i="19" s="1"/>
  <c r="F11" i="19" s="1"/>
  <c r="F12" i="19" s="1"/>
  <c r="F13" i="19" s="1"/>
  <c r="F14" i="19" s="1"/>
  <c r="F15" i="19" s="1"/>
  <c r="F16" i="19" s="1"/>
  <c r="F17" i="19" s="1"/>
  <c r="E7" i="19"/>
  <c r="H7" i="19" s="1"/>
  <c r="I7" i="19" s="1"/>
  <c r="L6" i="19"/>
  <c r="J6" i="19"/>
  <c r="M6" i="19" s="1"/>
  <c r="E6" i="19"/>
  <c r="H6" i="19" s="1"/>
  <c r="L14" i="20" l="1"/>
  <c r="N14" i="20"/>
  <c r="O14" i="20" s="1"/>
  <c r="M18" i="19"/>
  <c r="M24" i="19" s="1"/>
  <c r="Y7" i="20"/>
  <c r="Z7" i="20" s="1"/>
  <c r="W7" i="20"/>
  <c r="N9" i="20"/>
  <c r="O9" i="20" s="1"/>
  <c r="L9" i="20"/>
  <c r="Y12" i="20"/>
  <c r="Z12" i="20" s="1"/>
  <c r="W12" i="20"/>
  <c r="Y16" i="20"/>
  <c r="Z16" i="20" s="1"/>
  <c r="W16" i="20"/>
  <c r="L11" i="20"/>
  <c r="N11" i="20"/>
  <c r="O11" i="20" s="1"/>
  <c r="L13" i="20"/>
  <c r="N13" i="20"/>
  <c r="O13" i="20" s="1"/>
  <c r="Y14" i="20"/>
  <c r="Z14" i="20" s="1"/>
  <c r="W14" i="20"/>
  <c r="N7" i="20"/>
  <c r="O7" i="20" s="1"/>
  <c r="L7" i="20"/>
  <c r="H18" i="20"/>
  <c r="I30" i="20" s="1"/>
  <c r="N17" i="20"/>
  <c r="O17" i="20" s="1"/>
  <c r="L17" i="20"/>
  <c r="Y9" i="20"/>
  <c r="Z9" i="20" s="1"/>
  <c r="W9" i="20"/>
  <c r="N15" i="20"/>
  <c r="O15" i="20" s="1"/>
  <c r="L15" i="20"/>
  <c r="Y10" i="20"/>
  <c r="Z10" i="20" s="1"/>
  <c r="W10" i="20"/>
  <c r="S18" i="20"/>
  <c r="I31" i="20" s="1"/>
  <c r="Y11" i="20"/>
  <c r="Z11" i="20" s="1"/>
  <c r="W11" i="20"/>
  <c r="W13" i="20"/>
  <c r="Y13" i="20"/>
  <c r="Z13" i="20" s="1"/>
  <c r="Y15" i="20"/>
  <c r="Z15" i="20" s="1"/>
  <c r="W15" i="20"/>
  <c r="N16" i="20"/>
  <c r="O16" i="20" s="1"/>
  <c r="L16" i="20"/>
  <c r="N8" i="20"/>
  <c r="O8" i="20" s="1"/>
  <c r="L8" i="20"/>
  <c r="Y8" i="20"/>
  <c r="Z8" i="20" s="1"/>
  <c r="Z18" i="20" s="1"/>
  <c r="W8" i="20"/>
  <c r="N12" i="20"/>
  <c r="O12" i="20" s="1"/>
  <c r="L12" i="20"/>
  <c r="Y17" i="20"/>
  <c r="Z17" i="20" s="1"/>
  <c r="W17" i="20"/>
  <c r="L10" i="20"/>
  <c r="I6" i="20"/>
  <c r="W6" i="20"/>
  <c r="I6" i="19"/>
  <c r="H18" i="19"/>
  <c r="M23" i="19" s="1"/>
  <c r="M25" i="19" s="1"/>
  <c r="G20" i="6"/>
  <c r="G21" i="6" s="1"/>
  <c r="N6" i="20" l="1"/>
  <c r="O6" i="20" s="1"/>
  <c r="O18" i="20" s="1"/>
  <c r="L6" i="20"/>
  <c r="I32" i="20"/>
  <c r="Q21" i="16" l="1"/>
  <c r="S119" i="8" l="1"/>
  <c r="S120" i="8" s="1"/>
  <c r="S121" i="8" s="1"/>
  <c r="S122" i="8" s="1"/>
  <c r="S123" i="8" s="1"/>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4" i="8"/>
  <c r="M4" i="8"/>
  <c r="O4" i="8" s="1"/>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W4" i="8" l="1"/>
  <c r="Z4" i="8" s="1"/>
  <c r="X4" i="8" l="1"/>
  <c r="E16" i="2" l="1"/>
  <c r="G85" i="1" l="1"/>
  <c r="G80" i="1"/>
  <c r="G75" i="1"/>
  <c r="G68" i="1"/>
  <c r="G62" i="1"/>
  <c r="G52" i="1"/>
  <c r="G36" i="1"/>
  <c r="B32" i="1"/>
  <c r="B28" i="1"/>
  <c r="Q20" i="16"/>
  <c r="Q22" i="16"/>
  <c r="Q23" i="16"/>
  <c r="Q19" i="16"/>
  <c r="Q12" i="16" l="1"/>
  <c r="Q24" i="16" l="1"/>
  <c r="E16" i="3" l="1"/>
  <c r="E17" i="3" s="1"/>
  <c r="E18" i="3" s="1"/>
  <c r="E19" i="3" s="1"/>
  <c r="E20" i="3" s="1"/>
  <c r="K20" i="3" s="1"/>
  <c r="E6" i="3"/>
  <c r="F6" i="3" l="1"/>
  <c r="F7" i="3" s="1"/>
  <c r="F8" i="3" s="1"/>
  <c r="F9" i="3" s="1"/>
  <c r="E7" i="3"/>
  <c r="E8" i="3" s="1"/>
  <c r="E9" i="3" s="1"/>
  <c r="E10" i="3" s="1"/>
  <c r="K10" i="3" s="1"/>
  <c r="F16" i="3"/>
  <c r="F17" i="3" s="1"/>
  <c r="F18" i="3" s="1"/>
  <c r="F19" i="3" s="1"/>
  <c r="G6" i="3"/>
  <c r="G7" i="3" s="1"/>
  <c r="G8" i="3" s="1"/>
  <c r="G9" i="3" s="1"/>
  <c r="G16" i="3" l="1"/>
  <c r="G17" i="3" s="1"/>
  <c r="G18" i="3" s="1"/>
  <c r="G19" i="3" s="1"/>
  <c r="H6" i="3"/>
  <c r="H7" i="3" s="1"/>
  <c r="K7" i="3" l="1"/>
  <c r="H8" i="3"/>
  <c r="H16" i="3"/>
  <c r="H17" i="3" s="1"/>
  <c r="K6" i="3"/>
  <c r="K17" i="3" l="1"/>
  <c r="H18" i="3"/>
  <c r="H9" i="3"/>
  <c r="K9" i="3" s="1"/>
  <c r="K8" i="3"/>
  <c r="K16" i="3"/>
  <c r="K18" i="3" l="1"/>
  <c r="H19" i="3"/>
  <c r="K19" i="3" s="1"/>
  <c r="D11" i="3"/>
  <c r="K11" i="3" l="1"/>
  <c r="K21" i="3" l="1"/>
  <c r="D21" i="3"/>
  <c r="D21" i="7" l="1"/>
  <c r="F21" i="7"/>
  <c r="F7" i="7" l="1"/>
  <c r="E7" i="7"/>
  <c r="D7" i="7"/>
  <c r="C7" i="7"/>
  <c r="C19" i="7"/>
  <c r="C21" i="7" s="1"/>
  <c r="G7" i="7" l="1"/>
  <c r="N60" i="8" l="1"/>
  <c r="M60" i="8"/>
  <c r="C5" i="12"/>
  <c r="C4" i="12"/>
  <c r="D31" i="6" l="1"/>
  <c r="I5" i="11"/>
  <c r="M8" i="11" s="1"/>
  <c r="C5" i="11"/>
  <c r="C8" i="11" l="1"/>
  <c r="D8" i="11"/>
  <c r="H20" i="6"/>
  <c r="E8" i="11"/>
  <c r="H8" i="11"/>
  <c r="C10" i="11" s="1"/>
  <c r="G8" i="11"/>
  <c r="F8" i="11"/>
  <c r="L8" i="11"/>
  <c r="K8" i="11"/>
  <c r="J8" i="11"/>
  <c r="I8" i="11"/>
  <c r="N8" i="11"/>
  <c r="G12" i="6" l="1"/>
  <c r="G13" i="6" s="1"/>
  <c r="B45" i="6"/>
  <c r="B46" i="6" s="1"/>
  <c r="H12" i="6" l="1"/>
  <c r="I12" i="6" s="1"/>
  <c r="I13" i="6" s="1"/>
  <c r="B47" i="6"/>
  <c r="B48" i="6" s="1"/>
  <c r="B49" i="6" s="1"/>
  <c r="B50" i="6" s="1"/>
  <c r="B51" i="6" s="1"/>
  <c r="K13" i="6" l="1"/>
  <c r="L13" i="6" s="1"/>
  <c r="I20" i="6"/>
  <c r="O56" i="8"/>
  <c r="W56" i="8" s="1"/>
  <c r="O48" i="8"/>
  <c r="W48" i="8" s="1"/>
  <c r="I21" i="6" l="1"/>
  <c r="Z48" i="8"/>
  <c r="X48" i="8"/>
  <c r="Z56" i="8"/>
  <c r="X56" i="8"/>
  <c r="O7" i="8"/>
  <c r="W7" i="8" s="1"/>
  <c r="O43" i="8"/>
  <c r="W43" i="8" s="1"/>
  <c r="O34" i="8"/>
  <c r="W34" i="8" s="1"/>
  <c r="O44" i="8"/>
  <c r="W44" i="8" s="1"/>
  <c r="O11" i="8"/>
  <c r="W11" i="8" s="1"/>
  <c r="O15" i="8"/>
  <c r="W15" i="8" s="1"/>
  <c r="O19" i="8"/>
  <c r="W19" i="8" s="1"/>
  <c r="O23" i="8"/>
  <c r="W23" i="8" s="1"/>
  <c r="O27" i="8"/>
  <c r="W27" i="8" s="1"/>
  <c r="O31" i="8"/>
  <c r="W31" i="8" s="1"/>
  <c r="O74" i="8"/>
  <c r="W74" i="8" s="1"/>
  <c r="O5" i="8"/>
  <c r="W5" i="8" s="1"/>
  <c r="O9" i="8"/>
  <c r="W9" i="8" s="1"/>
  <c r="O13" i="8"/>
  <c r="W13" i="8" s="1"/>
  <c r="O17" i="8"/>
  <c r="W17" i="8" s="1"/>
  <c r="O21" i="8"/>
  <c r="W21" i="8" s="1"/>
  <c r="O25" i="8"/>
  <c r="W25" i="8" s="1"/>
  <c r="O29" i="8"/>
  <c r="W29" i="8" s="1"/>
  <c r="O47" i="8"/>
  <c r="W47" i="8" s="1"/>
  <c r="O80" i="8"/>
  <c r="W80" i="8" s="1"/>
  <c r="O82" i="8"/>
  <c r="W82" i="8" s="1"/>
  <c r="O88" i="8"/>
  <c r="W88" i="8" s="1"/>
  <c r="O59" i="8"/>
  <c r="W59" i="8" s="1"/>
  <c r="O61" i="8"/>
  <c r="W61" i="8" s="1"/>
  <c r="O69" i="8"/>
  <c r="W69" i="8" s="1"/>
  <c r="O32" i="8"/>
  <c r="W32" i="8" s="1"/>
  <c r="O60" i="8"/>
  <c r="W60" i="8" s="1"/>
  <c r="O62" i="8"/>
  <c r="W62" i="8" s="1"/>
  <c r="O64" i="8"/>
  <c r="W64" i="8" s="1"/>
  <c r="O68" i="8"/>
  <c r="W68" i="8" s="1"/>
  <c r="O70" i="8"/>
  <c r="W70" i="8" s="1"/>
  <c r="O72" i="8"/>
  <c r="W72" i="8" s="1"/>
  <c r="O37" i="8"/>
  <c r="W37" i="8" s="1"/>
  <c r="O77" i="8"/>
  <c r="W77" i="8" s="1"/>
  <c r="O90" i="8"/>
  <c r="W90" i="8" s="1"/>
  <c r="O92" i="8"/>
  <c r="W92" i="8" s="1"/>
  <c r="O94" i="8"/>
  <c r="W94" i="8" s="1"/>
  <c r="O96" i="8"/>
  <c r="W96" i="8" s="1"/>
  <c r="O98" i="8"/>
  <c r="W98" i="8" s="1"/>
  <c r="O100" i="8"/>
  <c r="W100" i="8" s="1"/>
  <c r="O102" i="8"/>
  <c r="W102" i="8" s="1"/>
  <c r="O104" i="8"/>
  <c r="W104" i="8" s="1"/>
  <c r="O106" i="8"/>
  <c r="W106" i="8" s="1"/>
  <c r="O108" i="8"/>
  <c r="W108" i="8" s="1"/>
  <c r="O110" i="8"/>
  <c r="W110" i="8" s="1"/>
  <c r="O112" i="8"/>
  <c r="W112" i="8" s="1"/>
  <c r="O114" i="8"/>
  <c r="W114" i="8" s="1"/>
  <c r="O36" i="8"/>
  <c r="W36" i="8" s="1"/>
  <c r="O38" i="8"/>
  <c r="W38" i="8" s="1"/>
  <c r="O40" i="8"/>
  <c r="W40" i="8" s="1"/>
  <c r="O49" i="8"/>
  <c r="W49" i="8" s="1"/>
  <c r="O53" i="8"/>
  <c r="W53" i="8" s="1"/>
  <c r="O66" i="8"/>
  <c r="W66" i="8" s="1"/>
  <c r="O76" i="8"/>
  <c r="W76" i="8" s="1"/>
  <c r="O78" i="8"/>
  <c r="W78" i="8" s="1"/>
  <c r="O85" i="8"/>
  <c r="W85" i="8" s="1"/>
  <c r="O33" i="8"/>
  <c r="W33" i="8" s="1"/>
  <c r="O58" i="8"/>
  <c r="W58" i="8" s="1"/>
  <c r="O50" i="8"/>
  <c r="W50" i="8" s="1"/>
  <c r="O52" i="8"/>
  <c r="W52" i="8" s="1"/>
  <c r="O54" i="8"/>
  <c r="W54" i="8" s="1"/>
  <c r="O84" i="8"/>
  <c r="W84" i="8" s="1"/>
  <c r="O86" i="8"/>
  <c r="W86" i="8" s="1"/>
  <c r="O41" i="8"/>
  <c r="W41" i="8" s="1"/>
  <c r="O55" i="8"/>
  <c r="W55" i="8" s="1"/>
  <c r="O63" i="8"/>
  <c r="W63" i="8" s="1"/>
  <c r="O71" i="8"/>
  <c r="W71" i="8" s="1"/>
  <c r="O79" i="8"/>
  <c r="W79" i="8" s="1"/>
  <c r="O87" i="8"/>
  <c r="W87" i="8" s="1"/>
  <c r="O35" i="8"/>
  <c r="W35" i="8" s="1"/>
  <c r="O42" i="8"/>
  <c r="W42" i="8" s="1"/>
  <c r="O45" i="8"/>
  <c r="W45" i="8" s="1"/>
  <c r="O51" i="8"/>
  <c r="W51" i="8" s="1"/>
  <c r="O57" i="8"/>
  <c r="W57" i="8" s="1"/>
  <c r="O65" i="8"/>
  <c r="W65" i="8" s="1"/>
  <c r="O73" i="8"/>
  <c r="W73" i="8" s="1"/>
  <c r="O81" i="8"/>
  <c r="W81" i="8" s="1"/>
  <c r="O89" i="8"/>
  <c r="W89" i="8" s="1"/>
  <c r="O91" i="8"/>
  <c r="W91" i="8" s="1"/>
  <c r="O93" i="8"/>
  <c r="W93" i="8" s="1"/>
  <c r="O95" i="8"/>
  <c r="W95" i="8" s="1"/>
  <c r="O97" i="8"/>
  <c r="W97" i="8" s="1"/>
  <c r="O99" i="8"/>
  <c r="W99" i="8" s="1"/>
  <c r="O101" i="8"/>
  <c r="W101" i="8" s="1"/>
  <c r="O103" i="8"/>
  <c r="W103" i="8" s="1"/>
  <c r="O105" i="8"/>
  <c r="W105" i="8" s="1"/>
  <c r="O107" i="8"/>
  <c r="W107" i="8" s="1"/>
  <c r="O109" i="8"/>
  <c r="W109" i="8" s="1"/>
  <c r="O111" i="8"/>
  <c r="W111" i="8" s="1"/>
  <c r="O113" i="8"/>
  <c r="W113" i="8" s="1"/>
  <c r="O115" i="8"/>
  <c r="W115" i="8" s="1"/>
  <c r="O6" i="8"/>
  <c r="W6" i="8" s="1"/>
  <c r="O8" i="8"/>
  <c r="W8" i="8" s="1"/>
  <c r="O10" i="8"/>
  <c r="W10" i="8" s="1"/>
  <c r="O12" i="8"/>
  <c r="W12" i="8" s="1"/>
  <c r="O14" i="8"/>
  <c r="W14" i="8" s="1"/>
  <c r="O16" i="8"/>
  <c r="W16" i="8" s="1"/>
  <c r="O18" i="8"/>
  <c r="W18" i="8" s="1"/>
  <c r="O20" i="8"/>
  <c r="W20" i="8" s="1"/>
  <c r="O22" i="8"/>
  <c r="W22" i="8" s="1"/>
  <c r="O24" i="8"/>
  <c r="W24" i="8" s="1"/>
  <c r="O26" i="8"/>
  <c r="W26" i="8" s="1"/>
  <c r="O28" i="8"/>
  <c r="W28" i="8" s="1"/>
  <c r="O30" i="8"/>
  <c r="W30" i="8" s="1"/>
  <c r="O39" i="8"/>
  <c r="W39" i="8" s="1"/>
  <c r="O46" i="8"/>
  <c r="W46" i="8" s="1"/>
  <c r="O67" i="8"/>
  <c r="W67" i="8" s="1"/>
  <c r="O75" i="8"/>
  <c r="W75" i="8" s="1"/>
  <c r="O83" i="8"/>
  <c r="W83" i="8" s="1"/>
  <c r="K21" i="6" l="1"/>
  <c r="L21" i="6" s="1"/>
  <c r="Z30" i="8"/>
  <c r="X30" i="8"/>
  <c r="Z101" i="8"/>
  <c r="X101" i="8"/>
  <c r="Z79" i="8"/>
  <c r="X79" i="8"/>
  <c r="Z41" i="8"/>
  <c r="X41" i="8"/>
  <c r="Z52" i="8"/>
  <c r="X52" i="8"/>
  <c r="Z85" i="8"/>
  <c r="X85" i="8"/>
  <c r="Z53" i="8"/>
  <c r="X53" i="8"/>
  <c r="Z36" i="8"/>
  <c r="X36" i="8"/>
  <c r="Z108" i="8"/>
  <c r="X108" i="8"/>
  <c r="Z100" i="8"/>
  <c r="X100" i="8"/>
  <c r="Z92" i="8"/>
  <c r="X92" i="8"/>
  <c r="Z72" i="8"/>
  <c r="X72" i="8"/>
  <c r="Z62" i="8"/>
  <c r="X62" i="8"/>
  <c r="Z61" i="8"/>
  <c r="X61" i="8"/>
  <c r="Z80" i="8"/>
  <c r="X80" i="8"/>
  <c r="Z21" i="8"/>
  <c r="X21" i="8"/>
  <c r="Z5" i="8"/>
  <c r="X5" i="8"/>
  <c r="Z23" i="8"/>
  <c r="X23" i="8"/>
  <c r="Z44" i="8"/>
  <c r="X44" i="8"/>
  <c r="Z22" i="8"/>
  <c r="X22" i="8"/>
  <c r="Z93" i="8"/>
  <c r="X93" i="8"/>
  <c r="Z67" i="8"/>
  <c r="X67" i="8"/>
  <c r="Z20" i="8"/>
  <c r="X20" i="8"/>
  <c r="Z107" i="8"/>
  <c r="X107" i="8"/>
  <c r="Z65" i="8"/>
  <c r="X65" i="8"/>
  <c r="Z42" i="8"/>
  <c r="X42" i="8"/>
  <c r="Z71" i="8"/>
  <c r="X71" i="8"/>
  <c r="Z86" i="8"/>
  <c r="X86" i="8"/>
  <c r="Z50" i="8"/>
  <c r="X50" i="8"/>
  <c r="Z78" i="8"/>
  <c r="X78" i="8"/>
  <c r="Z49" i="8"/>
  <c r="X49" i="8"/>
  <c r="Z114" i="8"/>
  <c r="X114" i="8"/>
  <c r="Z106" i="8"/>
  <c r="X106" i="8"/>
  <c r="Z98" i="8"/>
  <c r="X98" i="8"/>
  <c r="Z90" i="8"/>
  <c r="X90" i="8"/>
  <c r="Z70" i="8"/>
  <c r="X70" i="8"/>
  <c r="Z60" i="8"/>
  <c r="X60" i="8"/>
  <c r="Z59" i="8"/>
  <c r="X59" i="8"/>
  <c r="Z47" i="8"/>
  <c r="X47" i="8"/>
  <c r="Z17" i="8"/>
  <c r="X17" i="8"/>
  <c r="Z74" i="8"/>
  <c r="X74" i="8"/>
  <c r="Z19" i="8"/>
  <c r="X19" i="8"/>
  <c r="Z34" i="8"/>
  <c r="X34" i="8"/>
  <c r="Z14" i="8"/>
  <c r="X14" i="8"/>
  <c r="X6" i="8"/>
  <c r="Z6" i="8"/>
  <c r="Z73" i="8"/>
  <c r="X73" i="8"/>
  <c r="Z28" i="8"/>
  <c r="X28" i="8"/>
  <c r="Z12" i="8"/>
  <c r="X12" i="8"/>
  <c r="Z99" i="8"/>
  <c r="X99" i="8"/>
  <c r="Z46" i="8"/>
  <c r="X46" i="8"/>
  <c r="Z26" i="8"/>
  <c r="X26" i="8"/>
  <c r="Z18" i="8"/>
  <c r="X18" i="8"/>
  <c r="Z10" i="8"/>
  <c r="X10" i="8"/>
  <c r="Z113" i="8"/>
  <c r="X113" i="8"/>
  <c r="Z105" i="8"/>
  <c r="X105" i="8"/>
  <c r="Z97" i="8"/>
  <c r="X97" i="8"/>
  <c r="Z89" i="8"/>
  <c r="X89" i="8"/>
  <c r="Z57" i="8"/>
  <c r="X57" i="8"/>
  <c r="Z35" i="8"/>
  <c r="X35" i="8"/>
  <c r="Z63" i="8"/>
  <c r="X63" i="8"/>
  <c r="Z84" i="8"/>
  <c r="X84" i="8"/>
  <c r="Z58" i="8"/>
  <c r="X58" i="8"/>
  <c r="Z76" i="8"/>
  <c r="X76" i="8"/>
  <c r="Z40" i="8"/>
  <c r="X40" i="8"/>
  <c r="Z112" i="8"/>
  <c r="X112" i="8"/>
  <c r="Z104" i="8"/>
  <c r="X104" i="8"/>
  <c r="Z96" i="8"/>
  <c r="X96" i="8"/>
  <c r="Z77" i="8"/>
  <c r="X77" i="8"/>
  <c r="Z68" i="8"/>
  <c r="X68" i="8"/>
  <c r="Z32" i="8"/>
  <c r="X32" i="8"/>
  <c r="Z88" i="8"/>
  <c r="X88" i="8"/>
  <c r="Z29" i="8"/>
  <c r="X29" i="8"/>
  <c r="Z13" i="8"/>
  <c r="X13" i="8"/>
  <c r="Z31" i="8"/>
  <c r="X31" i="8"/>
  <c r="Z15" i="8"/>
  <c r="X15" i="8"/>
  <c r="Z43" i="8"/>
  <c r="X43" i="8"/>
  <c r="Z75" i="8"/>
  <c r="X75" i="8"/>
  <c r="Z109" i="8"/>
  <c r="X109" i="8"/>
  <c r="Z45" i="8"/>
  <c r="X45" i="8"/>
  <c r="Z115" i="8"/>
  <c r="X115" i="8"/>
  <c r="Z91" i="8"/>
  <c r="X91" i="8"/>
  <c r="Z83" i="8"/>
  <c r="X83" i="8"/>
  <c r="Z39" i="8"/>
  <c r="X39" i="8"/>
  <c r="Z24" i="8"/>
  <c r="X24" i="8"/>
  <c r="Z16" i="8"/>
  <c r="X16" i="8"/>
  <c r="Z8" i="8"/>
  <c r="X8" i="8"/>
  <c r="Z111" i="8"/>
  <c r="X111" i="8"/>
  <c r="Z103" i="8"/>
  <c r="X103" i="8"/>
  <c r="Z95" i="8"/>
  <c r="X95" i="8"/>
  <c r="Z81" i="8"/>
  <c r="X81" i="8"/>
  <c r="Z51" i="8"/>
  <c r="X51" i="8"/>
  <c r="Z87" i="8"/>
  <c r="X87" i="8"/>
  <c r="Z55" i="8"/>
  <c r="X55" i="8"/>
  <c r="Z54" i="8"/>
  <c r="X54" i="8"/>
  <c r="Z33" i="8"/>
  <c r="X33" i="8"/>
  <c r="Z66" i="8"/>
  <c r="X66" i="8"/>
  <c r="Z38" i="8"/>
  <c r="X38" i="8"/>
  <c r="Z110" i="8"/>
  <c r="X110" i="8"/>
  <c r="Z102" i="8"/>
  <c r="X102" i="8"/>
  <c r="Z94" i="8"/>
  <c r="X94" i="8"/>
  <c r="Z37" i="8"/>
  <c r="X37" i="8"/>
  <c r="Z64" i="8"/>
  <c r="X64" i="8"/>
  <c r="Z69" i="8"/>
  <c r="X69" i="8"/>
  <c r="Z82" i="8"/>
  <c r="X82" i="8"/>
  <c r="Z25" i="8"/>
  <c r="X25" i="8"/>
  <c r="Z9" i="8"/>
  <c r="X9" i="8"/>
  <c r="Z27" i="8"/>
  <c r="X27" i="8"/>
  <c r="Z11" i="8"/>
  <c r="X11" i="8"/>
  <c r="Z7" i="8"/>
  <c r="X7" i="8"/>
  <c r="X116" i="8" l="1"/>
  <c r="G10" i="7"/>
  <c r="E19" i="7" l="1"/>
  <c r="E21" i="7" s="1"/>
  <c r="G11" i="7"/>
  <c r="G16" i="6" l="1"/>
  <c r="G17" i="6" s="1"/>
  <c r="H16" i="6"/>
  <c r="I16" i="6" s="1"/>
  <c r="I17" i="6" s="1"/>
  <c r="K17" i="6" s="1"/>
  <c r="L17" i="6" s="1"/>
  <c r="G21" i="7"/>
  <c r="E73" i="4"/>
  <c r="D64" i="4"/>
  <c r="D63" i="4"/>
  <c r="D62" i="4"/>
  <c r="D61" i="4"/>
  <c r="D60" i="4"/>
  <c r="D59" i="4"/>
  <c r="D56" i="4"/>
  <c r="D55" i="4"/>
  <c r="D52" i="4"/>
  <c r="D46" i="4"/>
  <c r="D41" i="4"/>
  <c r="D40" i="4"/>
  <c r="D36" i="4"/>
  <c r="D38" i="4" s="1"/>
  <c r="J23" i="4"/>
  <c r="E18" i="4"/>
  <c r="B4" i="4"/>
  <c r="B6" i="4" s="1"/>
  <c r="C38" i="3"/>
  <c r="C39" i="3"/>
  <c r="E27" i="3"/>
  <c r="F27" i="3"/>
  <c r="G27" i="3"/>
  <c r="H27" i="3"/>
  <c r="E28" i="3"/>
  <c r="F28" i="3"/>
  <c r="G28" i="3"/>
  <c r="H28" i="3"/>
  <c r="D28" i="3"/>
  <c r="E39" i="3" s="1"/>
  <c r="D27" i="3"/>
  <c r="E38" i="3" s="1"/>
  <c r="G39" i="3" l="1"/>
  <c r="H39" i="3" s="1"/>
  <c r="E25" i="2" s="1"/>
  <c r="H38" i="3"/>
  <c r="I10" i="11"/>
  <c r="I11" i="11" s="1"/>
  <c r="D43" i="4"/>
  <c r="D48" i="4"/>
  <c r="D65" i="4"/>
  <c r="E15" i="4"/>
  <c r="D42" i="4"/>
  <c r="D47" i="4"/>
  <c r="D54" i="4"/>
  <c r="D53" i="4"/>
  <c r="I27" i="3"/>
  <c r="J27" i="3" s="1"/>
  <c r="I28" i="3"/>
  <c r="J28" i="3" s="1"/>
  <c r="E23" i="2" s="1"/>
  <c r="E24" i="2" s="1"/>
  <c r="E23" i="4" l="1"/>
  <c r="E21" i="4"/>
  <c r="E22" i="4" s="1"/>
  <c r="E47" i="4"/>
  <c r="E53" i="4"/>
  <c r="E37" i="4"/>
  <c r="E34" i="4"/>
  <c r="E30" i="4"/>
  <c r="E35" i="4"/>
  <c r="E33" i="4"/>
  <c r="E32" i="4"/>
  <c r="E64" i="4"/>
  <c r="E62" i="4"/>
  <c r="E60" i="4"/>
  <c r="E55" i="4"/>
  <c r="E31" i="4"/>
  <c r="E43" i="4"/>
  <c r="D57" i="4"/>
  <c r="E54" i="4"/>
  <c r="D44" i="4"/>
  <c r="E65" i="4"/>
  <c r="E61" i="4"/>
  <c r="E59" i="4"/>
  <c r="E46" i="4"/>
  <c r="E52" i="4"/>
  <c r="E42" i="4"/>
  <c r="E40" i="4"/>
  <c r="E36" i="4"/>
  <c r="E56" i="4"/>
  <c r="D49" i="4"/>
  <c r="E48" i="4"/>
  <c r="E41" i="4"/>
  <c r="E63" i="4"/>
  <c r="E28" i="4" l="1"/>
  <c r="E57" i="4"/>
  <c r="E49" i="4"/>
  <c r="D66" i="4"/>
  <c r="E38" i="4"/>
  <c r="E44" i="4"/>
  <c r="E50" i="4" l="1"/>
  <c r="E66" i="4"/>
  <c r="E67" i="4" s="1"/>
  <c r="E68" i="4" s="1"/>
  <c r="D67" i="4"/>
  <c r="D68" i="4" s="1"/>
  <c r="E74" i="4" l="1"/>
  <c r="F7" i="6" l="1"/>
  <c r="H7" i="6" l="1"/>
  <c r="G7" i="6"/>
  <c r="E75" i="2"/>
  <c r="D66" i="2"/>
  <c r="D65" i="2"/>
  <c r="D64" i="2"/>
  <c r="D63" i="2"/>
  <c r="D62" i="2"/>
  <c r="D61" i="2"/>
  <c r="D58" i="2"/>
  <c r="D57" i="2"/>
  <c r="D54" i="2"/>
  <c r="D48" i="2"/>
  <c r="D43" i="2"/>
  <c r="D42" i="2"/>
  <c r="D38" i="2"/>
  <c r="D40" i="2" s="1"/>
  <c r="J25" i="2"/>
  <c r="E20" i="2"/>
  <c r="B4" i="2"/>
  <c r="B6" i="2" s="1"/>
  <c r="B103" i="1"/>
  <c r="B102" i="1"/>
  <c r="B101" i="1"/>
  <c r="B100" i="1"/>
  <c r="B99" i="1"/>
  <c r="U85" i="1"/>
  <c r="U80" i="1"/>
  <c r="U75" i="1"/>
  <c r="U68" i="1"/>
  <c r="U62" i="1"/>
  <c r="U58" i="1"/>
  <c r="U52" i="1"/>
  <c r="G46" i="1"/>
  <c r="P45" i="1"/>
  <c r="J42" i="1"/>
  <c r="G42" i="1"/>
  <c r="U36" i="1"/>
  <c r="S45" i="1" s="1"/>
  <c r="M30" i="1"/>
  <c r="G30" i="1"/>
  <c r="U29" i="1" s="1"/>
  <c r="P24" i="1"/>
  <c r="U19" i="1"/>
  <c r="U16" i="1"/>
  <c r="U10" i="1"/>
  <c r="U13" i="1" s="1"/>
  <c r="D4" i="12" l="1"/>
  <c r="P4" i="12" s="1"/>
  <c r="I7" i="6"/>
  <c r="G51" i="1"/>
  <c r="U47" i="1" s="1"/>
  <c r="U22" i="1"/>
  <c r="S24" i="1" s="1"/>
  <c r="U24" i="1" s="1"/>
  <c r="P23" i="1"/>
  <c r="P93" i="1"/>
  <c r="U99" i="1"/>
  <c r="N45" i="1"/>
  <c r="U45" i="1" s="1"/>
  <c r="U92" i="1"/>
  <c r="S93" i="1" s="1"/>
  <c r="D45" i="2"/>
  <c r="E30" i="2"/>
  <c r="U31" i="1"/>
  <c r="E17" i="2"/>
  <c r="D56" i="2"/>
  <c r="D67" i="2"/>
  <c r="N42" i="1"/>
  <c r="U42" i="1" s="1"/>
  <c r="U43" i="1" s="1"/>
  <c r="M46" i="1" s="1"/>
  <c r="D44" i="2"/>
  <c r="D49" i="2"/>
  <c r="D50" i="2"/>
  <c r="D55" i="2"/>
  <c r="S23" i="1" l="1"/>
  <c r="U23" i="1" s="1"/>
  <c r="U25" i="1" s="1"/>
  <c r="H95" i="1" s="1"/>
  <c r="U33" i="1"/>
  <c r="J95" i="1" s="1"/>
  <c r="D46" i="2"/>
  <c r="E45" i="2"/>
  <c r="P95" i="1"/>
  <c r="U93" i="1"/>
  <c r="E38" i="2"/>
  <c r="E58" i="2"/>
  <c r="E54" i="2"/>
  <c r="E56" i="2"/>
  <c r="E50" i="2"/>
  <c r="E48" i="2"/>
  <c r="E49" i="2"/>
  <c r="E67" i="2"/>
  <c r="E63" i="2"/>
  <c r="E65" i="2"/>
  <c r="E55" i="2"/>
  <c r="E44" i="2"/>
  <c r="E43" i="2"/>
  <c r="E61" i="2"/>
  <c r="E42" i="2"/>
  <c r="E39" i="2"/>
  <c r="E36" i="2"/>
  <c r="E32" i="2"/>
  <c r="E34" i="2"/>
  <c r="E64" i="2"/>
  <c r="E33" i="2"/>
  <c r="E35" i="2"/>
  <c r="E66" i="2"/>
  <c r="E62" i="2"/>
  <c r="E57" i="2"/>
  <c r="E37" i="2"/>
  <c r="D59" i="2"/>
  <c r="D51" i="2"/>
  <c r="U46" i="1" l="1"/>
  <c r="U55" i="1" s="1"/>
  <c r="L95" i="1" s="1"/>
  <c r="U95" i="1" s="1"/>
  <c r="U96" i="1" s="1"/>
  <c r="U103" i="1" s="1"/>
  <c r="U101" i="1"/>
  <c r="U100" i="1"/>
  <c r="E59" i="2"/>
  <c r="E51" i="2"/>
  <c r="E46" i="2"/>
  <c r="E40" i="2"/>
  <c r="D68" i="2"/>
  <c r="D69" i="2" s="1"/>
  <c r="U102" i="1" l="1"/>
  <c r="U104" i="1"/>
  <c r="E52" i="2"/>
  <c r="E68" i="2"/>
  <c r="E69" i="2" s="1"/>
  <c r="E70" i="2" s="1"/>
  <c r="D70" i="2"/>
  <c r="E76" i="2" l="1"/>
  <c r="F8" i="6" l="1"/>
  <c r="H8" i="6" s="1"/>
  <c r="G8" i="6" l="1"/>
  <c r="G9" i="6" l="1"/>
  <c r="G22" i="6" s="1"/>
  <c r="G24" i="6" s="1"/>
  <c r="G25" i="6" s="1"/>
  <c r="I8" i="6"/>
  <c r="I9" i="6" s="1"/>
  <c r="D5" i="12"/>
  <c r="P5" i="12" s="1"/>
  <c r="I23" i="6" l="1"/>
  <c r="K7" i="6"/>
  <c r="L7" i="6" s="1"/>
  <c r="L23" i="6" s="1"/>
  <c r="G26" i="6"/>
  <c r="G37" i="6" s="1"/>
  <c r="J21" i="6" l="1"/>
  <c r="J12" i="6"/>
  <c r="J13" i="6"/>
  <c r="J9" i="6"/>
  <c r="J7" i="6"/>
  <c r="J20" i="6"/>
  <c r="J17" i="6"/>
  <c r="J16" i="6"/>
  <c r="J8" i="6"/>
  <c r="G28" i="6"/>
  <c r="G29" i="6"/>
  <c r="G38" i="6"/>
  <c r="G30" i="6"/>
  <c r="J23" i="6" l="1"/>
  <c r="G31" i="6"/>
  <c r="G40" i="6" s="1"/>
</calcChain>
</file>

<file path=xl/sharedStrings.xml><?xml version="1.0" encoding="utf-8"?>
<sst xmlns="http://schemas.openxmlformats.org/spreadsheetml/2006/main" count="68278" uniqueCount="7922">
  <si>
    <t>Módulo 02 - Encargos e Benefícios Anuais, Mensais e Diários</t>
  </si>
  <si>
    <t>Submódulo 2.2 - Encargos Previdenciários, FGTS e outras contribuições</t>
  </si>
  <si>
    <t>%</t>
  </si>
  <si>
    <t xml:space="preserve">01 - INSS (Art. 22, Inciso I, da Lei nº. 8.212/91) </t>
  </si>
  <si>
    <t>/ CPRB - art. 7º e 9º da Lei nº 12.546/2011</t>
  </si>
  <si>
    <t>02 - SESI ou SESC (Art. 30 da Lei nº. 8.036/90)</t>
  </si>
  <si>
    <t>03 - SENAI ou SENAC (Decreto-Lei nº. 8.621/46, Lei nº. 2.318/86)</t>
  </si>
  <si>
    <t>04 - INCRA (Decreto-Lei nº 1.146/70, Lei nº. 2.613/55)</t>
  </si>
  <si>
    <t>05 - Salário Educação (Lei 9.424/96, 9.766/98, Decreto 6.003/06 e Art. 212 § 5º CF)</t>
  </si>
  <si>
    <t>06 - FGTS (Art. 15 da Lei nº 8.036/90, Art. 7º, § 3º da CF)</t>
  </si>
  <si>
    <r>
      <t>07 - Riscos Ambientais do Trabalho - GILRAT  (Lei nº 8.212/91, Lei 10.666/03)- (</t>
    </r>
    <r>
      <rPr>
        <b/>
        <sz val="12"/>
        <rFont val="Arial Narrow"/>
        <family val="2"/>
      </rPr>
      <t>RAT x FAP</t>
    </r>
    <r>
      <rPr>
        <sz val="12"/>
        <rFont val="Arial Narrow"/>
        <family val="2"/>
      </rPr>
      <t>)</t>
    </r>
  </si>
  <si>
    <r>
      <t>GIL</t>
    </r>
    <r>
      <rPr>
        <b/>
        <sz val="12"/>
        <rFont val="Arial Narrow"/>
        <family val="2"/>
      </rPr>
      <t xml:space="preserve">RAT </t>
    </r>
  </si>
  <si>
    <t>FAP</t>
  </si>
  <si>
    <t xml:space="preserve">08 – SEBRAE (Lei nº 8.029/90, art. 8º, alterados pelas Leis nºs: 8.154/90 e 11.080/04) </t>
  </si>
  <si>
    <t>Submódulo 2.2 - Encargos Previdenciários, FGTS e outras contribuições:</t>
  </si>
  <si>
    <t>Submódulo 2.3 - 13º Salário e Adiconal de Férias</t>
  </si>
  <si>
    <t>13º Salário</t>
  </si>
  <si>
    <t>Gratificação de Natal, instituída pela Lei nº 4.090, de 13 de julho de 1962.</t>
  </si>
  <si>
    <t xml:space="preserve">÷ </t>
  </si>
  <si>
    <t>Adicional de Férias</t>
  </si>
  <si>
    <t>Artigos 7º, XVII, da CF/88 e Arts. 129 a 153 da CLT.</t>
  </si>
  <si>
    <t>÷</t>
  </si>
  <si>
    <t>Subtotal</t>
  </si>
  <si>
    <t>Incidência do sub módulo 2.2</t>
  </si>
  <si>
    <t>x</t>
  </si>
  <si>
    <t>Inc. Multa do FGTS rescisão sem justa causa sobre 13º e Adicional de Férias</t>
  </si>
  <si>
    <t>Submódulo 2.3 - 13º Salário e Adiconal de Férias:</t>
  </si>
  <si>
    <t>Submódulo 2.4 - Afastamento Maternidade</t>
  </si>
  <si>
    <t>Férias Proporcionais relativas ao afastamento maternidade</t>
  </si>
  <si>
    <t>Art. 7º, Inciso XVIII da CF, Lei 8.212/91, 10.421/02</t>
  </si>
  <si>
    <t>Incidência do sub módulo 2.2 sobre as férias proporcionais</t>
  </si>
  <si>
    <t>Submódulo 2.4 - Afastamento Maternidade:</t>
  </si>
  <si>
    <t>Módulo 3 - Provisão para Rescisão</t>
  </si>
  <si>
    <t>Aviso Prévio Indenizado</t>
  </si>
  <si>
    <t>(</t>
  </si>
  <si>
    <t>)</t>
  </si>
  <si>
    <t>13º e Férias sobre aviso prévio indenizado</t>
  </si>
  <si>
    <t>+</t>
  </si>
  <si>
    <t>Incid. do submódulo. 2.2 sobre o reflexo do aviso prévio indenizado no 13º</t>
  </si>
  <si>
    <t>Multa do FGTS do aviso prévio indenizado</t>
  </si>
  <si>
    <t>Multa do FGTS (Indenização nas rescisões sem justa causa)</t>
  </si>
  <si>
    <t>Indenização Adicional</t>
  </si>
  <si>
    <t>Módulo 4 - Custo de Reposição do Profissional Ausente</t>
  </si>
  <si>
    <t>Reposição relativa a Férias</t>
  </si>
  <si>
    <t>O título férias do Módulo 4 refere-se ao provisonamento de 1/12 avos do salário mensal do posto para reposição da mão-de-obra na ocorrência do evento férias</t>
  </si>
  <si>
    <t>Reposição relativa a Ausência por doença</t>
  </si>
  <si>
    <t>Reposição referente a Licença Paternidade</t>
  </si>
  <si>
    <t>Reposição em razão de outras ausências legais</t>
  </si>
  <si>
    <t>Reposição relativa a Ausência por Acidente de Trabalho</t>
  </si>
  <si>
    <t>Reposição devido a concessão de Aviso Prévio Trabalhado</t>
  </si>
  <si>
    <t>Incidência do submódulo 2.2 sobre o Custo de Reposição</t>
  </si>
  <si>
    <t>Incidência do submódulos 2.3, 2.4 e módulo 3 sobre o Custo de Reposição</t>
  </si>
  <si>
    <t>QUADRO RESUMO  - CONTRIBUIÇÕES SOCIAIS E CUSTOS TRABALHISTAS</t>
  </si>
  <si>
    <t>Total percentual das contribuições sociais e custos trabalhistas</t>
  </si>
  <si>
    <t>CNAE</t>
  </si>
  <si>
    <t>RAT</t>
  </si>
  <si>
    <t>FPAS</t>
  </si>
  <si>
    <t>Descrição da Atividade</t>
  </si>
  <si>
    <t>Dados para composição dos custos referentes a mão de obra</t>
  </si>
  <si>
    <t>Tipo de serviço:</t>
  </si>
  <si>
    <t>Classificação Brasileira de Ocupações (CBO nº)</t>
  </si>
  <si>
    <t>Sindicatos - Vinculados à execução contratual</t>
  </si>
  <si>
    <t>Sigla</t>
  </si>
  <si>
    <t>CNPJ nº:</t>
  </si>
  <si>
    <t>Categoria Profissional</t>
  </si>
  <si>
    <t>Sindicato Patronal</t>
  </si>
  <si>
    <t>Data - Base da Categoria (dia/ mês):</t>
  </si>
  <si>
    <t>01/01</t>
  </si>
  <si>
    <t>DETALHAMENTO DO CUSTO DIRETO DO POSTO (CD)</t>
  </si>
  <si>
    <t>Edifício Sede + Anexo + Biblioteca</t>
  </si>
  <si>
    <t>ITEM</t>
  </si>
  <si>
    <t>DESCRIÇÃO</t>
  </si>
  <si>
    <t>PERCENTUAL</t>
  </si>
  <si>
    <t>VALOR (R$)</t>
  </si>
  <si>
    <t>Divisor Hora Trabalhada CCT</t>
  </si>
  <si>
    <t>Módulo 1: Composição da Remuneração</t>
  </si>
  <si>
    <t>A</t>
  </si>
  <si>
    <t>Salário-Base</t>
  </si>
  <si>
    <t>B</t>
  </si>
  <si>
    <t>C</t>
  </si>
  <si>
    <t>Adicional de Insalubridade</t>
  </si>
  <si>
    <t>D</t>
  </si>
  <si>
    <t>E</t>
  </si>
  <si>
    <t>F</t>
  </si>
  <si>
    <t>Subtotal da Remuneração para incidência das contribuções sociais e custos trabalhistas:</t>
  </si>
  <si>
    <t xml:space="preserve">Verbas de natureza indenizatória </t>
  </si>
  <si>
    <t>G</t>
  </si>
  <si>
    <t xml:space="preserve">Indenização por Intervalo Intrajornada não concedido </t>
  </si>
  <si>
    <t>Total da Remuneração – Módulo 1:</t>
  </si>
  <si>
    <t>Módulo 2: Encargos e Benefícios Anuais, Mensais e Diários</t>
  </si>
  <si>
    <t>Submódulo 2.1 – Benefícios Mensais e Diários:</t>
  </si>
  <si>
    <t>Transporte</t>
  </si>
  <si>
    <t>Desconto Legal do Vale-Transporte (6% salário-base)</t>
  </si>
  <si>
    <t>*Vl. Aux. Al</t>
  </si>
  <si>
    <t>Auxílio-Alimentação</t>
  </si>
  <si>
    <t>dias ef. Trab:</t>
  </si>
  <si>
    <t>H</t>
  </si>
  <si>
    <t>Contribuição Assistencial Patronal</t>
  </si>
  <si>
    <t>Total de Benefícios Mensais e Diários - Submódulo 2.1:</t>
  </si>
  <si>
    <t>Submódulo 2.2 – Encargos Previdenciários, FGTS e outras contribuições:</t>
  </si>
  <si>
    <r>
      <t>INSS</t>
    </r>
    <r>
      <rPr>
        <sz val="20"/>
        <color indexed="8"/>
        <rFont val="Arial Narrow"/>
        <family val="2"/>
      </rPr>
      <t xml:space="preserve"> </t>
    </r>
  </si>
  <si>
    <r>
      <t>SESI</t>
    </r>
    <r>
      <rPr>
        <sz val="20"/>
        <color indexed="8"/>
        <rFont val="Arial Narrow"/>
        <family val="2"/>
      </rPr>
      <t xml:space="preserve"> ou SESC ou SEST </t>
    </r>
  </si>
  <si>
    <r>
      <t>SENAI ou SENAC</t>
    </r>
    <r>
      <rPr>
        <sz val="20"/>
        <color indexed="8"/>
        <rFont val="Arial Narrow"/>
        <family val="2"/>
      </rPr>
      <t xml:space="preserve"> ou SENAT</t>
    </r>
  </si>
  <si>
    <r>
      <t>INCRA</t>
    </r>
    <r>
      <rPr>
        <sz val="20"/>
        <color indexed="8"/>
        <rFont val="Arial Narrow"/>
        <family val="2"/>
      </rPr>
      <t xml:space="preserve"> </t>
    </r>
  </si>
  <si>
    <r>
      <t>Salário-Educação</t>
    </r>
    <r>
      <rPr>
        <sz val="20"/>
        <color indexed="8"/>
        <rFont val="Arial Narrow"/>
        <family val="2"/>
      </rPr>
      <t xml:space="preserve"> </t>
    </r>
  </si>
  <si>
    <t xml:space="preserve">FGTS </t>
  </si>
  <si>
    <r>
      <rPr>
        <b/>
        <sz val="20"/>
        <color theme="1"/>
        <rFont val="Arial Narrow"/>
        <family val="2"/>
      </rPr>
      <t xml:space="preserve">RAT </t>
    </r>
    <r>
      <rPr>
        <sz val="20"/>
        <color indexed="8"/>
        <rFont val="Arial Narrow"/>
        <family val="2"/>
      </rPr>
      <t xml:space="preserve">X </t>
    </r>
    <r>
      <rPr>
        <b/>
        <sz val="20"/>
        <color indexed="8"/>
        <rFont val="Arial Narrow"/>
        <family val="2"/>
      </rPr>
      <t>FAP</t>
    </r>
  </si>
  <si>
    <r>
      <t>SEBRAE</t>
    </r>
    <r>
      <rPr>
        <sz val="20"/>
        <color indexed="8"/>
        <rFont val="Arial Narrow"/>
        <family val="2"/>
      </rPr>
      <t xml:space="preserve"> </t>
    </r>
  </si>
  <si>
    <t>Total Encargos Previdenciários, FGTS e outras contribuições - Submódulo 2.2:</t>
  </si>
  <si>
    <t>Submódulo 2.3 – 13º Salário e Adicional de Férias</t>
  </si>
  <si>
    <t>Incidência do submódulo 2.2 sobre 13º Salário e Adicional de Férias</t>
  </si>
  <si>
    <t>Total 13º Salário e Adicional de Férias – Submódulo 2.3:</t>
  </si>
  <si>
    <t>Submódulo 2.4 – Afastamento-Maternidade:</t>
  </si>
  <si>
    <t>Férias Proporcionais ao Afastamento-Maternidade</t>
  </si>
  <si>
    <t>Incidência do submódulo 2.2 sobre as Férias Proporcionais</t>
  </si>
  <si>
    <t>Incidência do submódulo 2.2 sobre o período de licença-maternidade</t>
  </si>
  <si>
    <t>Total Afastamento-Maternidade – Submódulo 2.4:</t>
  </si>
  <si>
    <t>Total dos Encargos e Benefícios Anuais, Mensais e Diários - Módulo 2:</t>
  </si>
  <si>
    <t>Módulo 3: Provisão para Rescisão</t>
  </si>
  <si>
    <t>Incid. do submódulo 2.2 sobre o reflexo do aviso prévio indenizado no 13º</t>
  </si>
  <si>
    <t>Multa do FGTS para Rescisão sem justa Causa</t>
  </si>
  <si>
    <t>Total da Provisão para Rescisão – Módulo 3:</t>
  </si>
  <si>
    <t>Módulo 4 – Custo de Reposição do Profissional Ausente</t>
  </si>
  <si>
    <t>Reposição relativa a Ausência por Doença</t>
  </si>
  <si>
    <t>Reposição referente a Licença-Paternidade</t>
  </si>
  <si>
    <t>Incidência dos submódulos 2.3, 2.4 e módulo 3 sobre o Custo de Reposição</t>
  </si>
  <si>
    <t>Total do Custo de Reposição do Profissional Ausente – Módulo 4:</t>
  </si>
  <si>
    <t>Total de Encargos Sociais e Trabalhistas constantes dos Módulos 2, 3 e 4:</t>
  </si>
  <si>
    <t>Módulo 5: Insumos Diversos</t>
  </si>
  <si>
    <t>Uniformes</t>
  </si>
  <si>
    <t>Equipamentos a serem compartilhados entre os diversos turnos de execução</t>
  </si>
  <si>
    <t>Equipamentos individualizados por profissional do posto</t>
  </si>
  <si>
    <t>Total de Insumos Diversos – Módulo 5:</t>
  </si>
  <si>
    <t xml:space="preserve">SubTotal Módulos 1, 2, 3,4 e 5:      </t>
  </si>
  <si>
    <t>Obs.:</t>
  </si>
  <si>
    <t>1.</t>
  </si>
  <si>
    <t>A apropriação dos Custos Indiretos, Lucros e Tributos (BDI - Módulo 6) é feita na Planilha Resumo dos Preços dos Serviços.</t>
  </si>
  <si>
    <t>2.</t>
  </si>
  <si>
    <t>Limpeza em prédios e em domicílios</t>
  </si>
  <si>
    <t>81.21-4/00</t>
  </si>
  <si>
    <t>nº</t>
  </si>
  <si>
    <t>Segunda</t>
  </si>
  <si>
    <t>Terça</t>
  </si>
  <si>
    <t xml:space="preserve">Quarta </t>
  </si>
  <si>
    <t>Quinta</t>
  </si>
  <si>
    <t>Sexta</t>
  </si>
  <si>
    <t xml:space="preserve">Sábado </t>
  </si>
  <si>
    <t>Domingo</t>
  </si>
  <si>
    <t>Total</t>
  </si>
  <si>
    <t>VALE TRANSPORTE</t>
  </si>
  <si>
    <t>Posto</t>
  </si>
  <si>
    <t>Ida</t>
  </si>
  <si>
    <t>Volta</t>
  </si>
  <si>
    <t>Valor diário</t>
  </si>
  <si>
    <t>Valor mensal</t>
  </si>
  <si>
    <t>cidade satélite ou entorno  até a  rodoviária</t>
  </si>
  <si>
    <t>rodoviária - TCDF</t>
  </si>
  <si>
    <t>TCDF - rodoviária</t>
  </si>
  <si>
    <t xml:space="preserve">rodoviária até a cidade satélite ou entorno  </t>
  </si>
  <si>
    <t>Encarregado de Limpeza</t>
  </si>
  <si>
    <t>Valor Considerado</t>
  </si>
  <si>
    <t>Fonte dos Dados</t>
  </si>
  <si>
    <t>Consulta site ANTT - Trecho de Águas Lindas (GO) a Brasília (DF) (http://www.antt.gov.br/passageiros/Semiurbano.html)</t>
  </si>
  <si>
    <t xml:space="preserve"> Decreto Distrital nº 40.381/2020</t>
  </si>
  <si>
    <t>Postos - Diurnos</t>
  </si>
  <si>
    <t>Dias Efetivamente Trabalhados por Mês</t>
  </si>
  <si>
    <t>Vale-alimentação*</t>
  </si>
  <si>
    <t>Valor Bruto</t>
  </si>
  <si>
    <t>SEAC - DF</t>
  </si>
  <si>
    <t>SINDISERVICO - DF</t>
  </si>
  <si>
    <t>00.438.770/0001-10</t>
  </si>
  <si>
    <t>00.530.626/0001-00</t>
  </si>
  <si>
    <t>Servente de Limpeza</t>
  </si>
  <si>
    <t>DISCRIMINAÇÃO</t>
  </si>
  <si>
    <t>UNID.</t>
  </si>
  <si>
    <t>QUANT.</t>
  </si>
  <si>
    <t>PREÇO UNITÁRIO</t>
  </si>
  <si>
    <t>TOTAL</t>
  </si>
  <si>
    <t>Mês</t>
  </si>
  <si>
    <t>Servente com adicional</t>
  </si>
  <si>
    <t>Material de Consumo de limpeza sob demanda</t>
  </si>
  <si>
    <t>ISS</t>
  </si>
  <si>
    <t>COFINS</t>
  </si>
  <si>
    <t>PIS</t>
  </si>
  <si>
    <t>P1</t>
  </si>
  <si>
    <t>BDI</t>
  </si>
  <si>
    <t>ITEM 1 - SERVIÇOS CONTÍNUOS DE LIMPEZA</t>
  </si>
  <si>
    <t xml:space="preserve">Módulo 6 - Custos Indiretos, Tributos e Lucro						</t>
  </si>
  <si>
    <t xml:space="preserve">MOD. 1, 2, 3, 4 e 5 (Remuneração + Encargos e Benefícios + Provisão para rescisão + Custo de Reposição do Profissional Ausente + Insumos Diversos)						</t>
  </si>
  <si>
    <t>ÁREAS A SEREM CONSERVADAS</t>
  </si>
  <si>
    <t>Descrição</t>
  </si>
  <si>
    <t>Quantidade</t>
  </si>
  <si>
    <t>Ed. Sede</t>
  </si>
  <si>
    <t>Ed. Anexo</t>
  </si>
  <si>
    <t>Biblioteca</t>
  </si>
  <si>
    <t>Garagem</t>
  </si>
  <si>
    <t>Área interna (m²)</t>
  </si>
  <si>
    <t>Área externa (m²)</t>
  </si>
  <si>
    <t>-</t>
  </si>
  <si>
    <t>Banheiros (m²)</t>
  </si>
  <si>
    <t>População¹ (un.)</t>
  </si>
  <si>
    <t>Mémoria de Cálculo do Efetivo de Serventes de Limpeza</t>
  </si>
  <si>
    <t>Área Interna</t>
  </si>
  <si>
    <t>Área Externa</t>
  </si>
  <si>
    <t>Banheiros</t>
  </si>
  <si>
    <t>Área de esquadria e vidro</t>
  </si>
  <si>
    <t>m²</t>
  </si>
  <si>
    <t>(face interna) m²</t>
  </si>
  <si>
    <t>Quantidade total em m²</t>
  </si>
  <si>
    <t>Produtividade por funcionário em m²</t>
  </si>
  <si>
    <t>Necessidade de serventes (quant.)</t>
  </si>
  <si>
    <t>Cargo</t>
  </si>
  <si>
    <t>Turno</t>
  </si>
  <si>
    <t>ÍTEM</t>
  </si>
  <si>
    <t>M  A  T  E  R  I  A  L</t>
  </si>
  <si>
    <t>UNIDADE</t>
  </si>
  <si>
    <t>START 34.611.567/0001-1</t>
  </si>
  <si>
    <t>CASTRO NEVES 00.534.560/0001-26</t>
  </si>
  <si>
    <t>Comercial Alvorada 00.534.560/0001-26</t>
  </si>
  <si>
    <t>LIMP 11.892.215/0001-80</t>
  </si>
  <si>
    <t>MERCADO LIVRE</t>
  </si>
  <si>
    <t>MAGALU</t>
  </si>
  <si>
    <t>EXTRA</t>
  </si>
  <si>
    <t>MÉDIA</t>
  </si>
  <si>
    <t>MEDIANA</t>
  </si>
  <si>
    <t>MENOR MÉDIA/MEDIANA</t>
  </si>
  <si>
    <t>KG</t>
  </si>
  <si>
    <t>Média</t>
  </si>
  <si>
    <t>Mediana</t>
  </si>
  <si>
    <t>SUBTOTAL</t>
  </si>
  <si>
    <t>Ecarregado de Limpeza</t>
  </si>
  <si>
    <t>TRIBUTOS</t>
  </si>
  <si>
    <t>P1=Po/(1-To)</t>
  </si>
  <si>
    <t>Valor Total dos Tributos =  P1 x To = P1-Po</t>
  </si>
  <si>
    <t>TOTAL GERAL MENSAL ESTIMADO</t>
  </si>
  <si>
    <t>TOTAL GERAL ESTIMADO PARA 12 (DOZE) MESES</t>
  </si>
  <si>
    <t>Com fundamento no art. 16 da Lei nº 9.779/1999, art. 2º do Decreto nº 6.022/2007 e art. 4º IN RFB nº 1252/2012, as empresas optantes pelo Lucro Presumido ou Lucro Real deverão apresentar os recibos de Escrituração Fiscal Digital da Contribuição para o PIS/PASEP e para o Financiamento da Seguridade Social (COFINS) – EFD – Contribuições, relativos aos 12 (doze) meses correspondentes ao Balanço Patrimonial e demonstrações contábeis, de que trata o Capítulo XV do Edital, sendo que a receita bruta calculada a partir dos recibos, observado o disposto no art. 3º da Lei nº 9.718/1998, no art. 12 do Decreto Lei nº 1.598/1977 e art. 26 da IN RFB nº 1911/2209, deverá guardar compatibilidade com as demonstrações apresentadas.</t>
  </si>
  <si>
    <r>
      <t xml:space="preserve"> Na formulação de sua proposta, a licitante deverá ainda informar e observar: o regime de tributação ao qual está submetida, inclusive no tocante à incidência das alíquotas de ISS, PIS e COFINS sobre seu faturamento, de acordo com as Leis nºs 10.637/2002 e 10.833/2003, e demais legislação tributária aplicável ao caso concreto</t>
    </r>
    <r>
      <rPr>
        <sz val="14"/>
        <color rgb="FFFF0000"/>
        <rFont val="Arial Narrow"/>
        <family val="2"/>
      </rPr>
      <t>.</t>
    </r>
  </si>
  <si>
    <t>Preço Unitário Mensal com BDI</t>
  </si>
  <si>
    <t>Preço Total Mensal com BDI</t>
  </si>
  <si>
    <t>QUANTIDADE</t>
  </si>
  <si>
    <t xml:space="preserve">O presente orçamento foi elaborado tendo por base o regime de tributação pelo Lucro Real. </t>
  </si>
  <si>
    <t>Cálculo do Valor Mensal a ser glosado da fatura e destinado à conta Vinculada</t>
  </si>
  <si>
    <t>Salário Bruto</t>
  </si>
  <si>
    <t>Percentual total a ser destinado à conta vinculada, conforme Decreto Distrital nº 34.649/2013, com redação dada pelo Decreto Distrital nº 36.164/2014 (Anexo).</t>
  </si>
  <si>
    <t>13º salário</t>
  </si>
  <si>
    <t>Férias</t>
  </si>
  <si>
    <t>FGTS</t>
  </si>
  <si>
    <t>Encargos s/ 13º salário</t>
  </si>
  <si>
    <t>Encargos s/ Férias</t>
  </si>
  <si>
    <t>Total a ser glosado para 1 (um) profissional</t>
  </si>
  <si>
    <t xml:space="preserve">Valor Mensal por tipo de posto a ser glosado da fatura e destinado à conta vinculada da empresa </t>
  </si>
  <si>
    <t>Valor Total Mensal a ser destinado à conta vinculada da empresa:</t>
  </si>
  <si>
    <t>Nº de Funcionários contratados</t>
  </si>
  <si>
    <t>ITEM 3 - MATERIAL DE CONSUMO SOB DEMANDA</t>
  </si>
  <si>
    <t>ITEM 4 - SERVIÇO DE LIMPEZA SOB DEMANDA</t>
  </si>
  <si>
    <t>ITEM 2 - DISPONIBILIZAÇÃO DE EQUIPAMENTOS</t>
  </si>
  <si>
    <t>Salário</t>
  </si>
  <si>
    <t>Valor contratado</t>
  </si>
  <si>
    <t>TCDF</t>
  </si>
  <si>
    <t>Valor proposto</t>
  </si>
  <si>
    <t>TCDF - Insalubridade de 40% para o cargo de servente</t>
  </si>
  <si>
    <t>STJ - Insalubridade de 20% para o cargo de servente</t>
  </si>
  <si>
    <t>STJ CT Nº 26/2016</t>
  </si>
  <si>
    <t>Uniforme</t>
  </si>
  <si>
    <t>TJDFT CT Nº 109/2015</t>
  </si>
  <si>
    <t>TJDFT - Lucro de apenas 1%, PIS 1,08% e COFINS 4,95%</t>
  </si>
  <si>
    <t>TJDFT - Insalubridade de 20% para o cargo de servente</t>
  </si>
  <si>
    <t>Observações</t>
  </si>
  <si>
    <t>TCDF CT ATUAL</t>
  </si>
  <si>
    <t>Menor</t>
  </si>
  <si>
    <t>DIFERENÇA</t>
  </si>
  <si>
    <t>QUANTITATIVO DE POSTOS (Edifício Sede + Anexo + Biblioteca do TCDF)</t>
  </si>
  <si>
    <t>Diurno - Segunda a sexta</t>
  </si>
  <si>
    <r>
      <t>Observação</t>
    </r>
    <r>
      <rPr>
        <sz val="12"/>
        <color theme="1"/>
        <rFont val="Arial Narrow"/>
        <family val="2"/>
      </rPr>
      <t>: ¹ servidores, estagiários e trabalhadores terceirizados.</t>
    </r>
  </si>
  <si>
    <t>Observações:</t>
  </si>
  <si>
    <t>1) Produtividade calculada de acordo com a Anexo VI - B do IN nº 05/2017 - SEGES/MP.</t>
  </si>
  <si>
    <t>(1) Localidades</t>
  </si>
  <si>
    <t>A localidade de Brasília/DF inclui Asa Sul, Asa Norte, Lago Sul, Lago Norte, Noroeste, Sudoeste, SIA, SIG, SAAN, Cruzeiro e Octogonal</t>
  </si>
  <si>
    <t>(2) Tarifas:</t>
  </si>
  <si>
    <t>Linhas com  Autorização Especial e Judicial reajustadas com base na Deliberação n° 104, publicada no Diário Oficial da União de 20/2/2020, com entrada em vigor em 23/2/2020</t>
  </si>
  <si>
    <t>Linhas com  contrato de Permissão, reajustadas com base na Deliberação n° 105, publicada no Diário Oficial da União de 20/2/2020, com entrada em vigor em 23/2/2020</t>
  </si>
  <si>
    <t>Linhas delegadas ao Consórcio CIMU Timon/MA - Teresina/PI - reajustadas com base no Decreto Municipla de Timon nº 005, de 5/1/2017</t>
  </si>
  <si>
    <t>Linhas internacionais - tarifa corresponde apenas ao trecho brasileiro. Deve-se acrescentar a tarifa correspondente ao trecho no país estrangeiro</t>
  </si>
  <si>
    <t>Atualizado em 01/04/2020 - Serviços Semiurbanos Interestaduais</t>
  </si>
  <si>
    <t>Dados Operacionais</t>
  </si>
  <si>
    <t>EMPRESA</t>
  </si>
  <si>
    <t>CNPJ</t>
  </si>
  <si>
    <t>CODIGO LINHA</t>
  </si>
  <si>
    <t>PREFIXO     LINHA</t>
  </si>
  <si>
    <t>TIPO DE SERVIÇO</t>
  </si>
  <si>
    <t>NOME LINHA</t>
  </si>
  <si>
    <t>Localidade de ORIGEM (1)</t>
  </si>
  <si>
    <t>UF origem</t>
  </si>
  <si>
    <t>Localidade de DESTINO (1)</t>
  </si>
  <si>
    <t>UF destino</t>
  </si>
  <si>
    <t>Tipo de Outorga</t>
  </si>
  <si>
    <t xml:space="preserve">Tarifa 2020 </t>
  </si>
  <si>
    <t>AUTO VIAÇÃO BRAGANÇA LTDA</t>
  </si>
  <si>
    <t>45.605.755/0001-58</t>
  </si>
  <si>
    <t>URBANO</t>
  </si>
  <si>
    <t>AGUAS DE LINDÓIA/SP - MONTE SIÃO/MG</t>
  </si>
  <si>
    <t>AGUAS DE LINDOIA</t>
  </si>
  <si>
    <t>SP</t>
  </si>
  <si>
    <t>MONTE SIAO</t>
  </si>
  <si>
    <t>MG</t>
  </si>
  <si>
    <t>Autorização Especial</t>
  </si>
  <si>
    <t>AUTO VIAÇÃO CAMBUI LTDA</t>
  </si>
  <si>
    <t>19.339.415/0001-12</t>
  </si>
  <si>
    <t>EXTREMA/MG - BRAGANÇA PAULISTA/SP</t>
  </si>
  <si>
    <t>EXTREMA</t>
  </si>
  <si>
    <t>BRAGANCA PAULISTA</t>
  </si>
  <si>
    <t>C &amp; S PEIXOTO LTDA</t>
  </si>
  <si>
    <t>11.377.706/0001-93</t>
  </si>
  <si>
    <t xml:space="preserve">CRUZEIRO DO SUL - GUAJARÁ, VIA BR - 307 </t>
  </si>
  <si>
    <t>CRUZEIRO DO SUL</t>
  </si>
  <si>
    <t>AC</t>
  </si>
  <si>
    <t>GUAJARA</t>
  </si>
  <si>
    <t>AM</t>
  </si>
  <si>
    <t>CENTRAL EXPRESSO</t>
  </si>
  <si>
    <t>13.838.047/0001-70</t>
  </si>
  <si>
    <t>LUZIÂNIA - ROD. PLANO PILOTO VIA VIA EIXO</t>
  </si>
  <si>
    <t>LUZIANIA</t>
  </si>
  <si>
    <t>GO</t>
  </si>
  <si>
    <t>BRASILIA</t>
  </si>
  <si>
    <t>DF</t>
  </si>
  <si>
    <t>Luziânia/GO - Lago Sul</t>
  </si>
  <si>
    <t>LUZIÂNIA - ROD. PLANO PILOTO VIA PARQUE ALVORADA</t>
  </si>
  <si>
    <t>LUZIÂNIA - ROD. PLANO PILOTO VIA VIA PARKSHOPPING</t>
  </si>
  <si>
    <t>LUZIÂNIA - ROD. PLANO PILOTO VIA PARQUE 8/EIXO</t>
  </si>
  <si>
    <t>LUZIÂNIA - ROD. PLANO PILOTO VIA ESPLANADA</t>
  </si>
  <si>
    <t>LUZIÂNIA - ROD. PLANO PILOTO VIA VIA SANTA FE / SOL NASCENTE</t>
  </si>
  <si>
    <t>LUZIÂNIA - W3 SUL E NORTE VIA PARQUE 8/PARKSHOPPING</t>
  </si>
  <si>
    <t xml:space="preserve">LUZIÂNIA - L2 SUL/L2 NORTE, </t>
  </si>
  <si>
    <t>PARQUE ALVORADA - W3 SUL E NORTE VIA VIA PARKSHOPPING</t>
  </si>
  <si>
    <t>LUZIÂNIA - W3 SUL E NORTE VIA PARKSHOPPING</t>
  </si>
  <si>
    <t>LUZIÂNIA - W3 NORTE VIA PARKSHOPPING /  SIG</t>
  </si>
  <si>
    <t>LUZIÂNIA - W 3  NORTE, VIA VIA SANTA FE / SOL NASCENTE / SIG</t>
  </si>
  <si>
    <t>PARQUE 8 - W3 NORTE VIA PARKSHOPPING /  SIG</t>
  </si>
  <si>
    <t>LUZIÂNIA - S I A / S A A N VIA VIA PARKSHOPPING</t>
  </si>
  <si>
    <t>LUZIANIA/GO - BRT SANTA MARIA VIA BR 040</t>
  </si>
  <si>
    <t>SANTA MARIA</t>
  </si>
  <si>
    <t>a partir de 28/02/2020 - Durante 60 dias</t>
  </si>
  <si>
    <t xml:space="preserve">ROD. LUZIÂNIA/GO -  POLO JK SANTA MARIA  VIA BR 040 </t>
  </si>
  <si>
    <t>ROD. LUZIÂNIA/GO - GUARÁ II-I/DF</t>
  </si>
  <si>
    <t>12502270</t>
  </si>
  <si>
    <t>LUZIANIA/GO - BRT SANTA MARIA VIA DF - 290</t>
  </si>
  <si>
    <t>LUZIÂNIA - RODOVIÁRIA DE TAGUATINGA, VIA PISTÃO SUL</t>
  </si>
  <si>
    <t>TAGUATINGA</t>
  </si>
  <si>
    <t xml:space="preserve">LUZIÂNIA – ROD. TAGUATINGA VIA PQ. ALVORADA / PISTÃO SUL </t>
  </si>
  <si>
    <t>LUZIÂNIA - RODOVIÁRIA DO GAMA VIA DF-290/AV. CENTRAL</t>
  </si>
  <si>
    <t>GAMA</t>
  </si>
  <si>
    <t xml:space="preserve">LUZIÂNIA – ROD. GAMA VIA PQ. ALVORADA / DF-290 </t>
  </si>
  <si>
    <t>CIRCULAR NOSSA SENHORA APARECIDA LTDA.</t>
  </si>
  <si>
    <t>03.339.033/0001-59</t>
  </si>
  <si>
    <t>BARRA DO GARÇA/MT - ARAGARÇAS/GO, VIA VILA CEARÁ</t>
  </si>
  <si>
    <t>BARRA DO GARCA</t>
  </si>
  <si>
    <t>MT</t>
  </si>
  <si>
    <t>ARAGARCAS</t>
  </si>
  <si>
    <t>BARRA DO GARÇA/MT - ARAGARÇAS/GO, VIA BELA VISTA</t>
  </si>
  <si>
    <t>BARRA DO GARÇA/MT - ARAGARÇAS/GO, VIA CURTUME</t>
  </si>
  <si>
    <t>COUTINHO &amp; FERREIRA SERVIÇOS E TRANSPORTE LTDA</t>
  </si>
  <si>
    <t>08.836.842/0001-90</t>
  </si>
  <si>
    <t xml:space="preserve">PEDREGAL - ROD. P.PILOTO VIA PARKSHOPPING </t>
  </si>
  <si>
    <t>NOVO GAMA</t>
  </si>
  <si>
    <t>PEDREGAL - ROD. P.PILOTO VIA EIXO</t>
  </si>
  <si>
    <t xml:space="preserve">PEDREGAL - VIA NOVO GAMA/ PARKSHOPPING /ROD. P.PILOTO </t>
  </si>
  <si>
    <t>PEDREGAL - ROD. P.PILOTO VIA NOVO GAMA/ EIXO</t>
  </si>
  <si>
    <t>PEDREGAL - ESPLANADA VIA EPAR</t>
  </si>
  <si>
    <t>NOVO GAMA - ESPLANADA VIA EPGU - ZOOLÓGICO / ROD. PLANO PILOTO</t>
  </si>
  <si>
    <t>PEDREGAL - EIXO SUL E NORTE VIA EPAR</t>
  </si>
  <si>
    <t>PEDREGAL - W3 SUL E NORTE VIA EPAR</t>
  </si>
  <si>
    <t>PEDREGAL/ SETOR GRÁFICO VIA PARKSHOPPING VIA EPAR</t>
  </si>
  <si>
    <t>PEDREGAL/ SETOR GRÁFICO VIA NOVO GAMA</t>
  </si>
  <si>
    <t>PEDREGAL - S I A VIA SOF NORTE</t>
  </si>
  <si>
    <t>EMPRESA PRINCESA DO NORTE S/A</t>
  </si>
  <si>
    <t>81.159.857/0001-50</t>
  </si>
  <si>
    <t>Platina Shopping – Ourinhos via Rod. S. A. Platina, Jacarezinho e Ponte Nova</t>
  </si>
  <si>
    <t>SANTO ANTONIO DA PLATINA</t>
  </si>
  <si>
    <t>PR</t>
  </si>
  <si>
    <t>OURINHOS</t>
  </si>
  <si>
    <t>Platina Shopping – Ourinhos via Rod. S. A. Platina, Jacarezinho e Ponte Velha</t>
  </si>
  <si>
    <r>
      <t>Rod. S. A. Platina – Ourinhos via Jacarezinho e Ponte Nova</t>
    </r>
    <r>
      <rPr>
        <sz val="12"/>
        <color theme="1"/>
        <rFont val="Times New Roman"/>
        <family val="1"/>
      </rPr>
      <t xml:space="preserve"> </t>
    </r>
  </si>
  <si>
    <r>
      <t>Rod. Jacarezinho – Ourinhos via Marquês dos Reis e Ponte Nova</t>
    </r>
    <r>
      <rPr>
        <sz val="12"/>
        <color theme="1"/>
        <rFont val="Times New Roman"/>
        <family val="1"/>
      </rPr>
      <t xml:space="preserve"> </t>
    </r>
  </si>
  <si>
    <t>JACAREZINHO</t>
  </si>
  <si>
    <t>EXPRESSO ADAMANTINA LTDA</t>
  </si>
  <si>
    <t>43.004.159/0001-97</t>
  </si>
  <si>
    <t>ANDRADINA/SP - TRES LAGOAS/MS</t>
  </si>
  <si>
    <t>ANDRADINA</t>
  </si>
  <si>
    <t>TRES LAGOAS</t>
  </si>
  <si>
    <t>MS</t>
  </si>
  <si>
    <t>CASTILHO</t>
  </si>
  <si>
    <t>EXPRESSO PLANALTINA</t>
  </si>
  <si>
    <t>12.647.487/0001-88</t>
  </si>
  <si>
    <t>ROD. FORMOSA – ROD. PLANALTINA (DF) VIA BR-020 / JD. RORIZ</t>
  </si>
  <si>
    <t>FORMOSA</t>
  </si>
  <si>
    <t>PLANALTINA</t>
  </si>
  <si>
    <t>ROD. FORMOSA – ROD. PLANALTINA (DF) VIA BR-479 / VALE DO AMANHECER</t>
  </si>
  <si>
    <t>ROD. PLANALTINA (GO) – ROD. PLANO PILOTO VIA FEIRA / L2 NORTE / ESPLANADA</t>
  </si>
  <si>
    <t>1001D</t>
  </si>
  <si>
    <t>12073020</t>
  </si>
  <si>
    <t>DIFERENCIADO</t>
  </si>
  <si>
    <t>PLANALTINA (GO)  PLANO PILOTO/DF VIA BARROLÃNDIA EIXO W NORTE/SUL</t>
  </si>
  <si>
    <t>MUTIRÃO – EIXO W NORTE E SUL VIA FEIRA</t>
  </si>
  <si>
    <t>PAINEIRAS – EIXO W NORTE E SUL</t>
  </si>
  <si>
    <t>IMIGRANTES - EIXO W NORTE E SUL VIA FEIRA</t>
  </si>
  <si>
    <t>SÃO JOSÉ - EIXO W NORTE E SUL</t>
  </si>
  <si>
    <t>SETOR OESTE/SUL – EIXO W NORTE E SUL</t>
  </si>
  <si>
    <t>NARA - EIXO W NORTE E SUL VIA SETOR NORTE/LESTE</t>
  </si>
  <si>
    <t>BRASILINHA 17 - EIXO W NORTE E SUL</t>
  </si>
  <si>
    <t>ROD. PLANALTINA (GO) - EIXO W NORTE E SUL</t>
  </si>
  <si>
    <t>ROD. PLANALTINA (GO) -  EIXO W NORTE E SUL VIA FEIRA</t>
  </si>
  <si>
    <t xml:space="preserve">ROD. PLANALTINA (GO) – PARK SHOPPING VIA FEIRA / EIXO W NORTE E SUL / SETOR POLICIAL / PELEZÃO </t>
  </si>
  <si>
    <t>ROD. PLANALTINA (GO) - W3 NORTE E SUL VIA FEIRA</t>
  </si>
  <si>
    <t>MUTIRÃO - LAGO NORTE VIA FEIRA</t>
  </si>
  <si>
    <t>ROD. PLANALTINA (GO) - LAGO NORTE VIA FEIRA</t>
  </si>
  <si>
    <t>ROD. PLANALTINA (GO) - SAI, VIA FEIRA / PQ. ÁGUA MINERAL</t>
  </si>
  <si>
    <t xml:space="preserve">MUTIRÃO – OCTOGONAL VIA FEIRA / EIXO W NORTE / TORRE DE TV / SIG </t>
  </si>
  <si>
    <t xml:space="preserve">SETOR OESTE/SUL – OCTOGONAL VIA EIXO W NORTE / TORRE DE TV / SIG </t>
  </si>
  <si>
    <t>ROD. PLANALTINA (GO) - OCTOGONAL VIA FEIRA / EIXO W NORTE / TORRE DE TV / SIG</t>
  </si>
  <si>
    <t>CASARÃO – OCTOGONAL VIA EIXO W NORTE / TORRE DE TV / SIG</t>
  </si>
  <si>
    <t>ROD. PLANALTINA (GO) - NOROESTE VIA FEIRA / W3 NORTE</t>
  </si>
  <si>
    <t xml:space="preserve">MUTIRÃO - NOROESTE VIA FEIRA / W3 NORTE </t>
  </si>
  <si>
    <t>ROD. PLANALTINA (GO)  - ROD. SOBRADINHO VIA FEIRA</t>
  </si>
  <si>
    <t>SOBRADINHO</t>
  </si>
  <si>
    <t xml:space="preserve">ROD. PLANALTINA (GO) - COND. VIVENDAS BELA VISTA / GRANDE COLORADO VIA FEIRA </t>
  </si>
  <si>
    <t xml:space="preserve">ROD. PLANALTINA (GO) – ROD. PLANALTINA (DF) VIA FEIRA / ESTÂNCIA / HOSPITAL REGIONAL </t>
  </si>
  <si>
    <t>ROD. PLANALTINA (GO) – ROD. PLANALTINA (DF) VIA FEIRA / JD. RORIZ</t>
  </si>
  <si>
    <t>EXPRESSO SÃO BENTO LTDA.</t>
  </si>
  <si>
    <t>76.544.501/0001-09</t>
  </si>
  <si>
    <t>AGUDOS DO SUL/PR - SAO BENTO DO SUL/SC</t>
  </si>
  <si>
    <t>AGUDOS DO SUL</t>
  </si>
  <si>
    <t>SAO BENTO DO SUL</t>
  </si>
  <si>
    <t>SC</t>
  </si>
  <si>
    <t>EXPRESSO SÃO JOSÉ DO TOCANTINS LTDA.</t>
  </si>
  <si>
    <t>02.227.767/0001-83</t>
  </si>
  <si>
    <t>12153570</t>
  </si>
  <si>
    <t>CAMPOS BELOS/GO - ARRAIAS/TO</t>
  </si>
  <si>
    <t>CAMPOS BELOS</t>
  </si>
  <si>
    <t>ARRAIAS</t>
  </si>
  <si>
    <t>TO</t>
  </si>
  <si>
    <t>JOAFRA TRANSPORTE LTDA.</t>
  </si>
  <si>
    <t>04.257.238/0001-58</t>
  </si>
  <si>
    <t>JUAZEIRO - PETROLINA VIA CENTRO PETRO/SHOPPING CÓDIGO (401)</t>
  </si>
  <si>
    <t>PETROLINA</t>
  </si>
  <si>
    <t>PE</t>
  </si>
  <si>
    <t>JUAZEIRO</t>
  </si>
  <si>
    <t>BA</t>
  </si>
  <si>
    <t>JUAZEIRO - PETROLINA VIA CENTRO/AREIA BRANCA CÓDIGO (402)</t>
  </si>
  <si>
    <t>JUAZEIRO - PETROLINA VIA CENTRO/AREIA BRANCA CÓDIGO (403)</t>
  </si>
  <si>
    <t>JUAZEIRO - PETROLINA VIA ALTO DA ALIANÇA/BA 210 CÓDIGO (404)</t>
  </si>
  <si>
    <t>JUAZEIRO - PETROLINA VIA IF SERTÃO / IPSEP CÓDIGO (414)</t>
  </si>
  <si>
    <t>JUAZEIRO - PETROLINA VIA IF SERTÃO/AEROPORTO CÓDIGO (415)</t>
  </si>
  <si>
    <t>JUAZEIRO - PETROLINA VIA EXPRESSO CENTRO PETROLINA CÓDIGO (416)</t>
  </si>
  <si>
    <t>JUAZEIRO - PETROLINA VIA CORUJÃO CÓDIGO (417)</t>
  </si>
  <si>
    <t>JUAZEIRO - PETROLINA VIA CAMPUS UNIVERSITÁRIO CÓDIGO (418)</t>
  </si>
  <si>
    <t>JUAZEIRO - PETROLINA VIA AVENIDA DA INTEGRAÇÃO/ FACAPE CÓDIGO (419)</t>
  </si>
  <si>
    <t>JUAZEIRO - PETROLINA  CÓDIGO (420)</t>
  </si>
  <si>
    <t>KANDANGO (CATEDRAL TURISMO)</t>
  </si>
  <si>
    <t>03.233.439/0001-52</t>
  </si>
  <si>
    <t>JARDIM INGÁ - ROD. PLANO PILOTO VIA EIXO SUL / EPGU-ZOOLÓGICO</t>
  </si>
  <si>
    <t>JARDIM INGÁ - UNB VIA L2 SUL E NORTE</t>
  </si>
  <si>
    <t>JARDIM INGÁ - ROD. PLANO PILOTO VIA VIA PARKSHOPPING</t>
  </si>
  <si>
    <t>JARDIM INGÁ - ROD. PLANO PILOTO VIA P.E.D. 10 /EIXO W</t>
  </si>
  <si>
    <t>JARDIM INGÁ - ROD. PLANO PILOTO VIA VIA PARKSHOPPING/P.E.D. 10</t>
  </si>
  <si>
    <t>JARDIM INGÁ - ROD. PLANO PILOTO VIA VIA EIXO W /P.E.D. 08</t>
  </si>
  <si>
    <t>JARDIM INGÁ - ROD. PLANO PILOTO VIA VIA PARKSHOPPING/P.E.D. 8</t>
  </si>
  <si>
    <t>SOL NASCENTE - ROD. PLANO PILOTO VIA VIA EIXO W / ZOOLOGICO</t>
  </si>
  <si>
    <t>JARDIM INGÁ - ESPLANADA VIA JARDIM MARILIA / VIA EIXO W</t>
  </si>
  <si>
    <t>JARDIM INGÁ - ROD. PLANO PILOTO VIA JARDIM MARILIA / VIA EIXO W</t>
  </si>
  <si>
    <t>JARDIM INGÁ - W3 NORTE VIA VIA P.E.D. 9/ MINGONE I/  SETOR GRAFICO / PARKSHOPPING</t>
  </si>
  <si>
    <t>JARDIM INGÁ - W3 SUL E NORTE VIA P.E.D. 10</t>
  </si>
  <si>
    <t>SOL NASCENTE - W3 SUL E NORTE VIA VIA CIDADE FRACAROLE E OSFAYA</t>
  </si>
  <si>
    <t>JARDIM INGÁ - ROD. PLANO PILOTO VIA JARDIM ZULEICA VIA EIXO W</t>
  </si>
  <si>
    <t>SOL NASCENTE - ROD. PLANO PILOTO VIA VIA EIXO W / PARKSHOPPING</t>
  </si>
  <si>
    <t>JARDIM INGÁ - ESPLANADA VIA VIA P.E.D. 10</t>
  </si>
  <si>
    <t>JARDIM INGÁ - W3 NORTE E SUL, VIA PARKSHOPPING/EPIG/SETOR POLICIAL</t>
  </si>
  <si>
    <t>JARDIM INGÁ - W3 NORTE VIA SETOR GRÁFICO / P.E.D. 08</t>
  </si>
  <si>
    <t>SOL NASCENTE - W3 NORTE VIA VIA SETOR GRAFICO</t>
  </si>
  <si>
    <t>JARDIM INGÁ - W3 SUL E NORTE VIA VIA PARKSHOPPING/P.E.D. 8</t>
  </si>
  <si>
    <t>JARDIM INGÁ - S I A/SAAN</t>
  </si>
  <si>
    <t>JARDIM INGÁ - SAI/SAAN, VIA PARKSHOPPING /P.E.D.8</t>
  </si>
  <si>
    <t>SOL NASCENTE - S I A/ SAAN, VIA PARKSHOPPING</t>
  </si>
  <si>
    <t>JARDIM INGÁ - S I G VIA EPIG</t>
  </si>
  <si>
    <t>JARDIM INGÁ - TAGUATINGA VIA P.E.D. 10/ PISTÃO SUL/ROD. TAGUATINGA</t>
  </si>
  <si>
    <t>JARDIM INGÁ - GAMA CENTRO, VIA SETOR SUL E LESTE</t>
  </si>
  <si>
    <t>JARDIM INGÁ (CNTI) - ROD. PLANO PILOTO VIA EPGU/ZOOLOGICO</t>
  </si>
  <si>
    <t>OSVALDO MENDES E CIA. LTDA. (EMPRESA DOIS IRMÃOS)</t>
  </si>
  <si>
    <t>07.227.010/0001-03</t>
  </si>
  <si>
    <t>A relação de linhas, horários e itinerários podem ser obtidas no Consórcio Integrado de Mobilidade Urbana - CIMU Timon/Teresina pelo telefone 0800 086 5963 ou endereço: R. Rufino da costa, 477, Parque Piauí, Timon/MA</t>
  </si>
  <si>
    <t>TIMON</t>
  </si>
  <si>
    <t>MA</t>
  </si>
  <si>
    <t>TERESINA</t>
  </si>
  <si>
    <t>PI</t>
  </si>
  <si>
    <t>Delegação ao Consórcio CIMU</t>
  </si>
  <si>
    <t>R.A. DE SOUSA E CIA LTDA</t>
  </si>
  <si>
    <t>04.110.258/0001-00</t>
  </si>
  <si>
    <t>RÁPIDO LUXO CAMPINAS LTDA.</t>
  </si>
  <si>
    <t>45.992.724/0001-05</t>
  </si>
  <si>
    <t>ANDRADAS(MG) - SAO JOAO DA BOA VISTA(SP) Via S.A.JARDIM</t>
  </si>
  <si>
    <t>ANDRADAS</t>
  </si>
  <si>
    <t>SAO JOAO DA BOA VISTA</t>
  </si>
  <si>
    <t>ROTA DO SOL TRANSPORTES E TURISMO EIRELI</t>
  </si>
  <si>
    <t>03.103.551/0001-79</t>
  </si>
  <si>
    <t>4040</t>
  </si>
  <si>
    <t>LAGO AZUL - ROD. PLANO PILOTO VIA PARKSHOPPING / SETOR POLICIAL / EIXO W SUL</t>
  </si>
  <si>
    <t>LAGO AZUL - ROD. PLANO PILOTO VIA PARKSHOPPING /ZOOLÓGICO / EIXO W SUL</t>
  </si>
  <si>
    <t>LAGO AZUL - ROD. PLANO PILOTO VIA PARKSHOPPING / ZOOLOGICO / EIXO W SUL / ESPLANADA</t>
  </si>
  <si>
    <t>LUNABEL – ROD. PLANO PILOTO VIA PARK SHOPPING / ZOOLÓGICO / EIXO W SUL</t>
  </si>
  <si>
    <t xml:space="preserve">RESID. SANTA LUZIA (LAGO AZUL) – ROD. PLANO PILOTO VIA PARK SHOPPING / ZOOLÓGICO / EIXO W SUL </t>
  </si>
  <si>
    <t xml:space="preserve">RESID. AMÉRICA DO SUL (LAGO AZUL) – ROD. PLANO PILOTO VIA RESID. ALVORADA / PARK SHOPPING / ZOOLÓGICO / EIXO W SUL </t>
  </si>
  <si>
    <t>LAGO AZUL – W3 NORTE E SUL VIA PARK SHOPPING / SETOR POLICIAL</t>
  </si>
  <si>
    <t>ROCINHA (LAGO AZUL) – W3 NORTE E SUL VIA RESID. ALVORADA / RESID. AMÉRICA DO SUL / BALÃO DO AEROPORTO</t>
  </si>
  <si>
    <t>SANTA LUZIA (LAGO AZUL) – W3 NORTE E SUL VIA AEROPORTO</t>
  </si>
  <si>
    <t>LAGO AZUL – ROD. PLANO PILOTO VIA PARK SHOPPING / SIG / TORRE DE TV</t>
  </si>
  <si>
    <t>LAGO AZUL – ROD. PLANO PILOTO VIA AEROPORTO / LAGO SUL / PONTE JK / ESPLANADA</t>
  </si>
  <si>
    <t>LAGO AZUL - S I A / S A A N</t>
  </si>
  <si>
    <t>SANTA LUZIA – L2 NORTE VIA PARK SHOPPING / SIG / TORRE DE TV</t>
  </si>
  <si>
    <t>SANTA LUZIA (LAGO AZUL) – SIA/SAAN</t>
  </si>
  <si>
    <t xml:space="preserve">ROCINHA (LAGO AZUL) – SIA/SAAN VIA RESID. ALVORADA / RESID. AMÉRICA DO SUL </t>
  </si>
  <si>
    <t>TAGUATUR TAGUATINGA TRANSPORTES E TURISMO LTDA</t>
  </si>
  <si>
    <t>06.048.466/0007-39</t>
  </si>
  <si>
    <t>ROYAL PARK - ROD. PLANO PILOTO VIA SETOR POLICIAL / EIXO W</t>
  </si>
  <si>
    <t>AGUAS LINDAS DE GOIAS</t>
  </si>
  <si>
    <t>ROYAL PARK - ROD. PLANO PILOTO VIA ESTRUTURAL / W3 NORTE / L2 NORTE</t>
  </si>
  <si>
    <t xml:space="preserve">SANTA LUCIA - ROD. P.PILOTO VIA EPTG / GUARÁ 1-2 / SETOR GRÁFICO </t>
  </si>
  <si>
    <t xml:space="preserve">SANTA LUCIA - ROD. PLANO PILOTO VIA ESTRUTURAL / EIXO MONUMENTAL </t>
  </si>
  <si>
    <t xml:space="preserve">ROYAL PARK - ESPLANADA VIA ESTRUTURAL / ROD. PLANO PILOTO </t>
  </si>
  <si>
    <t>SANTA LUCIA - ESPLANADA  VIA ESTRUTURAL / ROD. PLANO PILOTO</t>
  </si>
  <si>
    <t>SANTA LUCIA - W3 NORTE VIA ESTRUTURAL / EIXO NORTE / ROD. P.PILOTO</t>
  </si>
  <si>
    <t xml:space="preserve">SANTA LUCIA - S I A VIA SETOR POLICIAL / EIXO SUL / OCTOGONAL / ROD. PLANO PILOTO </t>
  </si>
  <si>
    <t>SANTA LUCIA - S I G VIA EPTG / BR-070 / ROD. PLANO PILOTO</t>
  </si>
  <si>
    <t>SANTA LUCIA - NOROESTE VIA ESTRUTURAL / EIXO MONUMENTAL / W3 NORTE</t>
  </si>
  <si>
    <t>MORADA DA SERRA/CEILÂNDIA CENTRO/VIA OESTE</t>
  </si>
  <si>
    <t>CEILANDIA</t>
  </si>
  <si>
    <t>Permissão - Quota 3</t>
  </si>
  <si>
    <t>SANTA LUCIA - CEILÂNDIA CENTRO/VIA OESTE</t>
  </si>
  <si>
    <t>PINHEIRO 1/CEILÂNDIA CENTRO/VIA OESTE</t>
  </si>
  <si>
    <t>PINHEIRO 2/CEILÂNDIA CENTRO/VIA OESTE</t>
  </si>
  <si>
    <t>JD. PARAÍSO/ COMERCIAL NORTE/SUL - TAGUATINGA</t>
  </si>
  <si>
    <t>Permissão - Quota 2</t>
  </si>
  <si>
    <t>MORADA DA SERRA/ÁGUAS CLARAS/VIA PISTÃO NORTE</t>
  </si>
  <si>
    <t>SANTA LUCIA - TAGUATINGA RODOVIÁRIA, VIA COMERCIAL NORTE/SUL</t>
  </si>
  <si>
    <t xml:space="preserve">PINHEIRO 4 -TAGUATINGA, VIA COMERCIAL NORTE/SUL </t>
  </si>
  <si>
    <t>JD. GUAÍRA  - TAGUATINGA, VIA COMERCIAL NORTE/SUL</t>
  </si>
  <si>
    <t>PINHEIRO 2/TAGUATINGA /VIA COMERCIAL/ EPNB</t>
  </si>
  <si>
    <t>PINHEIRO 1/TAGUATINGA /VIA COMERCIAL/ EPNB</t>
  </si>
  <si>
    <t xml:space="preserve">ROYAL PARK - TAGUATINGA, VIA COMERCIAL NORTE/SUL </t>
  </si>
  <si>
    <t>MORADA DA SERRA/TAGUATINGA RODOVIÁRIA/ VIA COMERCIAL NORTE</t>
  </si>
  <si>
    <t>MORADA DA SERRA/TAGUATINGA CENTRO/ VIA COMERCIAL NORTE</t>
  </si>
  <si>
    <t>MORADA DA SERRA/TAGUATINGA / VIA COMERCIAL N/S/ CATÓLICA</t>
  </si>
  <si>
    <t>SANTA LUCIA - TAGUATINGA RODOVIÁRIA/VIA COMERCIAL NORTE</t>
  </si>
  <si>
    <t>SANTA LUCIA - TAGUATINGA CENTRO/VIA COMERCIAL NORTE</t>
  </si>
  <si>
    <t>SANTA LUCIA - TAGUATINGA/VIA COMERCIAL N/S/CATÓLICA</t>
  </si>
  <si>
    <t>PINHEIRO 4/TAGUATINGA CENTRO/VIA COMERCIAL NORTE</t>
  </si>
  <si>
    <t>ROYAL PARK - TAGUATINGA RODOVIÁRIA/ VIA COMERCIAL NORTE</t>
  </si>
  <si>
    <t>ROYAL PARK - TAGUATINGA CENTRO/ VIA COMERCIAL NORTE</t>
  </si>
  <si>
    <t>PINHEIRO 4/TAGUATINGA/ COMERCIAL NORTE/SUL/CATÓLICA</t>
  </si>
  <si>
    <t>PINHEIRO 2/TAGUATINGA/VIA COMERCIAL N/S/CATÓLICA</t>
  </si>
  <si>
    <t>PINHEIRO 2/TAGUATINGA CENTRO/VIA COMERCIAL NORTE</t>
  </si>
  <si>
    <t>JARDIM LARANJEIRA - TAGUATINGA, VIA COMERCIAL NORTE E SUL/CATÓLICA</t>
  </si>
  <si>
    <t>PINHEIRO 1/TAGUATINGA/VIA COMERCIAL N/S/CATÓLICA</t>
  </si>
  <si>
    <t>PINHEIRO 1/TAGUATINGA CENTRO/VIA COMERCIAL NORTE</t>
  </si>
  <si>
    <t>PINHEIRO 1/TAGUATINGA RODOVIÁRIA/VIA COMERCIAL NORTE</t>
  </si>
  <si>
    <t>PINHEIRO 2/TAGUATINGA RODOVIÁRIA/VIA COMERCIAL NORTE</t>
  </si>
  <si>
    <t>SANTA LUCIA - ÁGUAS CLARAS /VIA PISTÃO NORTE</t>
  </si>
  <si>
    <t>AGUAS CLARAS</t>
  </si>
  <si>
    <t>PINHEIRO 4/ÁGUAS CLARAS/VIA PISTÃO NORTE</t>
  </si>
  <si>
    <t>JARDIM PARAISO - ÁGUAS CLARAS VIA PISTÃO NORTE / ÁGUAS CLARAS / UNIEURO</t>
  </si>
  <si>
    <t>JARDIM GUAÍRA/ÁGUAS CLARAS/VIA PISTÃO NORTE</t>
  </si>
  <si>
    <t>ROYAL PARK - ÁGUAS CLARAS/VIA PISTÃO NORTE</t>
  </si>
  <si>
    <t>PINHEIRO 1/ÁGUAS CLARAS/VIA PISTÃO NORTE</t>
  </si>
  <si>
    <t xml:space="preserve">JARDIM LARANJEIRA - ÁGUAS CLARAS/ VIA PISTÃO NORTE </t>
  </si>
  <si>
    <t>PINHEIRO 2/ÁGUAS CLARAS/VIA PISTÃO NORTE</t>
  </si>
  <si>
    <t>GIRASSOL/BRASÍLIA/ESTRUTURAL/TERMINAL METROPOLITANO (TOURING)</t>
  </si>
  <si>
    <t>GIRASSOL (COCALZINHO)</t>
  </si>
  <si>
    <t>Permissão - Quota 8</t>
  </si>
  <si>
    <t>a partir de 23/02/2020 até 2° quinzena de fevereiro de 2021</t>
  </si>
  <si>
    <t>GIRASSOL - BRASÍLIA/VIA EIXO</t>
  </si>
  <si>
    <t>GIRASSOL/BRASÍLIA ESTRUTURAL/ESPLANADA</t>
  </si>
  <si>
    <t>GIRASSOL/BRASÍLIA W3 NORTE/L2 NORTE</t>
  </si>
  <si>
    <t>GIRASSOL/TAGUATINGA/CATÓLICA /EPNB</t>
  </si>
  <si>
    <t>Permissão - Quota 9</t>
  </si>
  <si>
    <t>GIRASSOL/TAGUATINGA CENTRO/VIA COMERCIAL NORTE</t>
  </si>
  <si>
    <t>GIRASSOL/TAGUATINGA/VIA COMERCIAL N/S/CATÓLICA</t>
  </si>
  <si>
    <t>GIRASSOL - AGUAS CLARAS, VIA TAGUATINGA CENTRO/COMERCIAL NORTE</t>
  </si>
  <si>
    <t>GIRASSOL/TAGUATINGA RODOVIÁRIA/VIA COMERCIAL NORTE</t>
  </si>
  <si>
    <t>GIRASSOL/ ÁGUAS CLARAS/VIA PISTÃO NORTE</t>
  </si>
  <si>
    <t xml:space="preserve">MANSÕES MARAJÓ - BRASÍLIA VIA PONTE DAS GARÇAS </t>
  </si>
  <si>
    <t>MANSOES MARAJO (CRISTALINA)</t>
  </si>
  <si>
    <t>Permissão - Quota 10</t>
  </si>
  <si>
    <t>MANSÕES MARAJÓ - BRASÍLIA VIA PONTE JK</t>
  </si>
  <si>
    <t>LAGO AZUL - GAMA VIA CENTRO GAMA / DF-290 / BR-040</t>
  </si>
  <si>
    <t>Permissão - Quota 20</t>
  </si>
  <si>
    <t>LAGO AZUL/ RESID. ALVORADA/AMÉRICA DO SUL - GAMA/ÁREA CENTRAL</t>
  </si>
  <si>
    <t>LAGO AZUL NÚCLEO RESIDENCIAL  - GAMA/ÁREA CENTRAL</t>
  </si>
  <si>
    <t>LAGO AZUL/LUNABEL - GAMA/ ÁREA CENTRAL</t>
  </si>
  <si>
    <t>LAGO AZUL/RESID. ALVORADA/AMÉRICA DO SUL/GAMA/ÁREA CENTRAL</t>
  </si>
  <si>
    <t>PEDREGAL/ GAMA/ÁREA CENTRAL/RESIDENCIAL GREENVILLE</t>
  </si>
  <si>
    <t>NOVO GAMA - GAMA/ÁREA CENTRAL</t>
  </si>
  <si>
    <t>PEDREGAL VIA NOVO GAMA - TAGUATINGA/ VIA PISTÃO SUL</t>
  </si>
  <si>
    <t>Permissão - Quota 19</t>
  </si>
  <si>
    <t>PEDREGAL/NOVO GAMA - TAGUATINGA. VIA PISTÃO SUL E AGUAS CLARAS</t>
  </si>
  <si>
    <t>LAGO AZUL - TAGUATINGA, VIA PISTÃO SUL/AGUAS CLARAS</t>
  </si>
  <si>
    <t>LAGO AZUL (NOVO RESIDENCIAL L)/TAGUATINGA, VIA TAGUATINGA CENTRO</t>
  </si>
  <si>
    <t>LAGO AZUL/ TAGUATINGA/ VIA PISTÃO SUL</t>
  </si>
  <si>
    <t>LAGO AZUL/ALVORADA/AMERICA DO SUL/ TAGUATINGA, VIA PISTÃO SUL</t>
  </si>
  <si>
    <t>PEDREGAL/NOVO GAMA - GAMA/ÁREA CENTRAL</t>
  </si>
  <si>
    <t>CIDADE ECLETICA  - ROD. PLANO PILOTO, VIA EIXO</t>
  </si>
  <si>
    <t>CIDADE ECLETICA</t>
  </si>
  <si>
    <t>SANTO ANTONIO DO DESCOBERTO</t>
  </si>
  <si>
    <t>NUCLEO BANDEIRANTES</t>
  </si>
  <si>
    <t>QUEIROZ - ROD. PLANO PILOTO,  VIA EIXO</t>
  </si>
  <si>
    <t>ROD. CENTRO/VILA SAO LUIZ - ROD. PLANO PILOTO, VIA EIXO</t>
  </si>
  <si>
    <t>ROD. CENTRO/VILA SAO LUIZ - GUARA/ROD. PLANO PILOT, VIA EPTG</t>
  </si>
  <si>
    <t>GUARA</t>
  </si>
  <si>
    <t>JARDIM DE ALA/PED XI - W3 SUL E NORTE</t>
  </si>
  <si>
    <t>ROD.QUEIROZ/BEATRIZ/PARQUE SANTO ANTONIO - ROD. PLANO PILOTO,  VIA EIXO</t>
  </si>
  <si>
    <t>JARDIM DE ALA/PED XI - GUARA/ROD. PLANO PILOTO, VIA EPTG</t>
  </si>
  <si>
    <t>PED XI  - ROD. PLANO PILOTO, VIA EIXO</t>
  </si>
  <si>
    <t>PARQUE S. ANTONIO/M. NOBRE/BEATRIZ/QUEIROZ - GUARA/ROD. PLANO PILOTO, VIA EPTG</t>
  </si>
  <si>
    <t>VILA SÃO LUIZ/QUEIROZ/M. NOBRE/PARQUE S.ANTONIO - PARKSHOPPING/SETOR POLICIAL/W3 SUL</t>
  </si>
  <si>
    <t>PARQUE S.ANTONIO/MORADANOBRE/BETARIZ/QUEIROZ - ROD. PLANO PILOTO,  VIA EIXO</t>
  </si>
  <si>
    <t>VILA SÃO LUIZ/QUEIROZ/M. NOBRE/PARQUE S. ANTONIO - ROD. PLANO PILOTO</t>
  </si>
  <si>
    <t xml:space="preserve">PARQUE SANTO ANTONIO/AV. GOIÁS – SIG/ROD. PLANO PILOTO, VIA AGUAS CLARAS </t>
  </si>
  <si>
    <t>ROD. CENTRO/VILA SAO LUIZ - ESPLANADA/ROD. PLANO PILOTO -  VIA EIXO</t>
  </si>
  <si>
    <t xml:space="preserve">ROD. CENTRO/VILA SÃO LUIZ - ESPLANADA/ROD. PLANO PILOTO,  VIA L 2 SUL </t>
  </si>
  <si>
    <t xml:space="preserve">PARQUE S. ANTONIO/ M. NOBRE/BEATRIZ/QUEIROZ – W3 SUL/NORTE,  VIA EPNB/EIXO </t>
  </si>
  <si>
    <t>ROD. CENTRO/VILA SAO LUIZ -  W3 SUL/NORTE/ROD. PLANO PILOTO, VIA EPNB</t>
  </si>
  <si>
    <t>PARQUE S.ANTONIO/PED XVII/M. NOBRE/BEATRIZ/QUEIROZ – W3 SUL/NORTE/ROD. PLANO PILOTO, VIA EPNB</t>
  </si>
  <si>
    <t>PARQUE S.ANTONIO/PED XVII/M. NOBRE/BEATRIZ/QUEIROZ – W3 SUL/NORTE/ROD. PLANO PILOTO, VIA SETOR POLICIAL</t>
  </si>
  <si>
    <t>ROD. QUEIROZ/BEATRIZ/PARQUE SANTO ANTONIO – W3 SUL/NORTE/ROD. PLANO PILOTO, VIA SETOR POLICIAL</t>
  </si>
  <si>
    <t>ROD. CENTRO/VILA SAO LUIZ  - SETOR GRÁFICO/ROD. PLANO PILOTO, VIA EPTG</t>
  </si>
  <si>
    <t>PARQUE S.ANTONIO/M. NOBRE/BEATRIZ/QUEIROZ – SETOR GRÁFICO,  VIA EPTG</t>
  </si>
  <si>
    <t>JARDIM DE ALA/PED XI - S ETOR GRÁFICO, VIA EPTG</t>
  </si>
  <si>
    <t>ROD. QUEIROZ/BEATRIZ/PARQUE S.ANTONIO – SETOR GRÁFICO/W3 NORTE, VIA EPTG</t>
  </si>
  <si>
    <t>VILA SAO LUIZ/QUEIROZ/M. NOBRE/PARQUE S. ANTONIO - SIG</t>
  </si>
  <si>
    <t>ROD. CENTRO/VILA SAO LUIZ  - S M U/ROD. PLANO PILOTO, VIA SETOR MILITAR E PARKSHOPPING</t>
  </si>
  <si>
    <t>ROD. CENTRO/VILA SAO LUIZ - SIA TRECHO 2/3/ROD.PLANO PILOTO</t>
  </si>
  <si>
    <t>PARQUE S.ANTONIO/M. NOBRE/BEATRIZ/QUEIROZ – PARK SHOPPING/SMU/ROD. PLANO PILOTO, VIA EPNB</t>
  </si>
  <si>
    <t>JARDIM DE ALA/PED XI - SETOR POLICIAL/ROD. PLANO PILOTO, VIA  EPTG</t>
  </si>
  <si>
    <t>PARQUE S. ANTONIO/M. NOBRE/QUEIROZ/SIG/W3 NORTE/ NOROESTE</t>
  </si>
  <si>
    <t>PARQUE S.ANTONIO/PED XVII/M. NOBRE/QUEIROZ - TAGUATINGA, VIA COMERCIAL</t>
  </si>
  <si>
    <t>PARQUE SANTO ANTONIO/M. NOBRE/QUEIROZ - TAGUATINGA, VIA SANDÚ</t>
  </si>
  <si>
    <t>ROD. QUEIROZ - TAGUATINGA, VIA ESTÁDIO</t>
  </si>
  <si>
    <t>ROD. CENTRO/VILA SAO LUIZ - TAGUATINGA,VIA ESTÁDIO</t>
  </si>
  <si>
    <t>ROD. CENTRO/VILA SAO LUIZ - TAGUATINGA, VIA COMERCIAL</t>
  </si>
  <si>
    <t>PARQUE SANTO ANTONIO/BEIRA RIO I/II - TAGUATINGA, VIA SANDÚ</t>
  </si>
  <si>
    <t>PARQUE S.ANTONIO/M. NOBRE/QUEIROZ - TAGUATINGA, VIA ESTÁDIO</t>
  </si>
  <si>
    <t>JARDIM DE ALA/PED XI – TAGUATINGA, VIA COMERCIAL</t>
  </si>
  <si>
    <t>ROD. CENTRO/VILA SAO LUIZ  - TAGUATINGA, VIA SANDÚ</t>
  </si>
  <si>
    <t>ROD. QUEIROZ/VILA SÃO LUIZ - TAGUATINGA</t>
  </si>
  <si>
    <t>PARQUE S. ANTONIO/M. NOBRE/QUEIROZ - TAGUATINGA, VIA SANDU</t>
  </si>
  <si>
    <t>JARDIM DE ALA/PED XI - TAGUATINGA,VIA SANDÚ</t>
  </si>
  <si>
    <t>PARQUE SANTO ANTONIO/M. NOBRE/QUEIROZ - TAGUATINGA, VIA COMERCIAL</t>
  </si>
  <si>
    <t>VILA SAO LUIZ/QUEIROZ/M. NOBRE/PARQUE SANTO ANTONIO, - TAGUATINGA, VIA ESTADIO</t>
  </si>
  <si>
    <t>VILA SAO LUIZ/QUEIROZ/M. NOBRE/PARQUE SANTO ANTONIO, - TAGUATINGA, VIA COMERCIAL</t>
  </si>
  <si>
    <t>PARQUE SANTO ANTONIO/MORADA NOBRE/QUEIROZ - TAGUATINGA, VIA SANDU</t>
  </si>
  <si>
    <t>PARQUE S. ANTONIO/M. NOBRE/QUEIROZ/VILA SÃO LUIZ - ROD. PLANO PILOTO</t>
  </si>
  <si>
    <t>06.048.466/0007-40</t>
  </si>
  <si>
    <t>3025D</t>
  </si>
  <si>
    <t>Tarifa Promocional de 12/03/2020 a 22/02/2021</t>
  </si>
  <si>
    <t>3070D</t>
  </si>
  <si>
    <t>PARQUE S. ANTONIO/M. NOBRE/QUEIROZ - AGUAS CLARAS/ROD. PLANO PILOTO,  VIA ESTRUTURAL</t>
  </si>
  <si>
    <t>PARQUE SANTO ANTONIO/M NOBRE/QUEIROZ – GUARÁ/ROD. PLANO PILOTO, VIA  ÁGUAS CLARAS</t>
  </si>
  <si>
    <t>ROD. CENTRO/VILA SAO LUIZ - AGUAS CLARAS/ROD. PLANO PILOTO,  VIA ESTRUTURAL</t>
  </si>
  <si>
    <t>JARDIM DE ALA/PED XI – AGUAS CLARAS/ROD. PLANO PILOTO, VIA ESTRUTURAL</t>
  </si>
  <si>
    <t>TRANSPORTES ALÉM PARAÍBA LTDA.</t>
  </si>
  <si>
    <t>16.609.919/0001-17</t>
  </si>
  <si>
    <t>JAMAPARA/RJ - ALEM PARAIBA/MG</t>
  </si>
  <si>
    <t>JAMAPARA</t>
  </si>
  <si>
    <t>RJ</t>
  </si>
  <si>
    <t>ALEM PARAIBA</t>
  </si>
  <si>
    <t>UTB - UNIAO TRANSPORTE BRASILIA LTDA</t>
  </si>
  <si>
    <t>37.098.480/0001-85</t>
  </si>
  <si>
    <t>2004D</t>
  </si>
  <si>
    <t>CHIOLA/MORADA DA SERRA - ROD. PLANO PILOTO VIA ESTRUTURAL</t>
  </si>
  <si>
    <t>Tarifa Promocional de 01/03/2020 a 13/02/2021</t>
  </si>
  <si>
    <t>2015D</t>
  </si>
  <si>
    <t>PINHEIRO 2 - ROD. PLANO PILOTO EPTG/ EIXO SUL</t>
  </si>
  <si>
    <t>2016D</t>
  </si>
  <si>
    <t>PINHEIRO 2 - ROD. PLANO PILOTO VIA ESTRUTURAL</t>
  </si>
  <si>
    <t>2047D</t>
  </si>
  <si>
    <t>PINHEIRO 1 - ESPLANADA  / ROD. PLANO PILOTO, VIA ESTRUTURAL</t>
  </si>
  <si>
    <t>2061D</t>
  </si>
  <si>
    <t>CHIOLA/MORADA DA SERRA - W3 NORTE VIA ESTRUTURAL / L2 NORTE / ROD. PLANO PILOTO(SERVIÇO DIFERENCIADO)</t>
  </si>
  <si>
    <t>2302D</t>
  </si>
  <si>
    <t>MORADA DA SERRA/CHIOLA - EPTG / EIXO SUL / ROD. PLANO PILOTO</t>
  </si>
  <si>
    <t>2303D</t>
  </si>
  <si>
    <t>JARDIM PARAISO - EPTG / EIXO SUL / ROD. PLANO PILOTO</t>
  </si>
  <si>
    <t>2320D</t>
  </si>
  <si>
    <t>MORADA DA SERRA/CHIOLA - S I G VIA ESTRUTURAL / ROD. PLANO PILOTO</t>
  </si>
  <si>
    <t>JARDIM LARANJEIRA/COIMBRA - ROD. PLANO PILOTO VIA EPTG/EIXO SUL</t>
  </si>
  <si>
    <t xml:space="preserve">PINHEIRO 4 E 5 - ROD. PLANO PILOTO VIA EPTG/EIXO SUL </t>
  </si>
  <si>
    <t>PINHEIRO 1 - ROD. PLANO PILOTO VIA EPTG / EIXO SUL</t>
  </si>
  <si>
    <t>PINHEIRO 1 - ROD. PLANO PILOTO VIA ESTRUTURAL</t>
  </si>
  <si>
    <t>PINHEIRO 1 E 2 - ROD. PLANO PILOTO VIA EIXO SUL</t>
  </si>
  <si>
    <t>CHIOLA/MORADA DA SERRA - ESPLANADA VIA ESTRUTURAL / ROD. PLANO PILOTO</t>
  </si>
  <si>
    <t>JARDIM PARAISO - ESPLANADA VIA ESTRUTURAL / ROD. PLANO PILOTO</t>
  </si>
  <si>
    <t>PINHEIRO 4 e 5 - ESPLANADA  / ROD. PLANO PILOTO, VIA ESTRUTURAL</t>
  </si>
  <si>
    <t>JARDIM LARANJEIRA/COIMBRA - ESPLANADA  / ROD. PLANO PILOTO, VIA ESTRUTURAL</t>
  </si>
  <si>
    <t>PINHEIRO 2 - ESPLANADA / ROD. PLANO PILOTO, VIA ESTRUTURAL</t>
  </si>
  <si>
    <t>CHIOLA/MORADA DA SERRA - W3 NORTE VIA ESTRUTURAL / L2 NORTE / ROD. PLANO PILOTO</t>
  </si>
  <si>
    <t>JARDIM PARAISO - W3 NORTE / L2 NORTE / ROD. PLANO PILOTO, VIA ESTRUTURAL</t>
  </si>
  <si>
    <t xml:space="preserve">JARDIM GUAIRA - W3 NORTE / L2 NORTE /ROD. PLANO PILOTO, VIA ESTRUTURAL </t>
  </si>
  <si>
    <t xml:space="preserve">PINHEIRO 4 E 5 - W3 NORTE / ROD. PLANO PILOTO / L2 NORTE. VIA ESTRUTURAL </t>
  </si>
  <si>
    <t xml:space="preserve">JARDIM LARANJEIRA/COIMBRA - W3 NORTE / ROD. PLANO PILOTO, VIA ESTRUTURAL </t>
  </si>
  <si>
    <t>PINHEIRO 1 - W3 NORTE / L2 NORTE /ROD. PLANO PILOTO, VIA ESTRUTURAL</t>
  </si>
  <si>
    <t>PINHEIRO 2 - W3 NORTE / L2 NORTE / ROD. PLANO PILOTO, VIA ESTRUTURAL</t>
  </si>
  <si>
    <t xml:space="preserve">JARDIM GUAIRA - EPTG / EIXO SUL / ROD. PLANO PILOTO </t>
  </si>
  <si>
    <t>MORADA DA SERRA/CHIOLA - GUARÁ 1-2 / ROD. PLANO PILOTO, VIA EPTG/PARKSHOPPING</t>
  </si>
  <si>
    <t xml:space="preserve">PINHEIRO 1 - S I G / ROD. PLANO PILOTO,VIA ESTRUTURAL </t>
  </si>
  <si>
    <t>PINHEIRO 2 - S I G  / ROD. PLANO PILOTO, VIA ESTRUTURAL</t>
  </si>
  <si>
    <t>PINHEIRO 4 E 5 - SIG / ROD. PLANO PILOTO, VIA ESTRUTURAL</t>
  </si>
  <si>
    <t>MORADA DA SERRA/CHIOLA - NOROESTE VIA ESTRUTURAL / SAAN</t>
  </si>
  <si>
    <t>PINHEIRO 2 - NOROESTE , VIA SAAN</t>
  </si>
  <si>
    <t>PINHEIRO I - GUARÁ 1 E 2/ ROD. PLANO PILOTO</t>
  </si>
  <si>
    <t>PINHEIRO 2 - GUARÁ 1 E 2 / ROD. PLANO PILOTO, VIA EPTG/PARKSHOPPING</t>
  </si>
  <si>
    <t>CIDADE OCIDENTAL - ROD. PLANO PILOTO VIA EPGU-ZOOLÓGICO / EIXO W SUL CÓDIGO (8001)</t>
  </si>
  <si>
    <t>CIDADE OCIDENTAL</t>
  </si>
  <si>
    <t>8001D</t>
  </si>
  <si>
    <t>Tarifa Promocional de 27/02/2020 a 13/02/2021</t>
  </si>
  <si>
    <t>8001E</t>
  </si>
  <si>
    <t>SEMIEXPRESSO</t>
  </si>
  <si>
    <t xml:space="preserve">CIDADE OCIDENTAL - ROD. PLANO PILOTO VIA EPGU-ZOOLÓGICO / EIXO W SUL </t>
  </si>
  <si>
    <t xml:space="preserve">CIDADE OCIDENTAL - ROD. PLANO PILOTO VIA JD. ABC / GILBERTO SALOMÃO </t>
  </si>
  <si>
    <t xml:space="preserve">CIDADE OCIDENTAL - ROD. PLANO PILOTO VIA PARKSHOPPING / EIXO W SUL </t>
  </si>
  <si>
    <t xml:space="preserve">CID. OCIDENTAL – ROD. PLANO PILOTO VIA JARDIM ABC / PONTE JK / ESPLANADA </t>
  </si>
  <si>
    <t>CIDADE OCIDENTAL (FRIBURGO) - ROD. PLANO PILOTO VIA PARKSHOPPING / EPGU-ZOOLÓGICO / EIXO W SUL</t>
  </si>
  <si>
    <t>8021E</t>
  </si>
  <si>
    <t>CIDADE OCIDENTAL -  JARDIM BOTÂNICO/DF (VILLE DE MONTAGNE) VIA DF 140.</t>
  </si>
  <si>
    <t>CIDADE OCIDENTAL - L2 NORTE VIA BALÃO DO AEROPORTO / L2 SUL / UNB</t>
  </si>
  <si>
    <t>8051D</t>
  </si>
  <si>
    <t xml:space="preserve">CIDADE OCIDENTAL – ROD. PLANO PILOTO VIA BALÃO DO AEROPORTO / ESPLANADA </t>
  </si>
  <si>
    <t>8051E</t>
  </si>
  <si>
    <t xml:space="preserve">CIDADE OCIDENTAL - W3 SUL E NORTE VIA BALÃO DO AEROPORTO </t>
  </si>
  <si>
    <t>8071E</t>
  </si>
  <si>
    <t>CID. OCIDENTAL (FRIBURGO) – W3 NORTE E SUL VIA BALÃO DO AEROPORTO</t>
  </si>
  <si>
    <t>8072E</t>
  </si>
  <si>
    <t xml:space="preserve">CIDADE OCIDENTAL - W3 NORTE VIA JARDIM ABC /PONTE JK / ESPLANADA </t>
  </si>
  <si>
    <t>8074D</t>
  </si>
  <si>
    <t xml:space="preserve">JARDIM ABC - W3 SUL E NORTE VIA GILBERTO SALOMÃO / L2 SUL </t>
  </si>
  <si>
    <t>8076D</t>
  </si>
  <si>
    <t xml:space="preserve">CIDADE OCIDENTAL - W3 NORTE VIA PARKSHOPPING / SIG / TORRE DE TV </t>
  </si>
  <si>
    <t>CID. OCIDENTAL – ITAPOÃ VIA JD. ABC / PARANOÁ</t>
  </si>
  <si>
    <t xml:space="preserve">CIDADE OCIDENTAL - SETOR DE CARGAS VIA PARKSHOPPING / SIA </t>
  </si>
  <si>
    <t>8302D</t>
  </si>
  <si>
    <t>12500270</t>
  </si>
  <si>
    <t>CIDADE OCIDENTAL – SIA/SAAN VIA PARKSHOPPING / SOF NORTE</t>
  </si>
  <si>
    <t xml:space="preserve">CIDADE OCIDENTAL - SMU VIA PARKSHOPPING / SIG / BURITI </t>
  </si>
  <si>
    <t>CIDADE OCIDENTAL – SIA VIA JD. ABC / PONTE JK / ESPLANADA / SIG</t>
  </si>
  <si>
    <t xml:space="preserve">CID. OCIDENTAL – CRUZEIRO VIA JD. ABC / PONTE JK / ESPLANADA / SIG </t>
  </si>
  <si>
    <t xml:space="preserve">CIDADE OCIDENTAL – ROD. DE TAGUATINGA VIA EPNB / PISTÃO SUL </t>
  </si>
  <si>
    <t xml:space="preserve">CIDADE OCIDENTAL - GAMA CENTRO VIA BR-040 / DF-290 </t>
  </si>
  <si>
    <t>8002D</t>
  </si>
  <si>
    <t>8009D</t>
  </si>
  <si>
    <t>8015D</t>
  </si>
  <si>
    <t>8071D</t>
  </si>
  <si>
    <t>37.098.480/0001-86</t>
  </si>
  <si>
    <t>CIDADE OCIDENTAL VIA JARDIM ABC -  GAMA CENTRO VIA BR-040 / DF-290</t>
  </si>
  <si>
    <t>8085D</t>
  </si>
  <si>
    <t>8350D</t>
  </si>
  <si>
    <t>MONTE ALTO - BRAZLÂNDIA VIA BR-080</t>
  </si>
  <si>
    <t>MONTE ALTO (PADRE BERNARDO)</t>
  </si>
  <si>
    <t>BRAZLANDIA</t>
  </si>
  <si>
    <t>Autorização Judicial</t>
  </si>
  <si>
    <t>MONTE ALTO - ÁGUAS CLARAS VIA BRAZLÂNDIA / INCRA 08 / HÉLIO PRATES CÓDIGO (2891)</t>
  </si>
  <si>
    <t>MONTE ALTO - ÁGUAS CLARAS VIA BRAZLÂNDIA / INCRA 08 / HÉLIO PRATES CÓDIGO (2892)</t>
  </si>
  <si>
    <t>MONTE ALTO - TAGUATINGA VIA BRAZLÂNDIA / INCRA 08 / BR 070 / HELIO PRATES / COMERCIAL NORTE CÓDIGO (2895)</t>
  </si>
  <si>
    <t>MONTE ALTO - NÚCLEO BANDEIRANTE VIA BRAZLÂNDIA / FASSINCRA / COMERCIAL NORTE E SUL CÓDIGO (2897)</t>
  </si>
  <si>
    <t>MONTE ALTO - ESPLANADA VIA ROD. PLANO PILOTO / EIXO W / EPTG / PISTÃO NORTE / FASSINCRA / BRAZLÂNDIA CÓDIGO (2051)</t>
  </si>
  <si>
    <t>MONTE ALTO - W3 NORTE VIA BRAZLÂNDIA / INCRA 08 / BR 070 / EPTG / SETOR GRÁFICO</t>
  </si>
  <si>
    <t>MONTE ALTO - ROD. PLANO PILOTO VIA BRAZLÂNDIA / DF-180 / PISTÃO NORTE / EPTG / EIXO W</t>
  </si>
  <si>
    <t>MONTE ALTO - ROD. PLANO PILOTO VIA BRAZLÂNDIA / EIXO W / EPTG / PISTÃO NORTE / FASSINCRA</t>
  </si>
  <si>
    <t>MONTE ALTO - ROD. PLANO PILOTO VIA BRAzLÂNDIA / FASSINCRA / ESTRUTURAL / EIXO MONUMENTAL / AEROPORTO / EIXO W CÓDIGO (2080)</t>
  </si>
  <si>
    <t>MONTE ALTO - ROD. PLANO PILOTO VIA BRAZLÂNDIA / EIXO W / AEROPORTO CÓDIGO (2081)</t>
  </si>
  <si>
    <t>MONTE ALTO - ROD. PLANO PILOTO VIA EIXO W / EPIA / FASSINCRA / ESTRUTURAL CÓDIGO (2082)</t>
  </si>
  <si>
    <t>MONTE ALTO - ROD. PLANO PILOTO VIA EIXO W/ EPTG / COMERCIAL NORTE / HELIO PRATES / BR 070 / INCRA 08 / BRAZLÂNDIA CÓDIGO (2085)</t>
  </si>
  <si>
    <t xml:space="preserve">CEU AZUL - ROD. PLANO PILOTO VIA PARKSHOPPING / EIXO SUL </t>
  </si>
  <si>
    <t>VALPARAISO DE GOIAS</t>
  </si>
  <si>
    <t>CEU AZUL - ROD. PLANO PILOTO VIA EPGU-ZOOLÓGICO / EIXO W SUL</t>
  </si>
  <si>
    <t>5002D</t>
  </si>
  <si>
    <t>CEU AZUL - ROD. PLANO PILOTO VIA PARKSHOPPING / EIXO W SUL</t>
  </si>
  <si>
    <t>8350E</t>
  </si>
  <si>
    <t>CIDADE OCIDENTAL - SMU VIA PARKSHOPPING / SIG / BURITI</t>
  </si>
  <si>
    <t>5002E</t>
  </si>
  <si>
    <t>CEU AZUL - EIXO W SUL E NORTE, VIA  VBALÃO DO AEROPORTO /ROD. PLANO PILOTO</t>
  </si>
  <si>
    <t>PACAEMBU -  ROD. PLANO PILOTO VIA CÉU AZUL /  EPGU- ZOOLÓGICO / EIXO</t>
  </si>
  <si>
    <t>CEU AZUL -  ROD. PLANO PILOTO VIA SETOR DE CHÁCARA ANHANGUERA / EPGU / EIXO W SUL</t>
  </si>
  <si>
    <t xml:space="preserve">PACAEMBU – ROD. PLANO PILOTO VIA CÉU AZUL / BALÃO DO AEROPORTO / EIXO / ESPLANADA </t>
  </si>
  <si>
    <t>CEU AZUL - ROD. PLANO PILOTO, VIA BALÃO DO AEROPORTO / EIXO W SUL / ESPLANADA</t>
  </si>
  <si>
    <t>CEU AZUL - W3 SUL E NORTE VIA BALÃO DO AEROPORTO</t>
  </si>
  <si>
    <t>5031E</t>
  </si>
  <si>
    <t xml:space="preserve">CEU AZUL - W3 NORTE VIA PARKSHOPPING / SETOR GRÁFICO / BURITI </t>
  </si>
  <si>
    <t>PACAEMBU -  W3 SUL E NORTE VIA CÉU AZUL / BALÃO DO AEROPORTO</t>
  </si>
  <si>
    <t>5035E</t>
  </si>
  <si>
    <t>CEU AZUL -  W3 SUL E NORTE VIA SETOR DE CHÁCARA ANHANGUERA / BALÃO DO AEROPORTO</t>
  </si>
  <si>
    <t xml:space="preserve">CEU AZUL – BURITI VIA PARKSHOPPING / SIG </t>
  </si>
  <si>
    <t>CÉU AZUL – W3 NORTE VIA  PARKSHOPPING / SIG / BURITI / TORRE DE TV</t>
  </si>
  <si>
    <t>PACAEMBU - S I G VIA CÉU AZUL / PARK SHOPPING / W3 NORTE</t>
  </si>
  <si>
    <t>5305D</t>
  </si>
  <si>
    <t xml:space="preserve">CEU AZUL - SIA/SAAN VIA PARKSHOPPING </t>
  </si>
  <si>
    <t xml:space="preserve">PACAEMBU -  SIA/SAAN VIA CÉU AZUL / PARK SHOPPING </t>
  </si>
  <si>
    <t>12500370</t>
  </si>
  <si>
    <t>VALPARAISO -  ROD. PLANO PILOTO VIA JARDIM ORIENTE / EPGU / EIXO W SUL</t>
  </si>
  <si>
    <t>VALPARAISO -  ROD. PLANO PILOTO VIA ETAPA B / BR 040 / EIXO W SUL</t>
  </si>
  <si>
    <t>5007E</t>
  </si>
  <si>
    <t>VALPARAISO -  ROD. PLANO PILOTO VIA ETAPA B / BR 040 / EIXO W</t>
  </si>
  <si>
    <t>VALPARAISO -  ROD. PLANO PILOTO VIA ETAPA B / BR 040 / PARK SHOPPING  CÓDIGO (5009)</t>
  </si>
  <si>
    <t>VALPARAISO - ROD. PLANO PILOTO VIA EPGU / EIXO W SUL</t>
  </si>
  <si>
    <t>5011D</t>
  </si>
  <si>
    <t>5011E</t>
  </si>
  <si>
    <t xml:space="preserve">VALPARAISO - ROD. PLANO PILOTO VIA EPGU / EIXO W </t>
  </si>
  <si>
    <t>VALPARAISO - ROD. PLANO PILOTO VIA PARKSHOPPING / EIXO W SUL CÓDIGO (5014)</t>
  </si>
  <si>
    <t>VALPARAISO - L2 SUL E NORTE VIA BALÃO DO AEROPORTO / UNB</t>
  </si>
  <si>
    <t>VALPARAISO -  ROD. PLANO PILOTO, VIA ETAPA B / BALÃO DO AEROPORTO / EIXO W SUL /  ESPLANADA</t>
  </si>
  <si>
    <t>5003E</t>
  </si>
  <si>
    <t>CEU AZUL - EIXO W SUL E NORTE, VIA BALÃO DO AEROPORTO /ROD. PLANO PILOTO</t>
  </si>
  <si>
    <t>5014E</t>
  </si>
  <si>
    <t>VALPARAISO - ROD. PLANO PILOTO VIA PARKSHOPPING / EIXO W SUL CÓDIGO</t>
  </si>
  <si>
    <t>5036E</t>
  </si>
  <si>
    <t>CEU AZUL - W3 SUL E NORTE VIA SETOR DE CHÁCARA ANHANGUERA / BALÃO DO AEROPORTO</t>
  </si>
  <si>
    <t>5069E</t>
  </si>
  <si>
    <t>VALPARAISO II - ROD. PLANO PILOTO, VIA BALÃO DO AEROPORTO / EIXO W SUL / ESPLANADA</t>
  </si>
  <si>
    <t>5301E</t>
  </si>
  <si>
    <t>5304E</t>
  </si>
  <si>
    <t>CÉU AZUL – W3 NORTE VIA PARKSHOPPING / SIG / BURITI / TORRE DE TV</t>
  </si>
  <si>
    <t>5321E</t>
  </si>
  <si>
    <t>CEU AZUL - SIA/SAAN VIA PARKSHOPPING</t>
  </si>
  <si>
    <t>5323E</t>
  </si>
  <si>
    <t>PACAEMBU - SIA/SAAN VIA CÉU AZUL / PARK SHOPPING</t>
  </si>
  <si>
    <t>5021E</t>
  </si>
  <si>
    <t>5070</t>
  </si>
  <si>
    <t>VALPARAÍSO DE GOIÁS I /GO (IPIRINGA) - W3 NORTE VIA PARKSHOPPING</t>
  </si>
  <si>
    <t>VALPARAISO -  W3 NORTE VIA ETAPA B / BR 040 / PARK SHOPPING / SETOR GRÁFICO CÓDIGO (5037)</t>
  </si>
  <si>
    <t>VALPARAISO - W3 SUL E NORTE</t>
  </si>
  <si>
    <t>5039E</t>
  </si>
  <si>
    <t>VALPARAISO - W3 SUL E NORTE VIA BALÃO  DO AEROPORTO</t>
  </si>
  <si>
    <t>VALPARAISO - W3 SUL E NORTE VIA ETABA B / BALÃO AEROPORTO</t>
  </si>
  <si>
    <t>5041E</t>
  </si>
  <si>
    <t xml:space="preserve">VALPARAISO - SIA/SAAN VIA PARKSHOPPING </t>
  </si>
  <si>
    <t xml:space="preserve">VALPARAISO – SIA/SAAN VIA ETAPA B / BR-040 / PARK SHOPPING </t>
  </si>
  <si>
    <t>5007D</t>
  </si>
  <si>
    <t>5021D</t>
  </si>
  <si>
    <t xml:space="preserve">VALPARAÍSO – ROD. DO GAMA VIA CÉU AZUL / CENTRO GAMA </t>
  </si>
  <si>
    <t>VALPARAISO 1 - ROD. DO GAMA VIA ETAPA B / BR-040 / DF-290 / CENTRO GAMA</t>
  </si>
  <si>
    <t xml:space="preserve">PACAEMBU -  ROD. DO GAMA VIA CÉU AZUL / DF-290 </t>
  </si>
  <si>
    <t xml:space="preserve">VALPARAÍSO – ROD. DE TAGUATINGA VIA ETABA B / EPCT / PISTÃO SUL </t>
  </si>
  <si>
    <t>VALPARAISO II – ROD. DE TAGUATINGA VIA CÉU AZUL/ EPCT / PISTÃO SUL</t>
  </si>
  <si>
    <t>5001D</t>
  </si>
  <si>
    <t>CEU AZUL - ROD. PLANO PILOTO VIA PARKSHOPPING / EIXO SUL</t>
  </si>
  <si>
    <t>5031D</t>
  </si>
  <si>
    <t>5301D</t>
  </si>
  <si>
    <t>5304D</t>
  </si>
  <si>
    <t>CÉU AZUL – W3 NORTE VIA VIA PARKSHOPPING / SIG / BURITI / TORRE DE TV</t>
  </si>
  <si>
    <t>5009D</t>
  </si>
  <si>
    <t>5014D</t>
  </si>
  <si>
    <t>5037D</t>
  </si>
  <si>
    <t xml:space="preserve">VALPARAÍSO -  EIXO SUL E NORTE VIA ETAPA B / BR-040 / ZOOLÓGICO </t>
  </si>
  <si>
    <t>VALPARAÍSO -  ROD. PLANO PILOTO VIA ETAPA B / PARK SHOPPING / SIG</t>
  </si>
  <si>
    <t>VIAÇÃO PARANAÍBA LTDA.</t>
  </si>
  <si>
    <t>00.128.801/0001-37</t>
  </si>
  <si>
    <t>ITUMBIARA/GO - USINA ITUMBIARA/MG</t>
  </si>
  <si>
    <t>ITUMBIARA</t>
  </si>
  <si>
    <t>USINA ITUMBIARA</t>
  </si>
  <si>
    <t>ARAPORA</t>
  </si>
  <si>
    <t>VIAÇÃO PROGRESSO S/A</t>
  </si>
  <si>
    <t>32.404.063/0001-08</t>
  </si>
  <si>
    <t>TRES RIOS/RJ - CHIADOR/MG</t>
  </si>
  <si>
    <t>TRES RIOS</t>
  </si>
  <si>
    <t>CHIADOR</t>
  </si>
  <si>
    <t>SANTA FE</t>
  </si>
  <si>
    <t>PENHA LONGA</t>
  </si>
  <si>
    <t>ESTACAO DE CHIADOR</t>
  </si>
  <si>
    <t>VIAÇÃO SANTA CLARA LTDA.</t>
  </si>
  <si>
    <t>80.858.053/0001-87</t>
  </si>
  <si>
    <t>RIO NEGRO/PR - MAFRA/SC</t>
  </si>
  <si>
    <t>RIO NEGRO</t>
  </si>
  <si>
    <t>MAFRA</t>
  </si>
  <si>
    <t xml:space="preserve">CIDADE OCIDENTAL - (FLAMBOYANT) ROD. PLANO PILOTO  </t>
  </si>
  <si>
    <t xml:space="preserve">ROD. LUZIÂNIA/GO – ÁGUAS CLARAS/DF - PISTÃO SUL </t>
  </si>
  <si>
    <t>Valparaíso de Goiás/GO (Marajó)- W3 Norte/DF via Br. 040</t>
  </si>
  <si>
    <t>5010</t>
  </si>
  <si>
    <t>VALPARAÍSO DE GOIÁS I /GO (IPIRINGA) VIA BR 040 - ROD. PLANO PILOTO</t>
  </si>
  <si>
    <t>5012</t>
  </si>
  <si>
    <t>VALPARAÍSO DE GOIÁS (MARAJÓ) VIA EIXO W SUL - ROD. PLANO PILOTO</t>
  </si>
  <si>
    <t>8311</t>
  </si>
  <si>
    <t>Cidade Ocidental ( Flamboyant ) GO - W3 Norte/DF via Parkshoping</t>
  </si>
  <si>
    <t>Total de horas</t>
  </si>
  <si>
    <t>44 horas</t>
  </si>
  <si>
    <t>Tipo / Fonte da Pesquisa</t>
  </si>
  <si>
    <t>Tipo</t>
  </si>
  <si>
    <t>Especificações</t>
  </si>
  <si>
    <t>Inicial</t>
  </si>
  <si>
    <t>Semestral</t>
  </si>
  <si>
    <t>Blazer</t>
  </si>
  <si>
    <t>Gravata</t>
  </si>
  <si>
    <t>Par de sapatos</t>
  </si>
  <si>
    <t>Tipo esporte fino, com cadarço, de couro, solado de borracha, cor preto de boa qualidade.</t>
  </si>
  <si>
    <t>Calça</t>
  </si>
  <si>
    <t>Par de meias</t>
  </si>
  <si>
    <t>Feminino</t>
  </si>
  <si>
    <t>Camisa Social</t>
  </si>
  <si>
    <t>Laço para cabelo</t>
  </si>
  <si>
    <t>Prendedor de cabelos, com laço de rede, na cor preta.</t>
  </si>
  <si>
    <t>Finas, de boa qualidade, na cor preto.</t>
  </si>
  <si>
    <t xml:space="preserve">Quantidade </t>
  </si>
  <si>
    <t>Anual</t>
  </si>
  <si>
    <t>Masculino / Feminino</t>
  </si>
  <si>
    <t>Dias efetivamente trabalhados por mês</t>
  </si>
  <si>
    <t>Obs.</t>
  </si>
  <si>
    <t>1) As licitantes poderão cotar valores inferiores para o vale-transporte, o que não exime o cumprimento do disposto na Lei nº 7.418/1985.</t>
  </si>
  <si>
    <t>Observação:</t>
  </si>
  <si>
    <r>
      <t xml:space="preserve">02 - SESI ou </t>
    </r>
    <r>
      <rPr>
        <b/>
        <sz val="12"/>
        <rFont val="Arial Narrow"/>
        <family val="2"/>
      </rPr>
      <t>SESC</t>
    </r>
    <r>
      <rPr>
        <sz val="12"/>
        <rFont val="Arial Narrow"/>
        <family val="2"/>
      </rPr>
      <t xml:space="preserve"> (Art. 30 da Lei nº. 8.036/90)</t>
    </r>
  </si>
  <si>
    <r>
      <t xml:space="preserve">03 - SENAI ou </t>
    </r>
    <r>
      <rPr>
        <b/>
        <sz val="12"/>
        <rFont val="Arial Narrow"/>
        <family val="2"/>
      </rPr>
      <t>SENAC</t>
    </r>
    <r>
      <rPr>
        <sz val="12"/>
        <rFont val="Arial Narrow"/>
        <family val="2"/>
      </rPr>
      <t xml:space="preserve"> (Decreto-Lei nº. 8.621/46, Lei nº. 2.318/86)</t>
    </r>
  </si>
  <si>
    <t xml:space="preserve">Observa-se que os encargos sociais do Submódulo 2.2 referente a parcela do Aviso Prévio Indenizado incide apenas sobre o reflexo no 13º salário (gratificação natalina), conforme as seguintes Soluções de Consulta da Receita Federal: SOLUÇÃO DE CONSULTA DISIT/SRRF04 Nº 4013, DE 08 DE JUNHO DE 2017 ; SOLUÇÃO DE CONSULTA DISIT/SRRF03 Nº 3008, DE 03 DE AGOSTO DE 2017; e SOLUÇÃO DE CONSULTA DISIT/SRRF04 Nº 4021, DE 22 DE MARÇO DE 2019. </t>
  </si>
  <si>
    <t>Leis n.ºs 8.036/1990 e 9.491/1997, considerando que ao término do contrato 100% dos empregados terão rescisões sem justa causa. Observe-se que o art. 12 da Lei nº 13.932/2019 extinguiu, a partir de 1º de janeiro de 2020, a contribuição social instituída por meio do art. 1º da Lei Complementar nº 110/2001.</t>
  </si>
  <si>
    <t>Indenização Adicional. Fundamento Legal: Artigo 9º da Lei n.º 7.238/1984.</t>
  </si>
  <si>
    <t>Ar. 109-E, inciso IV da IN RFB nº 971/2009.</t>
  </si>
  <si>
    <t>Assistência Odontológica</t>
  </si>
  <si>
    <t>Seguro de Vida - Assistência Funeral</t>
  </si>
  <si>
    <t>Auxílio-Saúde - Plano Ambulatorial</t>
  </si>
  <si>
    <t>Base de Cálculo Adicional de Insalubridade (Súmula Vinculante nº 04 - STF)³</t>
  </si>
  <si>
    <t>3.</t>
  </si>
  <si>
    <r>
      <t>Segundo Laudo Técnico de Condições de Trabalho para fins de insalubridade, constante dos autos do Processo TCDF 00600-00002361/2020-74,</t>
    </r>
    <r>
      <rPr>
        <b/>
        <u/>
        <sz val="15"/>
        <rFont val="Arial"/>
        <family val="2"/>
      </rPr>
      <t xml:space="preserve"> todos os serventes de limpeza fazem jus ao adicional de insalubridade grau máximo,</t>
    </r>
    <r>
      <rPr>
        <sz val="15"/>
        <rFont val="Arial"/>
        <family val="2"/>
      </rPr>
      <t xml:space="preserve"> </t>
    </r>
    <r>
      <rPr>
        <u/>
        <sz val="15"/>
        <rFont val="Arial"/>
        <family val="2"/>
      </rPr>
      <t>por desempenharem suas funções manipulando produtos químicos e retirando o lixo das salas / banheiros</t>
    </r>
    <r>
      <rPr>
        <sz val="15"/>
        <rFont val="Arial"/>
        <family val="2"/>
      </rPr>
      <t>, devendo ser utilizado o salário mínimo vigente (R$ 1.045,00 - art. 2º da Lei nº 14.013/2020) como base de cálculo do adicional de insalubridade, consoante Súmula Vinculante nº 04 – STF e jurisprudência recente do TST, a exemplo o ARR – 66000-81.2007.5.17.0181 (Data de julgamento: 11/02/2015), ressalvada outra base de cálculo constante de forma expressa em Convenção Coletiva de Trabalho. Observe-se que o adicional em tela não se refere à previsão contida na Cláusula Décima Primeira (Insalubridade em Banheiro Público de Grande Circulação) da CCT 2020/2020 - SEAC/DF X SINDSERVIÇOS, aplicando-se ao caso o previsto no parágrafo segundo da mencionada cláusula.</t>
    </r>
  </si>
  <si>
    <t>Planilha de Custo e Formação de Preços  - Encarregado de Limpeza (Segunda a Sexta)</t>
  </si>
  <si>
    <t>Planilha de Custo e Formação de Preços  - Servente de Limpeza</t>
  </si>
  <si>
    <t>QTD.</t>
  </si>
  <si>
    <r>
      <t xml:space="preserve">MATERIAIS DE CONSUMO </t>
    </r>
    <r>
      <rPr>
        <b/>
        <u/>
        <sz val="14"/>
        <rFont val="Arial Narrow"/>
        <family val="2"/>
      </rPr>
      <t>MENSAL</t>
    </r>
    <r>
      <rPr>
        <b/>
        <sz val="14"/>
        <rFont val="Arial Narrow"/>
        <family val="2"/>
        <charset val="1"/>
      </rPr>
      <t xml:space="preserve"> SOB DEMANDA</t>
    </r>
  </si>
  <si>
    <t>PCI.817.01 - CUSTO DE COMPOSIÇÕES - SINTÉTICO                                               DATA DE EMISSÃO: 15/05/2020 23:22:52            DATA DE RT: 15/05/2020</t>
  </si>
  <si>
    <t>ENCARGOS SOCIAIS SOBRE PREÇOS DA MÃO-DE-OBRA: 112,85%(HORA)   72,54%(MÊS)</t>
  </si>
  <si>
    <t>ABRANGÊNCIA : NACIONAL                                              LOCALIDADE  : BRASILIA                                                                                                            DATA DE PREÇO   : 04/2020 REFERÊNCIA COLETA : MEDIANO</t>
  </si>
  <si>
    <t>DESCRICAO DA CLASSE</t>
  </si>
  <si>
    <t>SIGLA DA CLASSE</t>
  </si>
  <si>
    <t>DESCRICAO DO TIPO 1</t>
  </si>
  <si>
    <t>SIGLA DO TIPO 1</t>
  </si>
  <si>
    <t>CODIGO DO AGRUPADOR</t>
  </si>
  <si>
    <t>DESCRICAO DO AGRUPADOR</t>
  </si>
  <si>
    <t>CODIGO  DA COMPOSICAO</t>
  </si>
  <si>
    <t>DESCRICAO DA COMPOSICAO</t>
  </si>
  <si>
    <t>ORIGEM DE PREÇO</t>
  </si>
  <si>
    <t>CUSTO TOTAL</t>
  </si>
  <si>
    <t>VINCULO</t>
  </si>
  <si>
    <t>ASSENTAMENTO DE TUBOS E PECAS</t>
  </si>
  <si>
    <t>ASTU</t>
  </si>
  <si>
    <t>FORNEC E/OU ASSENT DE TUBO DE FERRO FUNDIDO JUNTA ELASTICA</t>
  </si>
  <si>
    <t>0045</t>
  </si>
  <si>
    <t/>
  </si>
  <si>
    <t>ASSENTAMENTO DE TUBO DE FERRO FUNDIDO PARA REDE DE ÁGUA, DN 80 MM, JUNTA ELÁSTICA, INSTALADO EM LOCAL COM NÍVEL ALTO DE INTERFERÊNCIAS (NÃO INCLUI FORNECIMENTO). AF_11/2017</t>
  </si>
  <si>
    <t>M</t>
  </si>
  <si>
    <t>ATRIBUÍDO SÃO PAULO</t>
  </si>
  <si>
    <t>CAIXA REFERENCIAL</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</si>
  <si>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</si>
  <si>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</si>
  <si>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</si>
  <si>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</si>
  <si>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</si>
  <si>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</si>
  <si>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</si>
  <si>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</si>
  <si>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</si>
  <si>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</si>
  <si>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</si>
  <si>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</si>
  <si>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</si>
  <si>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</si>
  <si>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</si>
  <si>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</si>
  <si>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</si>
  <si>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</si>
  <si>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</si>
  <si>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</si>
  <si>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</si>
  <si>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</si>
  <si>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</si>
  <si>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</si>
  <si>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</si>
  <si>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</si>
  <si>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</si>
  <si>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</si>
  <si>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</si>
  <si>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</si>
  <si>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</si>
  <si>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FORNEC E/OU ASSENT DE TUBO DE ACO COM JUNTA SOLDADA</t>
  </si>
  <si>
    <t>0046</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</si>
  <si>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</si>
  <si>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</si>
  <si>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</si>
  <si>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</si>
  <si>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</si>
  <si>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</si>
  <si>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</si>
  <si>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</si>
  <si>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</si>
  <si>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</si>
  <si>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</si>
  <si>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</si>
  <si>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</si>
  <si>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</si>
  <si>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</si>
  <si>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</si>
  <si>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</si>
  <si>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</si>
  <si>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</si>
  <si>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</si>
  <si>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FORNEC E/OU ASSENT DE TUBO DE PVC COM JUNTA ELASTICA</t>
  </si>
  <si>
    <t>0048</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</si>
  <si>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</si>
  <si>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</si>
  <si>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</si>
  <si>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</si>
  <si>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</si>
  <si>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</si>
  <si>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</si>
  <si>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</si>
  <si>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</si>
  <si>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</si>
  <si>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</si>
  <si>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</si>
  <si>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</si>
  <si>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</si>
  <si>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</si>
  <si>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</si>
  <si>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</si>
  <si>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</si>
  <si>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</si>
  <si>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</si>
  <si>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</si>
  <si>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</si>
  <si>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</si>
  <si>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</si>
  <si>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</si>
  <si>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</si>
  <si>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</si>
  <si>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</si>
  <si>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</si>
  <si>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UN</t>
  </si>
  <si>
    <t>COEFICIENTE DE REPRESENTATIVIDADE</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</si>
  <si>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</si>
  <si>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</si>
  <si>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</si>
  <si>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</si>
  <si>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</si>
  <si>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</si>
  <si>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</si>
  <si>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</si>
  <si>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</si>
  <si>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</si>
  <si>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</si>
  <si>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</si>
  <si>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</si>
  <si>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</si>
  <si>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</si>
  <si>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</si>
  <si>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</si>
  <si>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</si>
  <si>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</si>
  <si>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</si>
  <si>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</si>
  <si>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</si>
  <si>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</si>
  <si>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</si>
  <si>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</si>
  <si>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</si>
  <si>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</si>
  <si>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</si>
  <si>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</si>
  <si>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</si>
  <si>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</si>
  <si>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</si>
  <si>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</si>
  <si>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</si>
  <si>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</si>
  <si>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</si>
  <si>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</si>
  <si>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</si>
  <si>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</si>
  <si>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</si>
  <si>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</si>
  <si>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</si>
  <si>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</si>
  <si>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</si>
  <si>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</si>
  <si>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</si>
  <si>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</si>
  <si>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</si>
  <si>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</si>
  <si>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</si>
  <si>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</si>
  <si>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</si>
  <si>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</si>
  <si>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</si>
  <si>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</si>
  <si>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</si>
  <si>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</si>
  <si>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</si>
  <si>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</si>
  <si>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</si>
  <si>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</si>
  <si>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</si>
  <si>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</si>
  <si>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</si>
  <si>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</si>
  <si>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</si>
  <si>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</si>
  <si>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</si>
  <si>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FORNEC E/OU ASSENT DE TUBO DE CONCRETO COM JUNTA ELASTICA</t>
  </si>
  <si>
    <t>0051</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</si>
  <si>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</si>
  <si>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</si>
  <si>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</si>
  <si>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</si>
  <si>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</si>
  <si>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</si>
  <si>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</si>
  <si>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</si>
  <si>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</si>
  <si>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</si>
  <si>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</si>
  <si>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</si>
  <si>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</si>
  <si>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</si>
  <si>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</si>
  <si>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</si>
  <si>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</si>
  <si>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</si>
  <si>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</si>
  <si>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</si>
  <si>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</si>
  <si>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</si>
  <si>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</si>
  <si>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</si>
  <si>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</si>
  <si>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</si>
  <si>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</si>
  <si>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</si>
  <si>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FORNEC E/OU ASSENT DE TUBO DE CONCRETO COM JUNTA ARGAMASSADA</t>
  </si>
  <si>
    <t>0052</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</si>
  <si>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</si>
  <si>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</si>
  <si>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</si>
  <si>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</si>
  <si>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</si>
  <si>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</si>
  <si>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</si>
  <si>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</si>
  <si>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</si>
  <si>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</si>
  <si>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</si>
  <si>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</si>
  <si>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</si>
  <si>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</si>
  <si>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</si>
  <si>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</si>
  <si>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</si>
  <si>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</si>
  <si>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</si>
  <si>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</si>
  <si>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</si>
  <si>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</si>
  <si>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</si>
  <si>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</si>
  <si>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</si>
  <si>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</si>
  <si>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</si>
  <si>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</si>
  <si>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</si>
  <si>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</si>
  <si>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</si>
  <si>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</si>
  <si>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</si>
  <si>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</si>
  <si>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</si>
  <si>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</si>
  <si>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</si>
  <si>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</si>
  <si>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</si>
  <si>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</si>
  <si>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</si>
  <si>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</si>
  <si>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</si>
  <si>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</si>
  <si>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</si>
  <si>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</si>
  <si>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FORNEC E/OU ASSENT DE TUBO PVC DEFOFO COM JUNTA ELASTICA</t>
  </si>
  <si>
    <t>0230</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</si>
  <si>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</si>
  <si>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</si>
  <si>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</si>
  <si>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</si>
  <si>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</si>
  <si>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</si>
  <si>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</si>
  <si>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</si>
  <si>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</si>
  <si>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</si>
  <si>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</si>
  <si>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</si>
  <si>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</si>
  <si>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</si>
  <si>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CANTEIRO DE OBRAS</t>
  </si>
  <si>
    <t>CANT</t>
  </si>
  <si>
    <t>CONSTRUCAO DO CANTEIRO</t>
  </si>
  <si>
    <t>0001</t>
  </si>
  <si>
    <t>EXECUÇÃO DE ESCRITÓRIO EM CANTEIRO DE OBRA EM ALVENARIA, NÃO INCLUSO MOBILIÁRIO E EQUIPAMENTOS. AF_02/2016</t>
  </si>
  <si>
    <t>M2</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</si>
  <si>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</si>
  <si>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</si>
  <si>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</si>
  <si>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</si>
  <si>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</si>
  <si>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</si>
  <si>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</si>
  <si>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</si>
  <si>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</si>
  <si>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</si>
  <si>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</si>
  <si>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</si>
  <si>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</si>
  <si>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</si>
  <si>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</si>
  <si>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</si>
  <si>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</si>
  <si>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</si>
  <si>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</si>
  <si>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</si>
  <si>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</si>
  <si>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</si>
  <si>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</si>
  <si>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</si>
  <si>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</si>
  <si>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</si>
  <si>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</si>
  <si>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</si>
  <si>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</si>
  <si>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</si>
  <si>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</si>
  <si>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</si>
  <si>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DÁGUA ELEVADA DE 1000 LITROS. AF_05/2018</t>
  </si>
  <si>
    <t>ESTRUTURA DE MADEIRA PROVISÓRIA PARA SUPORTE DE CAIXA DÁGUA ELEVADA DE 3000 LITROS. AF_05/2018</t>
  </si>
  <si>
    <t>CUSTOS HORÁRIOS DE MÁQUINAS E EQUIPAMENTOS</t>
  </si>
  <si>
    <t>CHOR</t>
  </si>
  <si>
    <t>CUSTO HORÁRIO PRODUTIVO DIURNO</t>
  </si>
  <si>
    <t>0325</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</si>
  <si>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</si>
  <si>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</si>
  <si>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</si>
  <si>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</si>
  <si>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</si>
  <si>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</si>
  <si>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</si>
  <si>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</si>
  <si>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</si>
  <si>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</si>
  <si>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</si>
  <si>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</si>
  <si>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</si>
  <si>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</si>
  <si>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</si>
  <si>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</si>
  <si>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</si>
  <si>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</si>
  <si>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</si>
  <si>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</si>
  <si>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</si>
  <si>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</si>
  <si>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</si>
  <si>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</si>
  <si>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</si>
  <si>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</si>
  <si>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</si>
  <si>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</si>
  <si>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</si>
  <si>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</si>
  <si>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</si>
  <si>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</si>
  <si>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</si>
  <si>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</si>
  <si>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</si>
  <si>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</si>
  <si>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</si>
  <si>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</si>
  <si>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</si>
  <si>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</si>
  <si>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</si>
  <si>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</si>
  <si>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</si>
  <si>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</si>
  <si>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</si>
  <si>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</si>
  <si>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</si>
  <si>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</si>
  <si>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</si>
  <si>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</si>
  <si>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</si>
  <si>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</si>
  <si>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</si>
  <si>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</si>
  <si>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</si>
  <si>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</si>
  <si>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</si>
  <si>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</si>
  <si>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</si>
  <si>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</si>
  <si>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</si>
  <si>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</si>
  <si>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</si>
  <si>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</si>
  <si>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</si>
  <si>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</si>
  <si>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</si>
  <si>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</si>
  <si>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</si>
  <si>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</si>
  <si>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</si>
  <si>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</si>
  <si>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</si>
  <si>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</si>
  <si>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</si>
  <si>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</si>
  <si>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</si>
  <si>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</si>
  <si>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</si>
  <si>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</si>
  <si>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</si>
  <si>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</si>
  <si>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</si>
  <si>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</si>
  <si>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</si>
  <si>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</si>
  <si>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</si>
  <si>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</si>
  <si>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</si>
  <si>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</si>
  <si>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</si>
  <si>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</si>
  <si>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</si>
  <si>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</si>
  <si>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</si>
  <si>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</si>
  <si>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</si>
  <si>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</si>
  <si>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</si>
  <si>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</si>
  <si>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</si>
  <si>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</si>
  <si>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</si>
  <si>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</si>
  <si>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</si>
  <si>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</si>
  <si>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</si>
  <si>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</si>
  <si>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CAMARA DE 1 SAIDA, CAPACIDADE 280 L, DIAMETRO 670 MM, BICO DE JATO CURTO VENTURI DE 5/16'' , MANGUEIRA DE 1'' COM COMPRESSOR DE AR REBOCÁVEL 189 PCM E MOTOR DIESEL 63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</si>
  <si>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</si>
  <si>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</si>
  <si>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</si>
  <si>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</si>
  <si>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</si>
  <si>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</si>
  <si>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</si>
  <si>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</si>
  <si>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</si>
  <si>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</si>
  <si>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</si>
  <si>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</si>
  <si>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</si>
  <si>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</si>
  <si>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</si>
  <si>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</si>
  <si>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</si>
  <si>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</si>
  <si>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</si>
  <si>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</si>
  <si>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</si>
  <si>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</si>
  <si>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</si>
  <si>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</si>
  <si>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</si>
  <si>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</si>
  <si>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</si>
  <si>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</si>
  <si>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</si>
  <si>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</si>
  <si>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</si>
  <si>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</si>
  <si>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</si>
  <si>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</si>
  <si>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</si>
  <si>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USINA DE MISTURA ASFÁLTICA À QUENTE, TIPO CONTRA FLUXO, PROD 100 A 140 TON/HORA - CHP DIURNO. AF_12/2019</t>
  </si>
  <si>
    <t>USINA DE ASFALTO, TIPO GRAVIMÉTRICA, PROD 150 TON/HORA - CHP DIURNO. AF_12/2019</t>
  </si>
  <si>
    <t>CUSTO HORÁRIO IMPRODUTIVO DIURNO</t>
  </si>
  <si>
    <t>0327</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</si>
  <si>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</si>
  <si>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</si>
  <si>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</si>
  <si>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</si>
  <si>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</si>
  <si>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</si>
  <si>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</si>
  <si>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</si>
  <si>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</si>
  <si>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</si>
  <si>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</si>
  <si>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</si>
  <si>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</si>
  <si>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</si>
  <si>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</si>
  <si>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</si>
  <si>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</si>
  <si>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</si>
  <si>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</si>
  <si>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</si>
  <si>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</si>
  <si>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</si>
  <si>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</si>
  <si>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</si>
  <si>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</si>
  <si>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</si>
  <si>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</si>
  <si>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</si>
  <si>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</si>
  <si>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</si>
  <si>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</si>
  <si>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</si>
  <si>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</si>
  <si>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</si>
  <si>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</si>
  <si>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</si>
  <si>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</si>
  <si>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</si>
  <si>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</si>
  <si>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</si>
  <si>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</si>
  <si>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</si>
  <si>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</si>
  <si>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</si>
  <si>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</si>
  <si>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</si>
  <si>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</si>
  <si>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</si>
  <si>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COLETADO</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</si>
  <si>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</si>
  <si>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</si>
  <si>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</si>
  <si>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</si>
  <si>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</si>
  <si>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</si>
  <si>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</si>
  <si>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</si>
  <si>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</si>
  <si>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</si>
  <si>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</si>
  <si>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</si>
  <si>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</si>
  <si>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</si>
  <si>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</si>
  <si>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</si>
  <si>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</si>
  <si>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</si>
  <si>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</si>
  <si>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</si>
  <si>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</si>
  <si>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</si>
  <si>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</si>
  <si>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</si>
  <si>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</si>
  <si>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</si>
  <si>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</si>
  <si>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</si>
  <si>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</si>
  <si>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</si>
  <si>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</si>
  <si>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</si>
  <si>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</si>
  <si>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</si>
  <si>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</si>
  <si>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</si>
  <si>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</si>
  <si>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</si>
  <si>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</si>
  <si>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</si>
  <si>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</si>
  <si>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</si>
  <si>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</si>
  <si>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</si>
  <si>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</si>
  <si>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</si>
  <si>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</si>
  <si>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</si>
  <si>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</si>
  <si>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</si>
  <si>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</si>
  <si>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</si>
  <si>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</si>
  <si>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</si>
  <si>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</si>
  <si>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</si>
  <si>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</si>
  <si>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</si>
  <si>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</si>
  <si>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</si>
  <si>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</si>
  <si>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</si>
  <si>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</si>
  <si>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</si>
  <si>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</si>
  <si>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</si>
  <si>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</si>
  <si>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</si>
  <si>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</si>
  <si>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</si>
  <si>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</si>
  <si>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</si>
  <si>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</si>
  <si>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</si>
  <si>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</si>
  <si>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</si>
  <si>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</si>
  <si>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</si>
  <si>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</si>
  <si>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</si>
  <si>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</si>
  <si>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</si>
  <si>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</si>
  <si>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</si>
  <si>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</si>
  <si>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</si>
  <si>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</si>
  <si>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</si>
  <si>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</si>
  <si>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</si>
  <si>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</si>
  <si>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</si>
  <si>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</si>
  <si>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</si>
  <si>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</si>
  <si>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</si>
  <si>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USINA DE MISTURA ASFÁLTICA À QUENTE, TIPO CONTRA FLUXO, PROD 100 A 140 TON/HORA - CHI DIURNO. AF_12/2019</t>
  </si>
  <si>
    <t>USINA DE ASFALTO, TIPO GRAVIMÉTRICA, PROD 150 TON/HORA - CHI DIURNO. AF_12/2019</t>
  </si>
  <si>
    <t>COMPOSIÇÕES AUXILIARES</t>
  </si>
  <si>
    <t>0329</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</si>
  <si>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</si>
  <si>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</si>
  <si>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</si>
  <si>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</si>
  <si>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</si>
  <si>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</si>
  <si>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</si>
  <si>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</si>
  <si>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</si>
  <si>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</si>
  <si>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</si>
  <si>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</si>
  <si>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</si>
  <si>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</si>
  <si>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</si>
  <si>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</si>
  <si>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</si>
  <si>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</si>
  <si>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</si>
  <si>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</si>
  <si>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</si>
  <si>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</si>
  <si>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</si>
  <si>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</si>
  <si>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</si>
  <si>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</si>
  <si>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</si>
  <si>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</si>
  <si>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</si>
  <si>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</si>
  <si>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</si>
  <si>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</si>
  <si>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</si>
  <si>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</si>
  <si>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</si>
  <si>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</si>
  <si>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</si>
  <si>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</si>
  <si>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</si>
  <si>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</si>
  <si>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</si>
  <si>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</si>
  <si>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</si>
  <si>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</si>
  <si>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</si>
  <si>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</si>
  <si>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</si>
  <si>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</si>
  <si>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</si>
  <si>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</si>
  <si>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</si>
  <si>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</si>
  <si>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</si>
  <si>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</si>
  <si>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</si>
  <si>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</si>
  <si>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</si>
  <si>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</si>
  <si>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</si>
  <si>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</si>
  <si>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</si>
  <si>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</si>
  <si>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</si>
  <si>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</si>
  <si>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</si>
  <si>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</si>
  <si>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</si>
  <si>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</si>
  <si>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</si>
  <si>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</si>
  <si>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</si>
  <si>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</si>
  <si>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</si>
  <si>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</si>
  <si>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</si>
  <si>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</si>
  <si>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</si>
  <si>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</si>
  <si>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</si>
  <si>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</si>
  <si>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</si>
  <si>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</si>
  <si>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</si>
  <si>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</si>
  <si>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</si>
  <si>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</si>
  <si>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</si>
  <si>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</si>
  <si>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</si>
  <si>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</si>
  <si>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</si>
  <si>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</si>
  <si>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</si>
  <si>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</si>
  <si>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</si>
  <si>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</si>
  <si>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</si>
  <si>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</si>
  <si>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</si>
  <si>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</si>
  <si>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</si>
  <si>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</si>
  <si>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</si>
  <si>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</si>
  <si>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</si>
  <si>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</si>
  <si>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</si>
  <si>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</si>
  <si>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</si>
  <si>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</si>
  <si>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</si>
  <si>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</si>
  <si>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</si>
  <si>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</si>
  <si>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</si>
  <si>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</si>
  <si>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</si>
  <si>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</si>
  <si>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</si>
  <si>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</si>
  <si>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</si>
  <si>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</si>
  <si>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</si>
  <si>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</si>
  <si>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</si>
  <si>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</si>
  <si>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</si>
  <si>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</si>
  <si>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</si>
  <si>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</si>
  <si>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</si>
  <si>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</si>
  <si>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</si>
  <si>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</si>
  <si>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</si>
  <si>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</si>
  <si>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</si>
  <si>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</si>
  <si>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</si>
  <si>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</si>
  <si>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</si>
  <si>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</si>
  <si>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</si>
  <si>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</si>
  <si>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</si>
  <si>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</si>
  <si>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</si>
  <si>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</si>
  <si>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</si>
  <si>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</si>
  <si>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</si>
  <si>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</si>
  <si>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</si>
  <si>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</si>
  <si>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</si>
  <si>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</si>
  <si>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</si>
  <si>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</si>
  <si>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</si>
  <si>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</si>
  <si>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</si>
  <si>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</si>
  <si>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</si>
  <si>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</si>
  <si>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</si>
  <si>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</si>
  <si>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</si>
  <si>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</si>
  <si>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</si>
  <si>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</si>
  <si>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</si>
  <si>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</si>
  <si>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</si>
  <si>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</si>
  <si>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</si>
  <si>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</si>
  <si>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</si>
  <si>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</si>
  <si>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</si>
  <si>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</si>
  <si>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</si>
  <si>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</si>
  <si>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</si>
  <si>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</si>
  <si>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</si>
  <si>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</si>
  <si>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</si>
  <si>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</si>
  <si>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</si>
  <si>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</si>
  <si>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</si>
  <si>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</si>
  <si>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</si>
  <si>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</si>
  <si>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</si>
  <si>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</si>
  <si>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</si>
  <si>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</si>
  <si>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</si>
  <si>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</si>
  <si>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</si>
  <si>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</si>
  <si>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</si>
  <si>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</si>
  <si>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</si>
  <si>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</si>
  <si>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</si>
  <si>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</si>
  <si>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</si>
  <si>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</si>
  <si>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</si>
  <si>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</si>
  <si>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</si>
  <si>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</si>
  <si>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</si>
  <si>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</si>
  <si>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</si>
  <si>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</si>
  <si>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</si>
  <si>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</si>
  <si>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</si>
  <si>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</si>
  <si>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</si>
  <si>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</si>
  <si>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</si>
  <si>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</si>
  <si>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</si>
  <si>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</si>
  <si>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</si>
  <si>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</si>
  <si>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</si>
  <si>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</si>
  <si>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</si>
  <si>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</si>
  <si>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</si>
  <si>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</si>
  <si>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</si>
  <si>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</si>
  <si>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</si>
  <si>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</si>
  <si>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</si>
  <si>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</si>
  <si>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</si>
  <si>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</si>
  <si>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</si>
  <si>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</si>
  <si>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</si>
  <si>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</si>
  <si>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</si>
  <si>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</si>
  <si>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</si>
  <si>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</si>
  <si>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</si>
  <si>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</si>
  <si>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</si>
  <si>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</si>
  <si>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</si>
  <si>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</si>
  <si>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</si>
  <si>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</si>
  <si>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</si>
  <si>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</si>
  <si>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</si>
  <si>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</si>
  <si>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</si>
  <si>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</si>
  <si>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</si>
  <si>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</si>
  <si>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</si>
  <si>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</si>
  <si>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</si>
  <si>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</si>
  <si>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</si>
  <si>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</si>
  <si>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</si>
  <si>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</si>
  <si>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</si>
  <si>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</si>
  <si>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</si>
  <si>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</si>
  <si>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</si>
  <si>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</si>
  <si>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</si>
  <si>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</si>
  <si>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</si>
  <si>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</si>
  <si>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</si>
  <si>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</si>
  <si>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</si>
  <si>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</si>
  <si>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</si>
  <si>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</si>
  <si>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</si>
  <si>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</si>
  <si>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</si>
  <si>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</si>
  <si>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</si>
  <si>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</si>
  <si>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</si>
  <si>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</si>
  <si>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</si>
  <si>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</si>
  <si>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</si>
  <si>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</si>
  <si>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</si>
  <si>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</si>
  <si>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</si>
  <si>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</si>
  <si>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</si>
  <si>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</si>
  <si>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</si>
  <si>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</si>
  <si>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</si>
  <si>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</si>
  <si>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</si>
  <si>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</si>
  <si>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</si>
  <si>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</si>
  <si>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</si>
  <si>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</si>
  <si>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</si>
  <si>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</si>
  <si>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</si>
  <si>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</si>
  <si>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</si>
  <si>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</si>
  <si>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</si>
  <si>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</si>
  <si>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</si>
  <si>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</si>
  <si>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</si>
  <si>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</si>
  <si>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</si>
  <si>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</si>
  <si>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</si>
  <si>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</si>
  <si>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</si>
  <si>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</si>
  <si>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</si>
  <si>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</si>
  <si>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</si>
  <si>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</si>
  <si>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</si>
  <si>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</si>
  <si>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</si>
  <si>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</si>
  <si>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</si>
  <si>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</si>
  <si>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</si>
  <si>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</si>
  <si>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</si>
  <si>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</si>
  <si>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</si>
  <si>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</si>
  <si>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</si>
  <si>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</si>
  <si>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</si>
  <si>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</si>
  <si>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</si>
  <si>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</si>
  <si>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</si>
  <si>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</si>
  <si>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</si>
  <si>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</si>
  <si>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</si>
  <si>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</si>
  <si>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</si>
  <si>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</si>
  <si>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</si>
  <si>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</si>
  <si>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</si>
  <si>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</si>
  <si>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</si>
  <si>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</si>
  <si>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</si>
  <si>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</si>
  <si>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</si>
  <si>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</si>
  <si>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</si>
  <si>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</si>
  <si>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</si>
  <si>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</si>
  <si>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</si>
  <si>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</si>
  <si>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</si>
  <si>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</si>
  <si>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</si>
  <si>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</si>
  <si>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</si>
  <si>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</si>
  <si>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</si>
  <si>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</si>
  <si>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</si>
  <si>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</si>
  <si>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</si>
  <si>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</si>
  <si>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</si>
  <si>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</si>
  <si>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</si>
  <si>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</si>
  <si>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</si>
  <si>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</si>
  <si>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</si>
  <si>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</si>
  <si>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</si>
  <si>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</si>
  <si>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</si>
  <si>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</si>
  <si>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</si>
  <si>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</si>
  <si>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</si>
  <si>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</si>
  <si>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</si>
  <si>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</si>
  <si>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</si>
  <si>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</si>
  <si>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</si>
  <si>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</si>
  <si>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</si>
  <si>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</si>
  <si>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</si>
  <si>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</si>
  <si>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</si>
  <si>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</si>
  <si>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</si>
  <si>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</si>
  <si>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</si>
  <si>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</si>
  <si>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</si>
  <si>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</si>
  <si>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</si>
  <si>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</si>
  <si>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</si>
  <si>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</si>
  <si>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</si>
  <si>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</si>
  <si>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</si>
  <si>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</si>
  <si>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</si>
  <si>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</si>
  <si>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</si>
  <si>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</si>
  <si>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</si>
  <si>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</si>
  <si>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</si>
  <si>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</si>
  <si>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</si>
  <si>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</si>
  <si>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</si>
  <si>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</si>
  <si>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</si>
  <si>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</si>
  <si>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</si>
  <si>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</si>
  <si>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</si>
  <si>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</si>
  <si>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</si>
  <si>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</si>
  <si>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</si>
  <si>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</si>
  <si>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</si>
  <si>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</si>
  <si>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</si>
  <si>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</si>
  <si>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</si>
  <si>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</si>
  <si>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</si>
  <si>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</si>
  <si>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</si>
  <si>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</si>
  <si>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</si>
  <si>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</si>
  <si>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</si>
  <si>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</si>
  <si>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</si>
  <si>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</si>
  <si>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</si>
  <si>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</si>
  <si>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</si>
  <si>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</si>
  <si>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</si>
  <si>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</si>
  <si>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</si>
  <si>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</si>
  <si>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</si>
  <si>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</si>
  <si>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</si>
  <si>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</si>
  <si>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</si>
  <si>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</si>
  <si>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</si>
  <si>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</si>
  <si>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</si>
  <si>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</si>
  <si>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</si>
  <si>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</si>
  <si>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</si>
  <si>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</si>
  <si>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</si>
  <si>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</si>
  <si>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</si>
  <si>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</si>
  <si>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</si>
  <si>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</si>
  <si>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</si>
  <si>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</si>
  <si>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</si>
  <si>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</si>
  <si>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</si>
  <si>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</si>
  <si>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</si>
  <si>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</si>
  <si>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</si>
  <si>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</si>
  <si>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</si>
  <si>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</si>
  <si>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</si>
  <si>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</si>
  <si>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</si>
  <si>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</si>
  <si>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</si>
  <si>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</si>
  <si>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</si>
  <si>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</si>
  <si>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</si>
  <si>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</si>
  <si>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</si>
  <si>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</si>
  <si>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</si>
  <si>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</si>
  <si>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</si>
  <si>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</si>
  <si>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</si>
  <si>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</si>
  <si>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</si>
  <si>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</si>
  <si>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</si>
  <si>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</si>
  <si>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</si>
  <si>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</si>
  <si>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</si>
  <si>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</si>
  <si>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</si>
  <si>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</si>
  <si>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</si>
  <si>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</si>
  <si>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</si>
  <si>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</si>
  <si>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</si>
  <si>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</si>
  <si>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</si>
  <si>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</si>
  <si>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</si>
  <si>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</si>
  <si>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</si>
  <si>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</si>
  <si>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</si>
  <si>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</si>
  <si>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</si>
  <si>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</si>
  <si>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</si>
  <si>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</si>
  <si>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</si>
  <si>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</si>
  <si>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</si>
  <si>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</si>
  <si>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</si>
  <si>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</si>
  <si>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</si>
  <si>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</si>
  <si>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</si>
  <si>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</si>
  <si>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</si>
  <si>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</si>
  <si>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</si>
  <si>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</si>
  <si>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</si>
  <si>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</si>
  <si>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</si>
  <si>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</si>
  <si>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</si>
  <si>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</si>
  <si>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</si>
  <si>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</si>
  <si>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</si>
  <si>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</si>
  <si>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</si>
  <si>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</si>
  <si>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</si>
  <si>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</si>
  <si>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</si>
  <si>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</si>
  <si>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</si>
  <si>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</si>
  <si>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COBERTURA</t>
  </si>
  <si>
    <t>COBE</t>
  </si>
  <si>
    <t>MADEIRAMENTO</t>
  </si>
  <si>
    <t>0073</t>
  </si>
  <si>
    <t>IMUNIZACAO DE MADEIRAMENTO PARA COBERTURA UTILIZANDO CUPINICIDA INCOLOR</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</si>
  <si>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</si>
  <si>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</si>
  <si>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</si>
  <si>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</si>
  <si>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</si>
  <si>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</si>
  <si>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</si>
  <si>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</si>
  <si>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</si>
  <si>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</si>
  <si>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</si>
  <si>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</si>
  <si>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</si>
  <si>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</si>
  <si>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</si>
  <si>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</si>
  <si>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</si>
  <si>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</si>
  <si>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</si>
  <si>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</si>
  <si>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</si>
  <si>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</si>
  <si>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</si>
  <si>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</si>
  <si>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</si>
  <si>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</si>
  <si>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</si>
  <si>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</si>
  <si>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</si>
  <si>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</si>
  <si>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</si>
  <si>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</si>
  <si>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</si>
  <si>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</si>
  <si>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</si>
  <si>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</si>
  <si>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</si>
  <si>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</si>
  <si>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</si>
  <si>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</si>
  <si>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</si>
  <si>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</si>
  <si>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</si>
  <si>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</si>
  <si>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</si>
  <si>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</si>
  <si>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</si>
  <si>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</si>
  <si>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</si>
  <si>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CERAMICA</t>
  </si>
  <si>
    <t>0074</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</si>
  <si>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</si>
  <si>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</si>
  <si>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</si>
  <si>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</si>
  <si>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</si>
  <si>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</si>
  <si>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</si>
  <si>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ISOLAMENTO TERMOACÚSTICO COM LÃ MINERAL NA SUBCOBERTURA, INCLUSO TRANSPORTE VERTICAL.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</si>
  <si>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</si>
  <si>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</si>
  <si>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</si>
  <si>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</si>
  <si>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</si>
  <si>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</si>
  <si>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</si>
  <si>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</si>
  <si>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</si>
  <si>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</si>
  <si>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DE FIBROCIMENTO</t>
  </si>
  <si>
    <t>0075</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</si>
  <si>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</si>
  <si>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</si>
  <si>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6 MM, COM ATÉ 2 ÁGUAS, INCLUSO IÇAMENTO. AF_07/2019</t>
  </si>
  <si>
    <t>TELHAMENTO COM TELHA METALICA</t>
  </si>
  <si>
    <t>0076</t>
  </si>
  <si>
    <t>TELHAMENTO COM TELHA DE AÇO/ALUMÍNIO E = 0,5 MM, COM ATÉ 2 ÁGUAS, INCLUSO IÇAMENTO. AF_07/2019</t>
  </si>
  <si>
    <t>TELHAMENTO COM TELHA METÁLICA TERMOACÚSTICA E = 30 MM, COM ATÉ 2 ÁGUAS, INCLUSO IÇAMENTO. AF_07/2019</t>
  </si>
  <si>
    <t>CUMEEIRA CERAMICA</t>
  </si>
  <si>
    <t>0079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</si>
  <si>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</si>
  <si>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</si>
  <si>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</si>
  <si>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</si>
  <si>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DE FIBROCIMENTO</t>
  </si>
  <si>
    <t>0080</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</si>
  <si>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</si>
  <si>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</si>
  <si>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</si>
  <si>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</si>
  <si>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</si>
  <si>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</si>
  <si>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</si>
  <si>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</si>
  <si>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PVC, PECAS E ACESSORIOS</t>
  </si>
  <si>
    <t>0083</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</si>
  <si>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</si>
  <si>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</si>
  <si>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METALICA</t>
  </si>
  <si>
    <t>0084</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</si>
  <si>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</si>
  <si>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</si>
  <si>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</si>
  <si>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METALICO</t>
  </si>
  <si>
    <t>0086</t>
  </si>
  <si>
    <t>RUFO EM CHAPA DE AÇO GALVANIZADO NÚMERO 24, CORTE DE 25 CM, INCLUSO TRANSPORTE VERTICAL. AF_07/2019</t>
  </si>
  <si>
    <t>TELHAMENTO COM TELHA DE FIBRA DE VIDRO</t>
  </si>
  <si>
    <t>0252</t>
  </si>
  <si>
    <t>TELHAMENTO COM TELHA ONDULADA DE FIBRA DE VIDRO E = 0,6 MM, PARA TELHADO COM INCLINAÇÃO MAIOR QUE 10°, COM ATÉ 2 ÁGUAS, INCLUSO IÇAMENTO. AF_07/2019</t>
  </si>
  <si>
    <t>ESTRUTURA METALICA</t>
  </si>
  <si>
    <t>0291</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</si>
  <si>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</si>
  <si>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</si>
  <si>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</si>
  <si>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</si>
  <si>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</si>
  <si>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</si>
  <si>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</si>
  <si>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</si>
  <si>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</si>
  <si>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</si>
  <si>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</si>
  <si>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</si>
  <si>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</si>
  <si>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</si>
  <si>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</si>
  <si>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</si>
  <si>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</si>
  <si>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</si>
  <si>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</si>
  <si>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</si>
  <si>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</si>
  <si>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</si>
  <si>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</si>
  <si>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</si>
  <si>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</si>
  <si>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</si>
  <si>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</si>
  <si>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</si>
  <si>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</si>
  <si>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</si>
  <si>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</si>
  <si>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</si>
  <si>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</si>
  <si>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</si>
  <si>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</si>
  <si>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</si>
  <si>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</si>
  <si>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</si>
  <si>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</si>
  <si>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</si>
  <si>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</si>
  <si>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</si>
  <si>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</si>
  <si>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</si>
  <si>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</si>
  <si>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</si>
  <si>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</si>
  <si>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</si>
  <si>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</si>
  <si>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</si>
  <si>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</si>
  <si>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</si>
  <si>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</si>
  <si>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</si>
  <si>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</si>
  <si>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</si>
  <si>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</si>
  <si>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</si>
  <si>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</si>
  <si>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</si>
  <si>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</si>
  <si>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</si>
  <si>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VIDRO</t>
  </si>
  <si>
    <t>0302</t>
  </si>
  <si>
    <t>TELHAMENTO COM TELHA DE ENCAIXE, TIPO FRANCESA DE VIDRO, COM ATÉ 2 ÁGUAS, INCLUSO TRANSPORTE VERTICAL. AF_07/2019</t>
  </si>
  <si>
    <t>DRENAGEM/OBRAS DE CONTENCAO/POCOS DE VISITA E CAIXAS</t>
  </si>
  <si>
    <t>DROP</t>
  </si>
  <si>
    <t>DRENOS</t>
  </si>
  <si>
    <t>0028</t>
  </si>
  <si>
    <t>DRENAGEM SUBTERRANEA</t>
  </si>
  <si>
    <t>73816/1</t>
  </si>
  <si>
    <t>EXECUCAO DE DRENO COM TUBOS DE PVC CORRUGADO FLEXIVEL PERFURADO - DN 100</t>
  </si>
  <si>
    <t>DRENO COM MANTA GEOTEXTIL</t>
  </si>
  <si>
    <t>73881/1</t>
  </si>
  <si>
    <t>EXECUCAO DE DRENO COM MANTA GEOTEXTIL 200 G/M2</t>
  </si>
  <si>
    <t>73881/3</t>
  </si>
  <si>
    <t>EXECUCAO DE DRENO COM MANTA GEOTEXTIL 400 G/M2</t>
  </si>
  <si>
    <t>DRENO FRANCES C/MATERIAL FILTRANTE</t>
  </si>
  <si>
    <t>73883/1</t>
  </si>
  <si>
    <t>EXECUCAO DE DRENO FRANCES COM AREIA MEDIA</t>
  </si>
  <si>
    <t>M3</t>
  </si>
  <si>
    <t>73883/2</t>
  </si>
  <si>
    <t>EXECUCAO DE DRENO FRANCES COM BRITA NUM 2</t>
  </si>
  <si>
    <t>73883/3</t>
  </si>
  <si>
    <t>EXECUCAO DE DRENO FRANCES COM CASCALHO</t>
  </si>
  <si>
    <t>DRENOS DE CHORUME EM TUBOS DRENANTES - MMA</t>
  </si>
  <si>
    <t>73969/1</t>
  </si>
  <si>
    <t>EXECUCAO DE DRENOS DE CHORUME EM TUBOS DRENANTES DE CONCRETO, DIAM=200MM, ENVOLTOS EM BRITA E GEOTEXTIL</t>
  </si>
  <si>
    <t>EXECUCAO DE DRENOS DE CHORUME EM TUBOS DRENANTES</t>
  </si>
  <si>
    <t>74017/1</t>
  </si>
  <si>
    <t>EXECUCAO DE DRENOS DE CHORUME EM TUBOS DRENANTES, PVC, DIAM=100 MM, ENVOLTOS EM BRITA E GEOTEXTIL</t>
  </si>
  <si>
    <t>74017/2</t>
  </si>
  <si>
    <t>EXECUCAO DE DRENOS DE CHORUME EM TUBOS DRENANTES, PVC, DIAM=150 MM, ENVOLTOS EM BRITA E GEOTEXTIL</t>
  </si>
  <si>
    <t>TUBULAÇÃO EM PVC CORRUGADO RIGIDO PERFURADO P/ DRENAGEM</t>
  </si>
  <si>
    <t>75029/1</t>
  </si>
  <si>
    <t>TUBO PVC CORRUGADO RIGIDO PERFURADO DN 150 PARA DRENAGEM - FORNECIMENTO E INSTALACAO</t>
  </si>
  <si>
    <t>TUBO PVC CORRUGADO PERFURADO 100 MM C/ JUNTA ELASTICA PARA DRENAGEM.</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</si>
  <si>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</si>
  <si>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</si>
  <si>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</si>
  <si>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</si>
  <si>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TUBO PVC DN 75 MM PARA DRENAGEM - FORNECIMENTO E INSTALACAO</t>
  </si>
  <si>
    <t>TUBO PVC DN 100 MM PARA DRENAGEM - FORNECIMENTO E INSTALACAO</t>
  </si>
  <si>
    <t>TUBO PVC D=2 COM MATERIAL DRENANTE PARA DRENO/BARBACA - FORNECIMENTO E INSTALACAO</t>
  </si>
  <si>
    <t>TUBO PVC D=3" COM MATERIAL DRENANTE PARA DRENO/BARBACA - FORNECIMENTO E INSTALACAO</t>
  </si>
  <si>
    <t>TUBO PVC D=4" COM MATERIAL DRENANTE PARA DRENO/BARBACA - FORNECIMENTO E INSTALACAO</t>
  </si>
  <si>
    <t>GABIOES</t>
  </si>
  <si>
    <t>0031</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</si>
  <si>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</si>
  <si>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</si>
  <si>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</si>
  <si>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</si>
  <si>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</si>
  <si>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</si>
  <si>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</si>
  <si>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</si>
  <si>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</si>
  <si>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</si>
  <si>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</si>
  <si>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</si>
  <si>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</si>
  <si>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</si>
  <si>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</si>
  <si>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</si>
  <si>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MUROS DE ARRIMO</t>
  </si>
  <si>
    <t>0032</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</si>
  <si>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</si>
  <si>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</si>
  <si>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</si>
  <si>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</si>
  <si>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</si>
  <si>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</si>
  <si>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</si>
  <si>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</si>
  <si>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</si>
  <si>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</si>
  <si>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</si>
  <si>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</si>
  <si>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</si>
  <si>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</si>
  <si>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</si>
  <si>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</si>
  <si>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</si>
  <si>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</si>
  <si>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</si>
  <si>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</si>
  <si>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</si>
  <si>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</si>
  <si>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</si>
  <si>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</si>
  <si>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</si>
  <si>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</si>
  <si>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</si>
  <si>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</si>
  <si>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</si>
  <si>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</si>
  <si>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</si>
  <si>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</si>
  <si>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</si>
  <si>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</si>
  <si>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</si>
  <si>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</si>
  <si>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</si>
  <si>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</si>
  <si>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</si>
  <si>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</si>
  <si>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</si>
  <si>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</si>
  <si>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</si>
  <si>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</si>
  <si>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</si>
  <si>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</si>
  <si>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</si>
  <si>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</si>
  <si>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</si>
  <si>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</si>
  <si>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</si>
  <si>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</si>
  <si>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</si>
  <si>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</si>
  <si>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</si>
  <si>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</si>
  <si>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</si>
  <si>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</si>
  <si>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</si>
  <si>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</si>
  <si>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</si>
  <si>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</si>
  <si>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</si>
  <si>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</si>
  <si>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</si>
  <si>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</si>
  <si>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POCOS DE VISITA/BOCAS DE LOBO/CX. DE PASSAGEM/CX. DIVERSAS</t>
  </si>
  <si>
    <t>0036</t>
  </si>
  <si>
    <t>FORNECIMENTO/ASSENT GRELHAS FF P/CAIXAS DE RALO</t>
  </si>
  <si>
    <t>73799/1</t>
  </si>
  <si>
    <t>GRELHA EM FERRO FUNDIDO SIMPLES COM REQUADRO, CARGA MÁXIMA 12,5 T,  300 X 1000 MM, E = 15 MM, FORNECIDA E ASSENTADA COM ARGAMASSA 1:4 CIMENTO:AREIA.</t>
  </si>
  <si>
    <t>BOCA PARA BUEIRO TUBULAR DE CONCRETO SIMPLES</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</si>
  <si>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</si>
  <si>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</si>
  <si>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</si>
  <si>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</si>
  <si>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</si>
  <si>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</si>
  <si>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</si>
  <si>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</si>
  <si>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</si>
  <si>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</si>
  <si>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</si>
  <si>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</si>
  <si>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</si>
  <si>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</si>
  <si>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</si>
  <si>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</si>
  <si>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</si>
  <si>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</si>
  <si>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</si>
  <si>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</si>
  <si>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</si>
  <si>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</si>
  <si>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</si>
  <si>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</si>
  <si>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</si>
  <si>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</si>
  <si>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</si>
  <si>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</si>
  <si>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</si>
  <si>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</si>
  <si>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POCO DE VISITA - DRENAGEM PLUVIAL - EM CONCRETO ESTRUTURAL</t>
  </si>
  <si>
    <t>74224/1</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</si>
  <si>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</si>
  <si>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</si>
  <si>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</si>
  <si>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</si>
  <si>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</si>
  <si>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</si>
  <si>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</si>
  <si>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</si>
  <si>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</si>
  <si>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</si>
  <si>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</si>
  <si>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</si>
  <si>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</si>
  <si>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</si>
  <si>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</si>
  <si>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</si>
  <si>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</si>
  <si>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</si>
  <si>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</si>
  <si>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</si>
  <si>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</si>
  <si>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</si>
  <si>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</si>
  <si>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</si>
  <si>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</si>
  <si>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</si>
  <si>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</si>
  <si>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</si>
  <si>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</si>
  <si>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</si>
  <si>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</si>
  <si>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</si>
  <si>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</si>
  <si>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</si>
  <si>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</si>
  <si>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</si>
  <si>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</si>
  <si>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</si>
  <si>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</si>
  <si>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</si>
  <si>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</si>
  <si>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</si>
  <si>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</si>
  <si>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</si>
  <si>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</si>
  <si>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</si>
  <si>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</si>
  <si>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</si>
  <si>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</si>
  <si>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</si>
  <si>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</si>
  <si>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</si>
  <si>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</si>
  <si>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</si>
  <si>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</si>
  <si>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</si>
  <si>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</si>
  <si>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</si>
  <si>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</si>
  <si>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</si>
  <si>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</si>
  <si>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</si>
  <si>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</si>
  <si>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</si>
  <si>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</si>
  <si>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</si>
  <si>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</si>
  <si>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</si>
  <si>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</si>
  <si>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</si>
  <si>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</si>
  <si>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</si>
  <si>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</si>
  <si>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</si>
  <si>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</si>
  <si>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</si>
  <si>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</si>
  <si>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</si>
  <si>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</si>
  <si>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</si>
  <si>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</si>
  <si>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</si>
  <si>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</si>
  <si>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</si>
  <si>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</si>
  <si>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</si>
  <si>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</si>
  <si>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</si>
  <si>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</si>
  <si>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</si>
  <si>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</si>
  <si>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</si>
  <si>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</si>
  <si>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</si>
  <si>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</si>
  <si>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</si>
  <si>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</si>
  <si>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</si>
  <si>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</si>
  <si>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</si>
  <si>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</si>
  <si>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</si>
  <si>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</si>
  <si>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</si>
  <si>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</si>
  <si>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</si>
  <si>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</si>
  <si>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</si>
  <si>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</si>
  <si>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</si>
  <si>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</si>
  <si>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</si>
  <si>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</si>
  <si>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</si>
  <si>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</si>
  <si>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</si>
  <si>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</si>
  <si>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</si>
  <si>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</si>
  <si>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</si>
  <si>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</si>
  <si>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</si>
  <si>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</si>
  <si>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</si>
  <si>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</si>
  <si>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</si>
  <si>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</si>
  <si>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</si>
  <si>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</si>
  <si>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</si>
  <si>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</si>
  <si>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</si>
  <si>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</si>
  <si>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</si>
  <si>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</si>
  <si>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</si>
  <si>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</si>
  <si>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</si>
  <si>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</si>
  <si>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</si>
  <si>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</si>
  <si>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</si>
  <si>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</si>
  <si>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</si>
  <si>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</si>
  <si>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</si>
  <si>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</si>
  <si>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</si>
  <si>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</si>
  <si>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</si>
  <si>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</si>
  <si>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</si>
  <si>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</si>
  <si>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</si>
  <si>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</si>
  <si>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</si>
  <si>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</si>
  <si>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</si>
  <si>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</si>
  <si>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</si>
  <si>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</si>
  <si>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</si>
  <si>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</si>
  <si>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</si>
  <si>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</si>
  <si>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</si>
  <si>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</si>
  <si>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</si>
  <si>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MEIO FIO, LINHA D'AGUA E SARJERTA</t>
  </si>
  <si>
    <t>0037</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</si>
  <si>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</si>
  <si>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</si>
  <si>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</si>
  <si>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</si>
  <si>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</si>
  <si>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</si>
  <si>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</si>
  <si>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</si>
  <si>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</si>
  <si>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</si>
  <si>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</si>
  <si>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</si>
  <si>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</si>
  <si>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</si>
  <si>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</si>
  <si>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</si>
  <si>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</si>
  <si>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</si>
  <si>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</si>
  <si>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</si>
  <si>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</si>
  <si>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</si>
  <si>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</si>
  <si>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</si>
  <si>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</si>
  <si>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</si>
  <si>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</si>
  <si>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</si>
  <si>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t>
  </si>
  <si>
    <t>ESCO</t>
  </si>
  <si>
    <t>ESCORAMENTO DE MADEIRA EM VALAS</t>
  </si>
  <si>
    <t>0023</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</si>
  <si>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</si>
  <si>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</si>
  <si>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</si>
  <si>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</si>
  <si>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</si>
  <si>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</si>
  <si>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</si>
  <si>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</si>
  <si>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</si>
  <si>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</si>
  <si>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</si>
  <si>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</si>
  <si>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</si>
  <si>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</si>
  <si>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</si>
  <si>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</si>
  <si>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</si>
  <si>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</si>
  <si>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</si>
  <si>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</si>
  <si>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</si>
  <si>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</si>
  <si>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</si>
  <si>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</si>
  <si>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CIMBRAMENTO</t>
  </si>
  <si>
    <t>0293</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</si>
  <si>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</si>
  <si>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</si>
  <si>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</si>
  <si>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ESQUADRIAS/FERRAGENS/VIDROS</t>
  </si>
  <si>
    <t>ESQV</t>
  </si>
  <si>
    <t>PORTA DE MADEIRA</t>
  </si>
  <si>
    <t>0089</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</si>
  <si>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</si>
  <si>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</si>
  <si>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</si>
  <si>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EXCLUSIVE FECHADURA, FIXAÇÃO COM PREENCHIMENTO PARCIAL DE ESPUMA EXPANSIVA - FORNECIMENTO E INSTALAÇÃO. AF_12/2019</t>
  </si>
  <si>
    <t>KIT DE PORTA-PRONTA DE MADEIRA EM ACABAMENTO MELAMÍNICO BRANCO, FOLHA PESADA OU SUPERPESADA, 90X210CM, EXCLUSIVE FECHADURA, FIXAÇÃO COM PREENCHIMENTO TOTAL DE ESPUMA EXPANSIVA - FORNECIMENTO E INSTALAÇÃO. AF_12/2019</t>
  </si>
  <si>
    <t>KIT DE PORTA-PRONTA DE MADEIRA EM ACABAMENTO MELAMÍNICO BRANCO, FOLHA LEVE OU MÉDIA, E BATENTE METÁLICO, 60X210CM, EXCLUSIVE FECHADURA, FIXAÇÃO COM ARGAMASSA - FORNECIMENTO E INSTALAÇÃO. AF_12/2019</t>
  </si>
  <si>
    <t>KIT DE PORTA-PRONTA DE MADEIRA EM ACABAMENTO MELAMÍNICO BRANCO, FOLHA LEVE OU MÉDIA, E BATENTE METÁLICO, 70X210CM,  EXCLUSIVE FECHADURA, FIXAÇÃO COM ARGAMASSA - FORNECIMENTO E INSTALAÇÃO. AF_12/2019</t>
  </si>
  <si>
    <t>KIT DE PORTA-PRONTA DE MADEIRA EM ACABAMENTO MELAMÍNICO BRANCO, FOLHA LEVE OU MÉDIA, E BATENTE METÁLICO, 80X210CM, EXCLUSIVE FECHADURA, FIXAÇÃO COM ARGAMASSA - FORNECIMENTO E INSTALAÇÃO. AF_12/2019</t>
  </si>
  <si>
    <t>KIT DE PORTA-PRONTA DE MADEIRA EM ACABAMENTO MELAMÍNICO BRANCO, FOLHA LEVE OU MÉDIA, E BATENTE METÁLICO, 90X210CM,  EXCLUSIVE FECHADURA, FIXAÇÃO COM ARGAMASSA - FORNECIMENTO E INSTALAÇÃO. AF_12/2019</t>
  </si>
  <si>
    <t>KIT DE PORTA-PRONTA DE MADEIRA EM ACABAMENTO MELAMÍNICO BRANCO, FOLHA PESADA OU SUPERPESADA, E BATENTE METÁLICO, 80X210CM, EXCLUSIVE FECHADURA, FIXAÇÃO COM ARGAMASSA - FORNECIMENTO E INSTALAÇÃO. AF_12/2019</t>
  </si>
  <si>
    <t>KIT DE PORTA-PRONTA DE MADEIRA EM ACABAMENTO MELAMÍNICO BRANCO, FOLHA PESADA OU SUPERPESADA, E BATENTE METÁLICO, 90X210CM, EXCLUSIVE FECHADURA,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</si>
  <si>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</si>
  <si>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</si>
  <si>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</si>
  <si>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</si>
  <si>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</si>
  <si>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</si>
  <si>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</si>
  <si>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</si>
  <si>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</si>
  <si>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</si>
  <si>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</si>
  <si>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</si>
  <si>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</si>
  <si>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</si>
  <si>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</si>
  <si>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</si>
  <si>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</si>
  <si>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</si>
  <si>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</si>
  <si>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</si>
  <si>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</si>
  <si>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</si>
  <si>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</si>
  <si>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</si>
  <si>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</si>
  <si>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</si>
  <si>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</si>
  <si>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</si>
  <si>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</si>
  <si>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</si>
  <si>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</si>
  <si>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</si>
  <si>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</si>
  <si>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</si>
  <si>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</si>
  <si>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</si>
  <si>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</si>
  <si>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</si>
  <si>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</si>
  <si>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</si>
  <si>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</si>
  <si>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</si>
  <si>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</si>
  <si>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</si>
  <si>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</si>
  <si>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</si>
  <si>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</si>
  <si>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</si>
  <si>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</si>
  <si>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</si>
  <si>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</si>
  <si>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</si>
  <si>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</si>
  <si>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</si>
  <si>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</si>
  <si>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</si>
  <si>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</si>
  <si>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</si>
  <si>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</si>
  <si>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</si>
  <si>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</si>
  <si>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</si>
  <si>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</si>
  <si>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</si>
  <si>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</si>
  <si>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</si>
  <si>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</si>
  <si>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</si>
  <si>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</si>
  <si>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</si>
  <si>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</si>
  <si>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</si>
  <si>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</si>
  <si>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</si>
  <si>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</si>
  <si>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</si>
  <si>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</si>
  <si>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</si>
  <si>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</si>
  <si>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</si>
  <si>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</si>
  <si>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</si>
  <si>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</si>
  <si>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</si>
  <si>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</si>
  <si>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</si>
  <si>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</si>
  <si>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t>
  </si>
  <si>
    <t>0090</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</si>
  <si>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</si>
  <si>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</si>
  <si>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</si>
  <si>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</si>
  <si>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</si>
  <si>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</si>
  <si>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</si>
  <si>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</si>
  <si>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E/OU TAMPA DE FERRO</t>
  </si>
  <si>
    <t>0092</t>
  </si>
  <si>
    <t>PORTA DE FERRO, DE ABRIR, TIPO GRADE COM CHAPA, COM GUARNIÇÕES. AF_12/2019</t>
  </si>
  <si>
    <t>JANELA DE FERRO</t>
  </si>
  <si>
    <t>0093</t>
  </si>
  <si>
    <t>JANELA DE AÇO TIPO BASCULANTE PARA VIDROS, COM BATENTE, FERRAGENS E PINTURA ANTICORROSIVA. EXCLUSIVE VIDROS, ACABAMENTO, ALIZAR E CONTRAMARCO. FORNECIMENTO E INSTALAÇÃO. AF_12/2019</t>
  </si>
  <si>
    <t>JANELA DE AÇO DE CORRER COM 2 FOLHAS PARA VIDRO, COM VIDROS, BATENTE, FERRAGENS E PINTURAS ANTICORROSIVA E DE ACABAMENTO. EXCLUSIVE ALIZAR E CONTRAMARCO. FORNECIMENTO E INSTALAÇÃO. AF_12/2019</t>
  </si>
  <si>
    <t>JANELA DE AÇO DE CORRER COM 4 FOLHAS PARA VIDRO, COM BATENTE, FERRAGENS E PINTURA ANTICORROSIVA. EXCLUSIVE VIDROS, ALIZAR E CONTRAMARCO. FORNECIMENTO E INSTALAÇÃO. AF_12/2019</t>
  </si>
  <si>
    <t>JANELA DE AÇO DE CORRER COM 6 FOLHAS (4 VENEZIANAS E 2 PARA VIDRO), COM VIDROS, BATENTE, FERRAGENS E PINTURAS ANTICORROSIVA E DE ACABAMENTO. EXCLUSIVE ALIZAR E CONTRAMARCO. FORNECIMENTO E INSTALAÇÃO. AF_12/2019</t>
  </si>
  <si>
    <t>CONTRAMARCO DE AÇO, FIXAÇÃO COM ARGAMASSA - FORNECIMENTO E INSTALAÇÃO. AF_12/2019</t>
  </si>
  <si>
    <t>CONTRAMARCO DE AÇO, FIXAÇÃO COM PARAFUSO - FORNECIMENTO E INSTALAÇÃO. AF_12/2019</t>
  </si>
  <si>
    <t>GUARDA-CORPO DE FERRO</t>
  </si>
  <si>
    <t>0095</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</si>
  <si>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</si>
  <si>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</si>
  <si>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</si>
  <si>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</si>
  <si>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</si>
  <si>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</si>
  <si>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</si>
  <si>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ESCADAS/CORRIMAOS</t>
  </si>
  <si>
    <t>0097</t>
  </si>
  <si>
    <t>ESCADA TIPO MARINHEIRO EM ACO CA-50 9,52MM INCLUSO PINTURA COM FUNDO ANTICORROSIVO TIPO ZARCAO</t>
  </si>
  <si>
    <t>ESCADA MARINHEIRO</t>
  </si>
  <si>
    <t>74194/1</t>
  </si>
  <si>
    <t>ESCADA TIPO MARINHEIRO EM TUBO ACO GALVANIZADO 1 1/2" 5 DEGRAUS</t>
  </si>
  <si>
    <t>PORTA E/OU TAMPA DE ALUMINIO</t>
  </si>
  <si>
    <t>0098</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</si>
  <si>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</si>
  <si>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</si>
  <si>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</si>
  <si>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</si>
  <si>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</si>
  <si>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</si>
  <si>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</si>
  <si>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FERRAGENS PARA PORTAS</t>
  </si>
  <si>
    <t>0100</t>
  </si>
  <si>
    <t>JOGO DE FERRAGENS CROMADAS PARA PORTA DE VIDRO TEMPERADO, UMA FOLHA COMPOSTO DE DOBRADICAS SUPERIOR E INFERIOR, TRINCO, FECHADURA, CONTRA FECHADURA COM CAPUCHINHO SEM MOLA E PUXADOR</t>
  </si>
  <si>
    <t>MOLA HIDRAULICA DE PISO PARA PORTA DE VIDRO TEMPERADO</t>
  </si>
  <si>
    <t>FERRAGENS DIVERSAS</t>
  </si>
  <si>
    <t>0102</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</si>
  <si>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</si>
  <si>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</si>
  <si>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</si>
  <si>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</si>
  <si>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</si>
  <si>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</si>
  <si>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</si>
  <si>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</si>
  <si>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VIDROS/ESPELHOS</t>
  </si>
  <si>
    <t>0103</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</si>
  <si>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</si>
  <si>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</si>
  <si>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</si>
  <si>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</si>
  <si>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</si>
  <si>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</si>
  <si>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</si>
  <si>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PORTA DE VIDRO TEMPERADO</t>
  </si>
  <si>
    <t>73838/1</t>
  </si>
  <si>
    <t>PORTA DE VIDRO TEMPERADO, 0,9X2,10M, ESPESSURA 10MM, INCLUSIVE ACESSORIOS</t>
  </si>
  <si>
    <t>ESPELHO C/MOLDURA</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</si>
  <si>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</si>
  <si>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</si>
  <si>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</si>
  <si>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</si>
  <si>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</si>
  <si>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</si>
  <si>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</si>
  <si>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</si>
  <si>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</si>
  <si>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</si>
  <si>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JANELA DE ALUMINIO</t>
  </si>
  <si>
    <t>0222</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</si>
  <si>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</si>
  <si>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</si>
  <si>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</si>
  <si>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</si>
  <si>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</si>
  <si>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JANELA FIXA DE ALUMÍNIO PARA VIDRO, COM VIDRO, BATENTE E FERRAGENS. EXCLUSIVE ACABAMENTO, ALIZAR E CONTRAMARCO. FORNECIMENTO E INSTALAÇÃO. AF_12/2019</t>
  </si>
  <si>
    <t>FUNDACOES E ESTRUTURAS</t>
  </si>
  <si>
    <t>FUES</t>
  </si>
  <si>
    <t>TUBULOES</t>
  </si>
  <si>
    <t>0038</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</si>
  <si>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</si>
  <si>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</si>
  <si>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</si>
  <si>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</si>
  <si>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</si>
  <si>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</si>
  <si>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</si>
  <si>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</si>
  <si>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</si>
  <si>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</si>
  <si>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</si>
  <si>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</si>
  <si>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</si>
  <si>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</si>
  <si>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</si>
  <si>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</si>
  <si>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</si>
  <si>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</si>
  <si>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</si>
  <si>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</si>
  <si>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</si>
  <si>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</si>
  <si>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</si>
  <si>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</si>
  <si>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</si>
  <si>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</si>
  <si>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</si>
  <si>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</si>
  <si>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</si>
  <si>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</si>
  <si>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</si>
  <si>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</si>
  <si>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</si>
  <si>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</si>
  <si>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</si>
  <si>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</si>
  <si>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</si>
  <si>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</si>
  <si>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</si>
  <si>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</si>
  <si>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</si>
  <si>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</si>
  <si>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</si>
  <si>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</si>
  <si>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</si>
  <si>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</si>
  <si>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</si>
  <si>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</si>
  <si>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</si>
  <si>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</si>
  <si>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ESTACAS</t>
  </si>
  <si>
    <t>0039</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</si>
  <si>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</si>
  <si>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</si>
  <si>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</si>
  <si>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</si>
  <si>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</si>
  <si>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</si>
  <si>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</si>
  <si>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</si>
  <si>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</si>
  <si>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</si>
  <si>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</si>
  <si>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ESTACA HÉLICE CONTÍNUA, DIÂMETRO DE 30 CM, INCLUSO CONCRETO FCK=20MPA E ARMADURA MÍNIMA (EXCLUSIVE MOBILIZAÇÃO E DESMOBILIZAÇÃO). AF_12/2019</t>
  </si>
  <si>
    <t>ESTACA HÉLICE CONTÍNUA , DIÂMETRO DE 50 CM, INCLUSO CONCRETO FCK=20MPA E ARMADURA MÍNIMA (EXCLUSIVE MOBILIZAÇÃO E DESMOBILIZAÇÃO). AF_12/2019</t>
  </si>
  <si>
    <t>ESTACA HÉLICE CONTÍNUA, DIÂMETRO DE 70 CM, INCLUSO CONCRETO FCK=20MPA E ARMADURA MÍNIMA (EXCLUSIVE MOBILIZAÇÃO E DESMOBILIZAÇÃO). AF_12/2019</t>
  </si>
  <si>
    <t>ESTACA HÉLICE CONTÍNUA, DIÂMETRO DE 80 CM, INCLUSO CONCRETO FCK=20MPA E ARMADURA MÍNIMA (EXCLUSIVE MOBILIZAÇÃO E DESMOBILIZAÇÃO). AF_12/2019.</t>
  </si>
  <si>
    <t>ESTACA HÉLICE CONTÍNUA, DIÂMETRO DE 90 CM, INCLUSO CONCRETO FCK=20MPA E ARMADURA MÍNIMA (EXCLUSIVE MOBILIZAÇÃO E DESMOBILIZAÇÃO).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</si>
  <si>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</si>
  <si>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</si>
  <si>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</si>
  <si>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</si>
  <si>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</si>
  <si>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</si>
  <si>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</si>
  <si>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</si>
  <si>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</si>
  <si>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</si>
  <si>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</si>
  <si>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</si>
  <si>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</si>
  <si>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RAÍZ, DIÂMETRO DE 20CM, SEM PRESENÇA DE ROCHA (EXCLUSIVE MOBILIZAÇÃO E DESMOBILIZAÇÃO). AF_03/2020</t>
  </si>
  <si>
    <t>ESTACA RAÍZ, DIÂMETRO DE 31CM, SEM PRESENÇA DE ROCHA (EXCLUSIVE MOBILIZAÇÃO E DESMOBILIZAÇÃO). AF_03/2020</t>
  </si>
  <si>
    <t>ESTACA RAÍZ, DIÂMETRO DE 40CM, SEM PRESENÇA DE ROCHA (EXCLUSIVE MOBILIZAÇÃO E DESMOBILIZAÇÃO). AF_03/2020</t>
  </si>
  <si>
    <t>ESTACA RAÍZ, DIÂMETRO DE 45CM, SEM PRESENÇA DE ROCHA (EXCLUSIVE MOBILIZAÇÃO E DESMOBILIZAÇÃO). AF_03/2020</t>
  </si>
  <si>
    <t>ESTACA RAÍZ, DIÂMETRO DE 20CM, PERFURADA EM ROCHA (EXCLUSIVE MOBILIZAÇÃO E DESMOBILIZAÇÃO). AF_03/2020</t>
  </si>
  <si>
    <t>ESTACA RAÍZ, DIÂMETRO DE 31CM, PERFURADA EM ROCHA (EXCLUSIVE MOBILIZAÇÃO E DESMOBILIZAÇÃO). AF_03/2020</t>
  </si>
  <si>
    <t>ESTACA RAÍZ, DIÂMETRO DE 40CM, PERFURADA EM ROCHA (EXCLUSIVE MOBILIZAÇÃO E DESMOBILIZAÇÃO). AF_03/2020</t>
  </si>
  <si>
    <t>ESTACA RAÍZ, DIÂMETRO DE 45CM, PERFURADA EM ROCHA (EXCLUSIVE MOBILIZAÇÃO E DESMOBILIZAÇÃO). AF_03/2020</t>
  </si>
  <si>
    <t>LASTROS/FUNDACOES DIVERSAS</t>
  </si>
  <si>
    <t>0040</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</si>
  <si>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</si>
  <si>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</si>
  <si>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</si>
  <si>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</si>
  <si>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</si>
  <si>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</si>
  <si>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</si>
  <si>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</si>
  <si>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</si>
  <si>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(PEDRA BRITADA N.2), APLICADO EM PISOS OU RADIERS,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</si>
  <si>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</si>
  <si>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</si>
  <si>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</si>
  <si>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</si>
  <si>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</si>
  <si>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</si>
  <si>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</si>
  <si>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ACABAMENTO POLIDO PARA PISO DE CONCRETO ARMADO DE ALTA RESISTÊNCIA. AF_09/2017</t>
  </si>
  <si>
    <t>LASTRO COM MATERIAL GRANULAR (PEDRA BRITADA N.3), APLICADO EM PISOS OU RADIERS, ESPESSURA DE *10 CM*. AF_07/2019</t>
  </si>
  <si>
    <t>LASTRO COM MATERIAL GRANULAR (AREIA MÉDIA), APLICADO EM PISOS OU RADIERS, ESPESSURA DE *10 CM*. AF_07/2019</t>
  </si>
  <si>
    <t>LASTRO COM MATERIAL GRANULAR (PEDRA BRITADA N.1 E PEDRA BRITADA N.2), APLICADO EM PISOS OU RADIERS, ESPESSURA DE *10 CM*. AF_07/2019</t>
  </si>
  <si>
    <t>FORMAS/CIMBRAMENTOS/ESCORAMENTOS</t>
  </si>
  <si>
    <t>0041</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</si>
  <si>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</si>
  <si>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</si>
  <si>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</si>
  <si>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</si>
  <si>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</si>
  <si>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</si>
  <si>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</si>
  <si>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</si>
  <si>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</si>
  <si>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</si>
  <si>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</si>
  <si>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</si>
  <si>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</si>
  <si>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</si>
  <si>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</si>
  <si>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</si>
  <si>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</si>
  <si>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</si>
  <si>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</si>
  <si>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</si>
  <si>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</si>
  <si>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</si>
  <si>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</si>
  <si>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</si>
  <si>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</si>
  <si>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</si>
  <si>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</si>
  <si>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</si>
  <si>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</si>
  <si>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</si>
  <si>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</si>
  <si>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</si>
  <si>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</si>
  <si>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</si>
  <si>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</si>
  <si>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</si>
  <si>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</si>
  <si>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</si>
  <si>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</si>
  <si>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</si>
  <si>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</si>
  <si>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</si>
  <si>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</si>
  <si>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</si>
  <si>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</si>
  <si>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</si>
  <si>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</si>
  <si>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</si>
  <si>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</si>
  <si>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</si>
  <si>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</si>
  <si>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</si>
  <si>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</si>
  <si>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</si>
  <si>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</si>
  <si>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</si>
  <si>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</si>
  <si>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</si>
  <si>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</si>
  <si>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</si>
  <si>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</si>
  <si>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</si>
  <si>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</si>
  <si>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</si>
  <si>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</si>
  <si>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</si>
  <si>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</si>
  <si>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</si>
  <si>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</si>
  <si>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</si>
  <si>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</si>
  <si>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</si>
  <si>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</si>
  <si>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</si>
  <si>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</si>
  <si>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</si>
  <si>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</si>
  <si>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</si>
  <si>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</si>
  <si>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</si>
  <si>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</si>
  <si>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</si>
  <si>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</si>
  <si>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</si>
  <si>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</si>
  <si>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</si>
  <si>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</si>
  <si>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</si>
  <si>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</si>
  <si>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</si>
  <si>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</si>
  <si>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</si>
  <si>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</si>
  <si>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</si>
  <si>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</si>
  <si>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</si>
  <si>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</si>
  <si>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</si>
  <si>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</si>
  <si>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</si>
  <si>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</si>
  <si>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</si>
  <si>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</si>
  <si>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</si>
  <si>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</si>
  <si>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</si>
  <si>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</si>
  <si>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</si>
  <si>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</si>
  <si>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</si>
  <si>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</si>
  <si>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</si>
  <si>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</si>
  <si>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</si>
  <si>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</si>
  <si>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</si>
  <si>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</si>
  <si>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</si>
  <si>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</si>
  <si>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</si>
  <si>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</si>
  <si>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</si>
  <si>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</si>
  <si>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</si>
  <si>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</si>
  <si>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</si>
  <si>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</si>
  <si>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</si>
  <si>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</si>
  <si>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</si>
  <si>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</si>
  <si>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</si>
  <si>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</si>
  <si>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</si>
  <si>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</si>
  <si>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</si>
  <si>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</si>
  <si>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</si>
  <si>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</si>
  <si>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</si>
  <si>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</si>
  <si>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</si>
  <si>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</si>
  <si>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</si>
  <si>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</si>
  <si>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</si>
  <si>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</si>
  <si>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</si>
  <si>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</si>
  <si>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</si>
  <si>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</si>
  <si>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</si>
  <si>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</si>
  <si>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</si>
  <si>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</si>
  <si>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</si>
  <si>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</si>
  <si>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</si>
  <si>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</si>
  <si>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</si>
  <si>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</si>
  <si>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</si>
  <si>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</si>
  <si>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</si>
  <si>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</si>
  <si>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</si>
  <si>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</si>
  <si>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</si>
  <si>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</si>
  <si>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</si>
  <si>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</si>
  <si>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</si>
  <si>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</si>
  <si>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</si>
  <si>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</si>
  <si>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</si>
  <si>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</si>
  <si>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</si>
  <si>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</si>
  <si>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</si>
  <si>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</si>
  <si>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</si>
  <si>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ARMADURAS</t>
  </si>
  <si>
    <t>0042</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</si>
  <si>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</si>
  <si>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</si>
  <si>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</si>
  <si>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</si>
  <si>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</si>
  <si>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</si>
  <si>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</si>
  <si>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</si>
  <si>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</si>
  <si>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</si>
  <si>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</si>
  <si>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</si>
  <si>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</si>
  <si>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</si>
  <si>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</si>
  <si>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</si>
  <si>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</si>
  <si>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</si>
  <si>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</si>
  <si>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</si>
  <si>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</si>
  <si>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</si>
  <si>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</si>
  <si>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</si>
  <si>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</si>
  <si>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</si>
  <si>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</si>
  <si>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</si>
  <si>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</si>
  <si>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</si>
  <si>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</si>
  <si>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</si>
  <si>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</si>
  <si>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</si>
  <si>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</si>
  <si>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</si>
  <si>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</si>
  <si>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</si>
  <si>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</si>
  <si>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</si>
  <si>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</si>
  <si>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</si>
  <si>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</si>
  <si>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</si>
  <si>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</si>
  <si>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</si>
  <si>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</si>
  <si>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</si>
  <si>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</si>
  <si>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</si>
  <si>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</si>
  <si>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</si>
  <si>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</si>
  <si>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</si>
  <si>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</si>
  <si>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</si>
  <si>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</si>
  <si>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</si>
  <si>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</si>
  <si>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</si>
  <si>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</si>
  <si>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</si>
  <si>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</si>
  <si>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</si>
  <si>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</si>
  <si>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</si>
  <si>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</si>
  <si>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</si>
  <si>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</si>
  <si>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</si>
  <si>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</si>
  <si>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</si>
  <si>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</si>
  <si>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</si>
  <si>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</si>
  <si>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</si>
  <si>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</si>
  <si>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</si>
  <si>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</si>
  <si>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</si>
  <si>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</si>
  <si>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</si>
  <si>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</si>
  <si>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</si>
  <si>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</si>
  <si>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</si>
  <si>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</si>
  <si>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</si>
  <si>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CORTE E DOBRA DE AÇO CA-50, DIÂMERO DE 32 MM, UTILIZADO EM ESTRUTURAS DIVERSAS, EXCETO LAJE.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</si>
  <si>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</si>
  <si>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</si>
  <si>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</si>
  <si>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</si>
  <si>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</si>
  <si>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</si>
  <si>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LONGITUDINAL DE ESTACAS DE SEÇÃO CIRCULAR, DIÂMETRO = 32,0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</si>
  <si>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</si>
  <si>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</si>
  <si>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</si>
  <si>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</si>
  <si>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</si>
  <si>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</si>
  <si>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</si>
  <si>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</si>
  <si>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LONGITUDINAL DE ESTACAS DE SEÇÃO RETANGULAR (BARRETE), DIÂMETRO = 32,0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</si>
  <si>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</si>
  <si>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</si>
  <si>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</si>
  <si>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</si>
  <si>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</si>
  <si>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</si>
  <si>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</si>
  <si>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</si>
  <si>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</si>
  <si>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</si>
  <si>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</si>
  <si>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</si>
  <si>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</si>
  <si>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</si>
  <si>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</si>
  <si>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</si>
  <si>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</si>
  <si>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</si>
  <si>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CONCRETOS</t>
  </si>
  <si>
    <t>0043</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</si>
  <si>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</si>
  <si>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</si>
  <si>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</si>
  <si>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</si>
  <si>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</si>
  <si>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</si>
  <si>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</si>
  <si>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</si>
  <si>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</si>
  <si>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</si>
  <si>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</si>
  <si>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</si>
  <si>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</si>
  <si>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</si>
  <si>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</si>
  <si>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</si>
  <si>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</si>
  <si>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</si>
  <si>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</si>
  <si>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</si>
  <si>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</si>
  <si>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</si>
  <si>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</si>
  <si>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</si>
  <si>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</si>
  <si>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</si>
  <si>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</si>
  <si>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</si>
  <si>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</si>
  <si>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</si>
  <si>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</si>
  <si>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</si>
  <si>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</si>
  <si>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</si>
  <si>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</si>
  <si>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</si>
  <si>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</si>
  <si>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</si>
  <si>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</si>
  <si>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</si>
  <si>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</si>
  <si>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</si>
  <si>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</si>
  <si>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</si>
  <si>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</si>
  <si>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</si>
  <si>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</si>
  <si>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</si>
  <si>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</si>
  <si>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</si>
  <si>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</si>
  <si>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</si>
  <si>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</si>
  <si>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</si>
  <si>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</si>
  <si>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</si>
  <si>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</si>
  <si>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</si>
  <si>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</si>
  <si>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</si>
  <si>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</si>
  <si>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</si>
  <si>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</si>
  <si>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</si>
  <si>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</si>
  <si>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</si>
  <si>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</si>
  <si>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</si>
  <si>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</si>
  <si>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</si>
  <si>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</si>
  <si>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</si>
  <si>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</si>
  <si>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</si>
  <si>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LAJE PRE-FABRICADA</t>
  </si>
  <si>
    <t>0044</t>
  </si>
  <si>
    <t>LAJE PRE-MOLDADA</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</si>
  <si>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</si>
  <si>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</si>
  <si>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</si>
  <si>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</si>
  <si>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</si>
  <si>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</si>
  <si>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</si>
  <si>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</si>
  <si>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</si>
  <si>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</si>
  <si>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</si>
  <si>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</si>
  <si>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EMBASAMENTOS</t>
  </si>
  <si>
    <t>0247</t>
  </si>
  <si>
    <t>ALVENARIA EMBASAMENTO E=20 CM BLOCO CONCRETO</t>
  </si>
  <si>
    <t>ADESIVOS PARA ESTRUTURAS</t>
  </si>
  <si>
    <t>0286</t>
  </si>
  <si>
    <t>TRATAMENTO DE JUNTA DE DILATAÇÃO COM MANTA ASFÁLTICA ADERIDA COM MAÇARICO. AF_06/2018</t>
  </si>
  <si>
    <t>CINTAS E VERGAS</t>
  </si>
  <si>
    <t>0296</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</si>
  <si>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</si>
  <si>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</si>
  <si>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</si>
  <si>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</si>
  <si>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</si>
  <si>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</si>
  <si>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</si>
  <si>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</si>
  <si>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</si>
  <si>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</si>
  <si>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</si>
  <si>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</si>
  <si>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</si>
  <si>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</si>
  <si>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</si>
  <si>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</si>
  <si>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</si>
  <si>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</si>
  <si>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</si>
  <si>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</si>
  <si>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</si>
  <si>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</si>
  <si>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</si>
  <si>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</si>
  <si>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ESTRUTURAS DIVERSAS</t>
  </si>
  <si>
    <t>0301</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</si>
  <si>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</si>
  <si>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</si>
  <si>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</si>
  <si>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</si>
  <si>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</si>
  <si>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</si>
  <si>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</si>
  <si>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</si>
  <si>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</si>
  <si>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</si>
  <si>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</si>
  <si>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</si>
  <si>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</si>
  <si>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</si>
  <si>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</si>
  <si>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</si>
  <si>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</si>
  <si>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</si>
  <si>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</si>
  <si>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</si>
  <si>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</si>
  <si>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</si>
  <si>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</si>
  <si>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</si>
  <si>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</si>
  <si>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</si>
  <si>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</si>
  <si>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</si>
  <si>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</si>
  <si>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</si>
  <si>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</si>
  <si>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</si>
  <si>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</si>
  <si>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</si>
  <si>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</si>
  <si>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</si>
  <si>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</si>
  <si>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</si>
  <si>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</si>
  <si>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</si>
  <si>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</si>
  <si>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</si>
  <si>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PILAR METÁLICO PERFIL LAMINADO OU SOLDADO EM AÇO ESTRUTURAL, COM CONEXÕES SOLDADAS, INCLUSOS MÃO DE OBRA, TRANSPORTE E IÇAMENTO UTILIZANDO GUINDASTE - FORNECIMENTO E INSTALAÇÃO. AF_01/2020</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</si>
  <si>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</si>
  <si>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TALHA MANUAL, PARA EDIFÍCIOS DE ATÉ 2 PAVIMENTOS - FORNECIMENTO E INSTALAÇÃO. AF_01/2020</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</si>
  <si>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</si>
  <si>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GUINDASTE, PARA EDIFÍCIOS DE 3 A 5 PAVIMENTOS - FORNECIMENTO E INSTALAÇÃO. AF_01/2020</t>
  </si>
  <si>
    <t>CONTRAVENTAMENTO COM CANTONEIRAS DE AÇO, ABAS IGUAIS, COM CONEXÕES PARAFUSADAS, INCLUSOS MÃO DE OBRA, TRANSPORTE E IÇAMENTO UTILIZANDO GRUA, PARA EDIFÍCIOS DE 6 A 10 PAVIMENTOS - FORNECIMENTO E INSTALAÇÃO. AF_01/2020_P</t>
  </si>
  <si>
    <t>CONTRAVENTAMENTO COM CANTONEIRAS DE AÇO, ABAS IGUAIS, COM CONEXÕES SOLDADAS, INCLUSOS MÃO DE OBRA, TRANSPORTE E IÇAMENTO UTILIZANDO GRUA, PARA EDIFÍCIOS DE 6 A 10 PAVIMENTOS - FORNECIMENTO E INSTALAÇÃO. AF_01/2020</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</si>
  <si>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</si>
  <si>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</si>
  <si>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</si>
  <si>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</si>
  <si>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</si>
  <si>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</si>
  <si>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IMPERMEABILIZACOES E PROTECOES DIVERSAS</t>
  </si>
  <si>
    <t>IMPE</t>
  </si>
  <si>
    <t>IMPERMEABILIZACAO COM ARGAMASSA</t>
  </si>
  <si>
    <t>0138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</si>
  <si>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</si>
  <si>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</si>
  <si>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</si>
  <si>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COM ADITIVO</t>
  </si>
  <si>
    <t>0140</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</si>
  <si>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</si>
  <si>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</si>
  <si>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</si>
  <si>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</si>
  <si>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IMPERMEABILIZACAO COM MANTA</t>
  </si>
  <si>
    <t>0141</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</si>
  <si>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</si>
  <si>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</si>
  <si>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MEMBRANA À BASE DE POLIURETANO, 2 DEMÃOS. AF_06/2018</t>
  </si>
  <si>
    <t>IMPERMEABILIZAÇÃO DE SUPERFÍCIE COM MEMBRANA À BASE DE RESINA ACRÍLICA, 3 DEMÃOS. AF_06/2018</t>
  </si>
  <si>
    <t>IMPERMEABILIZACAO BETUMINOSA C/EMULSAO ASFALTICA E ACRILICA</t>
  </si>
  <si>
    <t>0145</t>
  </si>
  <si>
    <t>IMPERMEABILIZAÇÃO DE SUPERFÍCIE COM EMULSÃO ASFÁLTICA, 2 DEMÃOS AF_06/2018</t>
  </si>
  <si>
    <t>PROTECAO DE SUPERFICIE COM ARGAMASSA</t>
  </si>
  <si>
    <t>0150</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</si>
  <si>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</si>
  <si>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</si>
  <si>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</si>
  <si>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</si>
  <si>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</si>
  <si>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</si>
  <si>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</si>
  <si>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</si>
  <si>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</si>
  <si>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</si>
  <si>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</si>
  <si>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INSTALACAO ELETRICA/ELETRIFICACAO E ILUMINACAO EXTERNA</t>
  </si>
  <si>
    <t>INEL</t>
  </si>
  <si>
    <t>ELETRODUTOS/CALHAS PARA LEITO DE CABOS</t>
  </si>
  <si>
    <t>0165</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</si>
  <si>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</si>
  <si>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</si>
  <si>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</si>
  <si>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</si>
  <si>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</si>
  <si>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</si>
  <si>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</si>
  <si>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</si>
  <si>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</si>
  <si>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</si>
  <si>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</si>
  <si>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</si>
  <si>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</si>
  <si>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</si>
  <si>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</si>
  <si>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</si>
  <si>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</si>
  <si>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</si>
  <si>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</si>
  <si>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</si>
  <si>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</si>
  <si>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</si>
  <si>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</si>
  <si>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</si>
  <si>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</si>
  <si>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</si>
  <si>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</si>
  <si>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</si>
  <si>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</si>
  <si>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</si>
  <si>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</si>
  <si>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</si>
  <si>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</si>
  <si>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</si>
  <si>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</si>
  <si>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</si>
  <si>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</si>
  <si>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</si>
  <si>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</si>
  <si>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</si>
  <si>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</si>
  <si>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</si>
  <si>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</si>
  <si>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</si>
  <si>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</si>
  <si>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</si>
  <si>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</si>
  <si>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</si>
  <si>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</si>
  <si>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</si>
  <si>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</si>
  <si>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</si>
  <si>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</si>
  <si>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</si>
  <si>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</si>
  <si>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</si>
  <si>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</si>
  <si>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</si>
  <si>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</si>
  <si>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</si>
  <si>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</si>
  <si>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</si>
  <si>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</si>
  <si>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CONEXOES</t>
  </si>
  <si>
    <t>0166</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</si>
  <si>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</si>
  <si>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</si>
  <si>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</si>
  <si>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</si>
  <si>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</si>
  <si>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</si>
  <si>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</si>
  <si>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</si>
  <si>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</si>
  <si>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</si>
  <si>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</si>
  <si>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</si>
  <si>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</si>
  <si>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</si>
  <si>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</si>
  <si>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</si>
  <si>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</si>
  <si>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</si>
  <si>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</si>
  <si>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</si>
  <si>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</si>
  <si>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</si>
  <si>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</si>
  <si>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</si>
  <si>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</si>
  <si>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</si>
  <si>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</si>
  <si>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</si>
  <si>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</si>
  <si>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</si>
  <si>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</si>
  <si>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</si>
  <si>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</si>
  <si>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</si>
  <si>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</si>
  <si>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</si>
  <si>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</si>
  <si>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</si>
  <si>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</si>
  <si>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</si>
  <si>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</si>
  <si>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</si>
  <si>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</si>
  <si>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</si>
  <si>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</si>
  <si>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</si>
  <si>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</si>
  <si>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</si>
  <si>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</si>
  <si>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</si>
  <si>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</si>
  <si>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</si>
  <si>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</si>
  <si>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</si>
  <si>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</si>
  <si>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</si>
  <si>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</si>
  <si>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</si>
  <si>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</si>
  <si>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</si>
  <si>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</si>
  <si>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</si>
  <si>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FIOS/CABOS</t>
  </si>
  <si>
    <t>0167</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</si>
  <si>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</si>
  <si>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</si>
  <si>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</si>
  <si>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</si>
  <si>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</si>
  <si>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</si>
  <si>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</si>
  <si>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</si>
  <si>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</si>
  <si>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</si>
  <si>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</si>
  <si>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</si>
  <si>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</si>
  <si>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</si>
  <si>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</si>
  <si>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</si>
  <si>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</si>
  <si>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</si>
  <si>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</si>
  <si>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</si>
  <si>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</si>
  <si>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</si>
  <si>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</si>
  <si>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</si>
  <si>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</si>
  <si>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</si>
  <si>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</si>
  <si>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</si>
  <si>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</si>
  <si>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</si>
  <si>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</si>
  <si>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</si>
  <si>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</si>
  <si>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</si>
  <si>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</si>
  <si>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</si>
  <si>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CAIXAS</t>
  </si>
  <si>
    <t>0168</t>
  </si>
  <si>
    <t>CAIXA DE PASSAGEM 30X30X40 COM TAMPA E DRENO BRITA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</si>
  <si>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</si>
  <si>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</si>
  <si>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</si>
  <si>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</si>
  <si>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</si>
  <si>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</si>
  <si>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</si>
  <si>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</si>
  <si>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</si>
  <si>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</si>
  <si>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</si>
  <si>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</si>
  <si>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</si>
  <si>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</si>
  <si>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</si>
  <si>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</si>
  <si>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</si>
  <si>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</si>
  <si>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</si>
  <si>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</si>
  <si>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</si>
  <si>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</si>
  <si>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</si>
  <si>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</si>
  <si>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</si>
  <si>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</si>
  <si>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</si>
  <si>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</si>
  <si>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</si>
  <si>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</si>
  <si>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</si>
  <si>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</si>
  <si>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</si>
  <si>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</si>
  <si>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</si>
  <si>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</si>
  <si>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</si>
  <si>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</si>
  <si>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</si>
  <si>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</si>
  <si>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</si>
  <si>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</si>
  <si>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</si>
  <si>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</si>
  <si>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</si>
  <si>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</si>
  <si>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</si>
  <si>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</si>
  <si>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</si>
  <si>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</si>
  <si>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</si>
  <si>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</si>
  <si>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</si>
  <si>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</si>
  <si>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</si>
  <si>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</si>
  <si>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QUADROS/DISJUNTORES</t>
  </si>
  <si>
    <t>0169</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</si>
  <si>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</si>
  <si>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</si>
  <si>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</si>
  <si>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</si>
  <si>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</si>
  <si>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</si>
  <si>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DISJUNTORES</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</si>
  <si>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</si>
  <si>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</si>
  <si>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</si>
  <si>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</si>
  <si>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</si>
  <si>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</si>
  <si>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</si>
  <si>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</si>
  <si>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</si>
  <si>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</si>
  <si>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</si>
  <si>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</si>
  <si>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</si>
  <si>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</si>
  <si>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</si>
  <si>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</si>
  <si>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</si>
  <si>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</si>
  <si>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</si>
  <si>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</si>
  <si>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QUADROS DE DISTRIBUICAO.</t>
  </si>
  <si>
    <t>74131/1</t>
  </si>
  <si>
    <t>QUADRO DE DISTRIBUICAO DE ENERGIA DE EMBUTIR, EM CHAPA METALICA,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</si>
  <si>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</si>
  <si>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</si>
  <si>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74131/5</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</si>
  <si>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</si>
  <si>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</si>
  <si>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</si>
  <si>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</si>
  <si>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</si>
  <si>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</si>
  <si>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</si>
  <si>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</si>
  <si>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</si>
  <si>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</si>
  <si>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</si>
  <si>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</si>
  <si>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</si>
  <si>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</si>
  <si>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</si>
  <si>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</si>
  <si>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</si>
  <si>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</si>
  <si>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</si>
  <si>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</si>
  <si>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</si>
  <si>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</si>
  <si>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</si>
  <si>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</si>
  <si>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</si>
  <si>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</si>
  <si>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</si>
  <si>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</si>
  <si>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</si>
  <si>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</si>
  <si>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QUADRO DE MEDIÇÃO GERAL DE ENERGIA COM 8 MEDIDORES - FORNECIMENTO E INSTALAÇÃO. AF_04/2016</t>
  </si>
  <si>
    <t>QUADRO DE MEDIÇÃO GERAL DE ENERGIA COM 12 MEDIDORES - FORNECIMENTO E INSTALAÇÃO. AF_04/2016</t>
  </si>
  <si>
    <t>QUADRO DE MEDIÇÃO GERAL DE ENERGIA COM 16 MEDIDORES - FORNECIMENTO E INSTALAÇÃO. AF_04/2016</t>
  </si>
  <si>
    <t>INTERRUPTOR/TOMADA</t>
  </si>
  <si>
    <t>0170</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</si>
  <si>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</si>
  <si>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</si>
  <si>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</si>
  <si>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</si>
  <si>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</si>
  <si>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</si>
  <si>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</si>
  <si>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</si>
  <si>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</si>
  <si>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</si>
  <si>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</si>
  <si>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</si>
  <si>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</si>
  <si>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</si>
  <si>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</si>
  <si>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</si>
  <si>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</si>
  <si>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</si>
  <si>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</si>
  <si>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</si>
  <si>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</si>
  <si>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</si>
  <si>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</si>
  <si>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</si>
  <si>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</si>
  <si>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</si>
  <si>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</si>
  <si>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</si>
  <si>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</si>
  <si>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</si>
  <si>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</si>
  <si>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</si>
  <si>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</si>
  <si>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</si>
  <si>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</si>
  <si>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</si>
  <si>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</si>
  <si>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</si>
  <si>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</si>
  <si>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</si>
  <si>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</si>
  <si>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</si>
  <si>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</si>
  <si>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</si>
  <si>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</si>
  <si>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</si>
  <si>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</si>
  <si>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</si>
  <si>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</si>
  <si>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</si>
  <si>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</si>
  <si>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</si>
  <si>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</si>
  <si>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</si>
  <si>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</si>
  <si>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</si>
  <si>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</si>
  <si>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</si>
  <si>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</si>
  <si>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</si>
  <si>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</si>
  <si>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</si>
  <si>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</si>
  <si>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</si>
  <si>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</si>
  <si>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</si>
  <si>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</si>
  <si>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</si>
  <si>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</si>
  <si>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</si>
  <si>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</si>
  <si>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</si>
  <si>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</si>
  <si>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</si>
  <si>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</si>
  <si>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</si>
  <si>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</si>
  <si>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</si>
  <si>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</si>
  <si>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</si>
  <si>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</si>
  <si>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</si>
  <si>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</si>
  <si>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</si>
  <si>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</si>
  <si>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</si>
  <si>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</si>
  <si>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</si>
  <si>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</si>
  <si>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</si>
  <si>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LUMINARIA INTERNA/BOCAL/LAMPADAS</t>
  </si>
  <si>
    <t>0171</t>
  </si>
  <si>
    <t>LAMPADA VAPOR METALICO 400W - FORNECIMENTO E INSTALACAO</t>
  </si>
  <si>
    <t>IGNITOR PARA PARTIDA LÂMPADA VAPOR SÓDIO ALTA PRESSÃO ATÉ 400W</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</si>
  <si>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</si>
  <si>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</si>
  <si>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</si>
  <si>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</si>
  <si>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</si>
  <si>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</si>
  <si>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</si>
  <si>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</si>
  <si>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</si>
  <si>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</si>
  <si>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</si>
  <si>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</si>
  <si>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</si>
  <si>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</si>
  <si>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</si>
  <si>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</si>
  <si>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</si>
  <si>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</si>
  <si>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</si>
  <si>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</si>
  <si>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</si>
  <si>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</si>
  <si>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</si>
  <si>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</si>
  <si>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</si>
  <si>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</si>
  <si>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</si>
  <si>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</si>
  <si>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</si>
  <si>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</si>
  <si>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</si>
  <si>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</si>
  <si>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</si>
  <si>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</si>
  <si>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</si>
  <si>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</si>
  <si>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FORNECIMENTO DE MAT/MO P/ELETRIFICACAO E ILUMINACAO PUBLICA</t>
  </si>
  <si>
    <t>0172</t>
  </si>
  <si>
    <t>APARELHO SINALIZADOR DE SAIDA DE GARAGEM, COM CELULA FOTOELETRICA - FORNECIMENTO E INSTALACAO</t>
  </si>
  <si>
    <t>SUPORTE PARA TRANSFORMADOR EM POSTE DE CONCRETO CIRCULAR</t>
  </si>
  <si>
    <t>FORNEC/COLOC DE CONECTORES/LACO DE ROLDANA E ALCA P/ILUM PUBLICA</t>
  </si>
  <si>
    <t>73767/1</t>
  </si>
  <si>
    <t>GRAMPO PARALELO EM ALUMINIO FUNDIDO OU ESTRUDADO DE 2 PARAFUSOS, PARA CABO DE 6 A 50 MM2, PASTA ANTIOXIDANTE. FORNEC E INSTALAÇÃO.</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</si>
  <si>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</si>
  <si>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</si>
  <si>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</si>
  <si>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</si>
  <si>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</si>
  <si>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</si>
  <si>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</si>
  <si>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</si>
  <si>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DIVERSOS PARA SUBESTACAO</t>
  </si>
  <si>
    <t>73781/2</t>
  </si>
  <si>
    <t>ISOLADOR DE PINO TP HI-POT CILINDRICO CLASSE 15KV. FORNECIMENTO E INSTALACAO.</t>
  </si>
  <si>
    <t>73781/3</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</si>
  <si>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</si>
  <si>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</si>
  <si>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</si>
  <si>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</si>
  <si>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POSTE DE CONCRETO</t>
  </si>
  <si>
    <t>0173</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</si>
  <si>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</si>
  <si>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</si>
  <si>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</si>
  <si>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</si>
  <si>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</si>
  <si>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</si>
  <si>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</si>
  <si>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</si>
  <si>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</si>
  <si>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</si>
  <si>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</si>
  <si>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</si>
  <si>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</si>
  <si>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</si>
  <si>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</si>
  <si>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</si>
  <si>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</si>
  <si>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</si>
  <si>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</si>
  <si>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</si>
  <si>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</si>
  <si>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</si>
  <si>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</si>
  <si>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</si>
  <si>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</si>
  <si>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</si>
  <si>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</si>
  <si>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</si>
  <si>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</si>
  <si>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</si>
  <si>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</si>
  <si>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</si>
  <si>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</si>
  <si>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</si>
  <si>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</si>
  <si>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</si>
  <si>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</si>
  <si>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</si>
  <si>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</si>
  <si>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</si>
  <si>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</si>
  <si>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METALICO</t>
  </si>
  <si>
    <t>0174</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</si>
  <si>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</si>
  <si>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</si>
  <si>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</si>
  <si>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</si>
  <si>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</si>
  <si>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LUMINARIA EXTERNA</t>
  </si>
  <si>
    <t>0175</t>
  </si>
  <si>
    <t>REATOR PARA LAMPADA VAPOR DE MERCURIO USO EXTERNO 220V/400W</t>
  </si>
  <si>
    <t>REATOR PARA LAMPADA VAPOR DE SODIO ALTA PRESSAO - 220V/250W - USO EXTERNO</t>
  </si>
  <si>
    <t>LAMPADAS E RECEPTACULOS</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</si>
  <si>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</si>
  <si>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</si>
  <si>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</si>
  <si>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</si>
  <si>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</si>
  <si>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</si>
  <si>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</si>
  <si>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</si>
  <si>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</si>
  <si>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</si>
  <si>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</si>
  <si>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</si>
  <si>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</si>
  <si>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</si>
  <si>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</si>
  <si>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</si>
  <si>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LUMINARIA EXTERNA ABERTA</t>
  </si>
  <si>
    <t>74231/1</t>
  </si>
  <si>
    <t>LUMINARIA ABERTA PARA ILUMINACAO PUBLICA, PARA LAMPADA A VAPOR DE MERCURIO ATE 400W E MISTA ATE 500W, COM BRACO EM TUBO DE ACO GALV D=50MM PROJ HOR=2.500MM E PROJ VERT= 2.200MM, FORNECIMENTO E INSTALACAO</t>
  </si>
  <si>
    <t>REFLETOR PARA LAMPADAS VAPOR DE MERCURIO, VAPOR DE SODIO, VAPOR METALICO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</si>
  <si>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</si>
  <si>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</si>
  <si>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</si>
  <si>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</si>
  <si>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</si>
  <si>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</si>
  <si>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</si>
  <si>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</si>
  <si>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</si>
  <si>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</si>
  <si>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</si>
  <si>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</si>
  <si>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</si>
  <si>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</si>
  <si>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</si>
  <si>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</si>
  <si>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</si>
  <si>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TRANSFORMADORES</t>
  </si>
  <si>
    <t>0176</t>
  </si>
  <si>
    <t>TRANSFORMADORES DE DISTRIBUICAO</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</si>
  <si>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</si>
  <si>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</si>
  <si>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</si>
  <si>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</si>
  <si>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</si>
  <si>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</si>
  <si>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</si>
  <si>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</si>
  <si>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</si>
  <si>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</si>
  <si>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</si>
  <si>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</si>
  <si>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</si>
  <si>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</si>
  <si>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</si>
  <si>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</si>
  <si>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</si>
  <si>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</si>
  <si>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</si>
  <si>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</si>
  <si>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PONTOS DE LUZ/TOMADAS ANTENA TV/CAMPAINHAS/INTERRUPTORES</t>
  </si>
  <si>
    <t>0177</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</si>
  <si>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</si>
  <si>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</si>
  <si>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</si>
  <si>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</si>
  <si>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</si>
  <si>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</si>
  <si>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</si>
  <si>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</si>
  <si>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</si>
  <si>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</si>
  <si>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</si>
  <si>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</si>
  <si>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SISTEMAS DE PROTECAO/ATERRAMENTO</t>
  </si>
  <si>
    <t>0243</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</si>
  <si>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</si>
  <si>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</si>
  <si>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</si>
  <si>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</si>
  <si>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</si>
  <si>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</si>
  <si>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</si>
  <si>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</si>
  <si>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</si>
  <si>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</si>
  <si>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</si>
  <si>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</si>
  <si>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</si>
  <si>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</si>
  <si>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</si>
  <si>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</si>
  <si>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CHAVES EM GERAL/FUSIVEIS E CONECTORES</t>
  </si>
  <si>
    <t>0270</t>
  </si>
  <si>
    <t>CHAVE DE BOIA AUTOMÁTICA SUPERIOR 10A/250V - FORNECIMENTO E INSTALACAO</t>
  </si>
  <si>
    <t>INSTALACOES ESPECIAIS</t>
  </si>
  <si>
    <t>INES</t>
  </si>
  <si>
    <t>INCENDIO</t>
  </si>
  <si>
    <t>0186</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</si>
  <si>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</si>
  <si>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</si>
  <si>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60X90X17CM - FORNECIMENTO E INSTALAÇÃO</t>
  </si>
  <si>
    <t>EXTINTOR DE PQS 4KG - FORNECIMENTO E INSTALACAO</t>
  </si>
  <si>
    <t>EXTINTOR DE CO2 6KG - FORNECIMENTO E INSTALACAO</t>
  </si>
  <si>
    <t>EXTINTOR DE INCENDIO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</si>
  <si>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</si>
  <si>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</si>
  <si>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</si>
  <si>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</si>
  <si>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</si>
  <si>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</si>
  <si>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</si>
  <si>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</si>
  <si>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TELEFONE</t>
  </si>
  <si>
    <t>0187</t>
  </si>
  <si>
    <t>CAIXAS PARA INSTALACOES TELEFONICAS</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</si>
  <si>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</si>
  <si>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</si>
  <si>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</si>
  <si>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</si>
  <si>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</si>
  <si>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</si>
  <si>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TAMPAO FOFO P/ CAIXA R2 PADRAO TELEBRAS COMPLETO - FORNECIMENTO E INSTALACAO</t>
  </si>
  <si>
    <t>TAMPAO FOFO P/ CAIXA R1 PADRAO TELEBRAS COMPLETO - FORNECIMENTO E INSTALACAO</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</si>
  <si>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</si>
  <si>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</si>
  <si>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</si>
  <si>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</si>
  <si>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</si>
  <si>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</si>
  <si>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</si>
  <si>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</si>
  <si>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</si>
  <si>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</si>
  <si>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</si>
  <si>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</si>
  <si>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</si>
  <si>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</si>
  <si>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</si>
  <si>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</si>
  <si>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</si>
  <si>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</si>
  <si>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</si>
  <si>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</si>
  <si>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</si>
  <si>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</si>
  <si>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</si>
  <si>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</si>
  <si>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</si>
  <si>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</si>
  <si>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</si>
  <si>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</si>
  <si>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</si>
  <si>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</si>
  <si>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</si>
  <si>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</si>
  <si>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</si>
  <si>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</si>
  <si>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</si>
  <si>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</si>
  <si>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</si>
  <si>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</si>
  <si>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</si>
  <si>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</si>
  <si>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</si>
  <si>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</si>
  <si>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AR CONDICIONADO</t>
  </si>
  <si>
    <t>0190</t>
  </si>
  <si>
    <t>PINTURA ANTICORROSIVA DE DUTO METÁLICO. AF_04/2018</t>
  </si>
  <si>
    <t>GAS</t>
  </si>
  <si>
    <t>0274</t>
  </si>
  <si>
    <t>INSTALACAO GAS</t>
  </si>
  <si>
    <t>74003/1</t>
  </si>
  <si>
    <t>INSTALACOES GAS CENTRAL P/ EDIFICIO RESIDENCIAL C/ 4 PAVTOS 16 UNID.  UMA CENTRAL POR BLOCO COM 16 PONTOS</t>
  </si>
  <si>
    <t>MANOMETRO 0 A 200 PSI (0 A 14 KGF/CM2), D = 50MM - FORNECIMENTO E COLOCACAO</t>
  </si>
  <si>
    <t>BOMBAS P/INSTALACAO PREDIAL</t>
  </si>
  <si>
    <t>0312</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</si>
  <si>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</si>
  <si>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</si>
  <si>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</si>
  <si>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</si>
  <si>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</si>
  <si>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</si>
  <si>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</si>
  <si>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</si>
  <si>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</si>
  <si>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INSTALACAO DE LOGICA</t>
  </si>
  <si>
    <t>0313</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</si>
  <si>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</si>
  <si>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</si>
  <si>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</si>
  <si>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</si>
  <si>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</si>
  <si>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</si>
  <si>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</si>
  <si>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</si>
  <si>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</si>
  <si>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</si>
  <si>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INSTALACOES HIDRO SANITARIAS</t>
  </si>
  <si>
    <t>INHI</t>
  </si>
  <si>
    <t>FORNEC. E ASSENTAMENTO DE TUBOS P/INSTALACAO DOMICILIAR</t>
  </si>
  <si>
    <t>0179</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</si>
  <si>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</si>
  <si>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</si>
  <si>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</si>
  <si>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</si>
  <si>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</si>
  <si>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</si>
  <si>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</si>
  <si>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</si>
  <si>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</si>
  <si>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</si>
  <si>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</si>
  <si>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</si>
  <si>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</si>
  <si>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</si>
  <si>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</si>
  <si>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</si>
  <si>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</si>
  <si>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</si>
  <si>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</si>
  <si>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</si>
  <si>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</si>
  <si>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</si>
  <si>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</si>
  <si>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</si>
  <si>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</si>
  <si>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</si>
  <si>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</si>
  <si>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</si>
  <si>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</si>
  <si>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</si>
  <si>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</si>
  <si>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</si>
  <si>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</si>
  <si>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</si>
  <si>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</si>
  <si>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</si>
  <si>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</si>
  <si>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</si>
  <si>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</si>
  <si>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</si>
  <si>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</si>
  <si>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</si>
  <si>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</si>
  <si>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</si>
  <si>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</si>
  <si>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</si>
  <si>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</si>
  <si>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</si>
  <si>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</si>
  <si>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</si>
  <si>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</si>
  <si>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</si>
  <si>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</si>
  <si>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</si>
  <si>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</si>
  <si>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</si>
  <si>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</si>
  <si>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</si>
  <si>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</si>
  <si>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</si>
  <si>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</si>
  <si>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</si>
  <si>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</si>
  <si>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</si>
  <si>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</si>
  <si>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</si>
  <si>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</si>
  <si>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</si>
  <si>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</si>
  <si>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</si>
  <si>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</si>
  <si>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</si>
  <si>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</si>
  <si>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</si>
  <si>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</si>
  <si>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</si>
  <si>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</si>
  <si>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</si>
  <si>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</si>
  <si>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</si>
  <si>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</si>
  <si>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</si>
  <si>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</si>
  <si>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</si>
  <si>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</si>
  <si>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</si>
  <si>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</si>
  <si>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</si>
  <si>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</si>
  <si>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</si>
  <si>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</si>
  <si>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</si>
  <si>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</si>
  <si>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</si>
  <si>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</si>
  <si>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</si>
  <si>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</si>
  <si>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</si>
  <si>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</si>
  <si>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</si>
  <si>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</si>
  <si>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</si>
  <si>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</si>
  <si>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</si>
  <si>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</si>
  <si>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</si>
  <si>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</si>
  <si>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</si>
  <si>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</si>
  <si>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</si>
  <si>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</si>
  <si>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</si>
  <si>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</si>
  <si>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</si>
  <si>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</si>
  <si>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</si>
  <si>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</si>
  <si>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</si>
  <si>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</si>
  <si>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</si>
  <si>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</si>
  <si>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</si>
  <si>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</si>
  <si>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</si>
  <si>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</si>
  <si>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</si>
  <si>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</si>
  <si>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</si>
  <si>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</si>
  <si>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</si>
  <si>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</si>
  <si>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</si>
  <si>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</si>
  <si>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</si>
  <si>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</si>
  <si>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</si>
  <si>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</si>
  <si>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</si>
  <si>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</si>
  <si>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</si>
  <si>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</si>
  <si>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</si>
  <si>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</si>
  <si>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</si>
  <si>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</si>
  <si>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</si>
  <si>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</si>
  <si>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</si>
  <si>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</si>
  <si>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</si>
  <si>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</si>
  <si>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</si>
  <si>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</si>
  <si>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</si>
  <si>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</si>
  <si>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</si>
  <si>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</si>
  <si>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</si>
  <si>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</si>
  <si>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</si>
  <si>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</si>
  <si>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</si>
  <si>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</si>
  <si>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</si>
  <si>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</si>
  <si>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</si>
  <si>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</si>
  <si>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</si>
  <si>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</si>
  <si>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</si>
  <si>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</si>
  <si>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</si>
  <si>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</si>
  <si>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</si>
  <si>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</si>
  <si>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</si>
  <si>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</si>
  <si>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</si>
  <si>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</si>
  <si>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</si>
  <si>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</si>
  <si>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</si>
  <si>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</si>
  <si>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</si>
  <si>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</si>
  <si>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</si>
  <si>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</si>
  <si>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</si>
  <si>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</si>
  <si>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</si>
  <si>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</si>
  <si>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</si>
  <si>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</si>
  <si>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</si>
  <si>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</si>
  <si>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</si>
  <si>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</si>
  <si>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</si>
  <si>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</si>
  <si>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</si>
  <si>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</si>
  <si>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</si>
  <si>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</si>
  <si>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</si>
  <si>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</si>
  <si>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</si>
  <si>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</si>
  <si>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</si>
  <si>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</si>
  <si>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</si>
  <si>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</si>
  <si>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</si>
  <si>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</si>
  <si>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</si>
  <si>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</si>
  <si>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</si>
  <si>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</si>
  <si>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</si>
  <si>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</si>
  <si>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</si>
  <si>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</si>
  <si>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0180</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</si>
  <si>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</si>
  <si>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</si>
  <si>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</si>
  <si>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</si>
  <si>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</si>
  <si>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</si>
  <si>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</si>
  <si>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</si>
  <si>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</si>
  <si>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</si>
  <si>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</si>
  <si>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</si>
  <si>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</si>
  <si>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</si>
  <si>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</si>
  <si>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</si>
  <si>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</si>
  <si>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</si>
  <si>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</si>
  <si>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</si>
  <si>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</si>
  <si>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</si>
  <si>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</si>
  <si>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</si>
  <si>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</si>
  <si>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</si>
  <si>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</si>
  <si>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</si>
  <si>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</si>
  <si>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</si>
  <si>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</si>
  <si>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</si>
  <si>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</si>
  <si>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</si>
  <si>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</si>
  <si>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</si>
  <si>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</si>
  <si>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</si>
  <si>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</si>
  <si>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</si>
  <si>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</si>
  <si>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</si>
  <si>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</si>
  <si>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</si>
  <si>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</si>
  <si>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</si>
  <si>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</si>
  <si>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</si>
  <si>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</si>
  <si>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</si>
  <si>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</si>
  <si>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</si>
  <si>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</si>
  <si>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</si>
  <si>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</si>
  <si>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</si>
  <si>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</si>
  <si>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</si>
  <si>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</si>
  <si>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</si>
  <si>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</si>
  <si>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</si>
  <si>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</si>
  <si>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</si>
  <si>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</si>
  <si>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</si>
  <si>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</si>
  <si>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</si>
  <si>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</si>
  <si>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</si>
  <si>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</si>
  <si>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</si>
  <si>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</si>
  <si>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</si>
  <si>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</si>
  <si>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</si>
  <si>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</si>
  <si>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</si>
  <si>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</si>
  <si>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</si>
  <si>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</si>
  <si>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</si>
  <si>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</si>
  <si>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</si>
  <si>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</si>
  <si>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</si>
  <si>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</si>
  <si>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</si>
  <si>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</si>
  <si>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</si>
  <si>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</si>
  <si>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</si>
  <si>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</si>
  <si>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</si>
  <si>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</si>
  <si>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</si>
  <si>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</si>
  <si>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</si>
  <si>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</si>
  <si>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</si>
  <si>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</si>
  <si>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</si>
  <si>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</si>
  <si>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</si>
  <si>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</si>
  <si>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</si>
  <si>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</si>
  <si>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</si>
  <si>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</si>
  <si>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</si>
  <si>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</si>
  <si>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</si>
  <si>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</si>
  <si>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</si>
  <si>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</si>
  <si>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</si>
  <si>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</si>
  <si>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</si>
  <si>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</si>
  <si>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</si>
  <si>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</si>
  <si>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</si>
  <si>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</si>
  <si>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</si>
  <si>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</si>
  <si>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</si>
  <si>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</si>
  <si>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</si>
  <si>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</si>
  <si>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</si>
  <si>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</si>
  <si>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</si>
  <si>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</si>
  <si>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</si>
  <si>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</si>
  <si>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</si>
  <si>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</si>
  <si>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</si>
  <si>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</si>
  <si>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</si>
  <si>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</si>
  <si>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</si>
  <si>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</si>
  <si>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</si>
  <si>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</si>
  <si>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</si>
  <si>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</si>
  <si>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</si>
  <si>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</si>
  <si>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</si>
  <si>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</si>
  <si>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</si>
  <si>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</si>
  <si>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</si>
  <si>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</si>
  <si>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</si>
  <si>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</si>
  <si>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</si>
  <si>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</si>
  <si>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</si>
  <si>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</si>
  <si>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</si>
  <si>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</si>
  <si>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</si>
  <si>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</si>
  <si>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</si>
  <si>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</si>
  <si>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</si>
  <si>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</si>
  <si>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</si>
  <si>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</si>
  <si>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</si>
  <si>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</si>
  <si>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</si>
  <si>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</si>
  <si>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</si>
  <si>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</si>
  <si>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</si>
  <si>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</si>
  <si>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</si>
  <si>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</si>
  <si>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</si>
  <si>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</si>
  <si>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</si>
  <si>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</si>
  <si>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</si>
  <si>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</si>
  <si>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</si>
  <si>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</si>
  <si>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</si>
  <si>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</si>
  <si>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</si>
  <si>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</si>
  <si>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</si>
  <si>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</si>
  <si>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</si>
  <si>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</si>
  <si>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</si>
  <si>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</si>
  <si>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</si>
  <si>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</si>
  <si>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</si>
  <si>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</si>
  <si>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</si>
  <si>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</si>
  <si>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</si>
  <si>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</si>
  <si>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</si>
  <si>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</si>
  <si>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</si>
  <si>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</si>
  <si>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</si>
  <si>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</si>
  <si>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</si>
  <si>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</si>
  <si>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</si>
  <si>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</si>
  <si>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</si>
  <si>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</si>
  <si>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</si>
  <si>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</si>
  <si>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</si>
  <si>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</si>
  <si>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</si>
  <si>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</si>
  <si>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</si>
  <si>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</si>
  <si>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</si>
  <si>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</si>
  <si>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</si>
  <si>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</si>
  <si>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</si>
  <si>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</si>
  <si>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</si>
  <si>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</si>
  <si>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</si>
  <si>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</si>
  <si>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</si>
  <si>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</si>
  <si>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</si>
  <si>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</si>
  <si>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</si>
  <si>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</si>
  <si>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</si>
  <si>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</si>
  <si>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</si>
  <si>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</si>
  <si>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</si>
  <si>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</si>
  <si>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</si>
  <si>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</si>
  <si>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</si>
  <si>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</si>
  <si>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</si>
  <si>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</si>
  <si>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</si>
  <si>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</si>
  <si>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</si>
  <si>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</si>
  <si>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</si>
  <si>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</si>
  <si>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</si>
  <si>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</si>
  <si>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</si>
  <si>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</si>
  <si>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</si>
  <si>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</si>
  <si>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</si>
  <si>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</si>
  <si>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</si>
  <si>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</si>
  <si>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</si>
  <si>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</si>
  <si>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</si>
  <si>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</si>
  <si>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</si>
  <si>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</si>
  <si>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</si>
  <si>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</si>
  <si>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</si>
  <si>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</si>
  <si>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</si>
  <si>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</si>
  <si>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</si>
  <si>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</si>
  <si>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</si>
  <si>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</si>
  <si>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</si>
  <si>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</si>
  <si>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</si>
  <si>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</si>
  <si>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</si>
  <si>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</si>
  <si>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</si>
  <si>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</si>
  <si>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</si>
  <si>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</si>
  <si>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</si>
  <si>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</si>
  <si>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</si>
  <si>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</si>
  <si>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</si>
  <si>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</si>
  <si>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</si>
  <si>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</si>
  <si>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</si>
  <si>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</si>
  <si>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</si>
  <si>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</si>
  <si>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</si>
  <si>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</si>
  <si>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</si>
  <si>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</si>
  <si>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</si>
  <si>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</si>
  <si>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</si>
  <si>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</si>
  <si>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</si>
  <si>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</si>
  <si>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</si>
  <si>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</si>
  <si>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</si>
  <si>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</si>
  <si>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</si>
  <si>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</si>
  <si>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</si>
  <si>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</si>
  <si>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</si>
  <si>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</si>
  <si>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</si>
  <si>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</si>
  <si>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</si>
  <si>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</si>
  <si>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</si>
  <si>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</si>
  <si>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</si>
  <si>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</si>
  <si>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</si>
  <si>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</si>
  <si>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</si>
  <si>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</si>
  <si>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</si>
  <si>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</si>
  <si>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</si>
  <si>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</si>
  <si>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</si>
  <si>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</si>
  <si>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</si>
  <si>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</si>
  <si>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</si>
  <si>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</si>
  <si>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</si>
  <si>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</si>
  <si>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</si>
  <si>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</si>
  <si>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</si>
  <si>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</si>
  <si>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</si>
  <si>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</si>
  <si>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</si>
  <si>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</si>
  <si>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</si>
  <si>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</si>
  <si>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</si>
  <si>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</si>
  <si>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</si>
  <si>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</si>
  <si>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</si>
  <si>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</si>
  <si>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</si>
  <si>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</si>
  <si>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</si>
  <si>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</si>
  <si>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</si>
  <si>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</si>
  <si>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</si>
  <si>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</si>
  <si>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</si>
  <si>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</si>
  <si>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</si>
  <si>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</si>
  <si>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</si>
  <si>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</si>
  <si>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</si>
  <si>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</si>
  <si>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</si>
  <si>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</si>
  <si>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</si>
  <si>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</si>
  <si>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</si>
  <si>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</si>
  <si>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</si>
  <si>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</si>
  <si>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</si>
  <si>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</si>
  <si>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</si>
  <si>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</si>
  <si>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</si>
  <si>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</si>
  <si>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</si>
  <si>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</si>
  <si>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</si>
  <si>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</si>
  <si>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</si>
  <si>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</si>
  <si>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</si>
  <si>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</si>
  <si>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</si>
  <si>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</si>
  <si>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</si>
  <si>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</si>
  <si>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</si>
  <si>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</si>
  <si>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</si>
  <si>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</si>
  <si>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</si>
  <si>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</si>
  <si>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</si>
  <si>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</si>
  <si>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</si>
  <si>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</si>
  <si>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</si>
  <si>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</si>
  <si>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</si>
  <si>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</si>
  <si>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</si>
  <si>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</si>
  <si>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</si>
  <si>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</si>
  <si>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</si>
  <si>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</si>
  <si>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</si>
  <si>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</si>
  <si>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</si>
  <si>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</si>
  <si>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</si>
  <si>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</si>
  <si>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</si>
  <si>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</si>
  <si>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</si>
  <si>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</si>
  <si>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</si>
  <si>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</si>
  <si>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</si>
  <si>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</si>
  <si>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</si>
  <si>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</si>
  <si>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</si>
  <si>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</si>
  <si>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</si>
  <si>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</si>
  <si>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</si>
  <si>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</si>
  <si>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</si>
  <si>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</si>
  <si>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</si>
  <si>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</si>
  <si>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</si>
  <si>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</si>
  <si>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</si>
  <si>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</si>
  <si>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</si>
  <si>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</si>
  <si>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</si>
  <si>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</si>
  <si>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</si>
  <si>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</si>
  <si>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</si>
  <si>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</si>
  <si>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</si>
  <si>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</si>
  <si>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</si>
  <si>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</si>
  <si>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</si>
  <si>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</si>
  <si>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</si>
  <si>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</si>
  <si>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</si>
  <si>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</si>
  <si>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</si>
  <si>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</si>
  <si>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</si>
  <si>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</si>
  <si>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</si>
  <si>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</si>
  <si>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</si>
  <si>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</si>
  <si>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</si>
  <si>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</si>
  <si>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</si>
  <si>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</si>
  <si>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</si>
  <si>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</si>
  <si>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</si>
  <si>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</si>
  <si>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</si>
  <si>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</si>
  <si>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</si>
  <si>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</si>
  <si>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</si>
  <si>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</si>
  <si>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</si>
  <si>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</si>
  <si>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</si>
  <si>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</si>
  <si>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</si>
  <si>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</si>
  <si>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</si>
  <si>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</si>
  <si>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</si>
  <si>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</si>
  <si>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</si>
  <si>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</si>
  <si>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</si>
  <si>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</si>
  <si>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</si>
  <si>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</si>
  <si>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</si>
  <si>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</si>
  <si>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</si>
  <si>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</si>
  <si>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</si>
  <si>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</si>
  <si>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</si>
  <si>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</si>
  <si>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</si>
  <si>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</si>
  <si>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</si>
  <si>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</si>
  <si>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</si>
  <si>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</si>
  <si>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</si>
  <si>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</si>
  <si>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</si>
  <si>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</si>
  <si>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</si>
  <si>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</si>
  <si>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</si>
  <si>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</si>
  <si>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</si>
  <si>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</si>
  <si>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</si>
  <si>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</si>
  <si>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</si>
  <si>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</si>
  <si>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</si>
  <si>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</si>
  <si>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</si>
  <si>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</si>
  <si>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</si>
  <si>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</si>
  <si>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</si>
  <si>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</si>
  <si>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</si>
  <si>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</si>
  <si>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</si>
  <si>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</si>
  <si>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</si>
  <si>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</si>
  <si>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</si>
  <si>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</si>
  <si>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</si>
  <si>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</si>
  <si>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</si>
  <si>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</si>
  <si>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</si>
  <si>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</si>
  <si>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</si>
  <si>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</si>
  <si>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</si>
  <si>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</si>
  <si>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</si>
  <si>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</si>
  <si>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</si>
  <si>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</si>
  <si>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</si>
  <si>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</si>
  <si>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</si>
  <si>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</si>
  <si>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</si>
  <si>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</si>
  <si>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</si>
  <si>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</si>
  <si>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</si>
  <si>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</si>
  <si>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</si>
  <si>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</si>
  <si>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</si>
  <si>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</si>
  <si>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</si>
  <si>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</si>
  <si>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</si>
  <si>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</si>
  <si>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</si>
  <si>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</si>
  <si>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</si>
  <si>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</si>
  <si>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</si>
  <si>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</si>
  <si>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</si>
  <si>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</si>
  <si>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</si>
  <si>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</si>
  <si>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</si>
  <si>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</si>
  <si>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</si>
  <si>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</si>
  <si>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</si>
  <si>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</si>
  <si>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</si>
  <si>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</si>
  <si>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</si>
  <si>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</si>
  <si>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</si>
  <si>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</si>
  <si>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</si>
  <si>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</si>
  <si>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</si>
  <si>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</si>
  <si>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</si>
  <si>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</si>
  <si>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</si>
  <si>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</si>
  <si>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</si>
  <si>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</si>
  <si>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</si>
  <si>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</si>
  <si>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</si>
  <si>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</si>
  <si>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</si>
  <si>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</si>
  <si>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</si>
  <si>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</si>
  <si>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</si>
  <si>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</si>
  <si>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</si>
  <si>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</si>
  <si>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</si>
  <si>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</si>
  <si>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</si>
  <si>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</si>
  <si>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</si>
  <si>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</si>
  <si>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</si>
  <si>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</si>
  <si>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</si>
  <si>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</si>
  <si>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</si>
  <si>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</si>
  <si>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</si>
  <si>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</si>
  <si>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</si>
  <si>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</si>
  <si>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</si>
  <si>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</si>
  <si>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</si>
  <si>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</si>
  <si>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</si>
  <si>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</si>
  <si>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</si>
  <si>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</si>
  <si>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</si>
  <si>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</si>
  <si>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</si>
  <si>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</si>
  <si>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</si>
  <si>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</si>
  <si>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</si>
  <si>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</si>
  <si>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</si>
  <si>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</si>
  <si>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</si>
  <si>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</si>
  <si>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</si>
  <si>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</si>
  <si>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</si>
  <si>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</si>
  <si>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</si>
  <si>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</si>
  <si>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</si>
  <si>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</si>
  <si>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</si>
  <si>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</si>
  <si>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</si>
  <si>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</si>
  <si>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</si>
  <si>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</si>
  <si>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</si>
  <si>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</si>
  <si>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</si>
  <si>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</si>
  <si>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</si>
  <si>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</si>
  <si>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</si>
  <si>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</si>
  <si>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</si>
  <si>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</si>
  <si>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</si>
  <si>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</si>
  <si>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</si>
  <si>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</si>
  <si>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</si>
  <si>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</si>
  <si>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</si>
  <si>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</si>
  <si>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</si>
  <si>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</si>
  <si>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</si>
  <si>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</si>
  <si>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</si>
  <si>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</si>
  <si>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</si>
  <si>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</si>
  <si>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</si>
  <si>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</si>
  <si>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</si>
  <si>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</si>
  <si>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</si>
  <si>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</si>
  <si>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</si>
  <si>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</si>
  <si>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</si>
  <si>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</si>
  <si>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</si>
  <si>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</si>
  <si>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</si>
  <si>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</si>
  <si>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</si>
  <si>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</si>
  <si>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</si>
  <si>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</si>
  <si>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</si>
  <si>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</si>
  <si>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</si>
  <si>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</si>
  <si>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</si>
  <si>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</si>
  <si>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</si>
  <si>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</si>
  <si>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</si>
  <si>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</si>
  <si>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</si>
  <si>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</si>
  <si>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</si>
  <si>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</si>
  <si>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</si>
  <si>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</si>
  <si>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</si>
  <si>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</si>
  <si>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</si>
  <si>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</si>
  <si>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</si>
  <si>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</si>
  <si>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</si>
  <si>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</si>
  <si>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</si>
  <si>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</si>
  <si>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</si>
  <si>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</si>
  <si>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</si>
  <si>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</si>
  <si>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</si>
  <si>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</si>
  <si>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</si>
  <si>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</si>
  <si>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</si>
  <si>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</si>
  <si>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</si>
  <si>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</si>
  <si>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</si>
  <si>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</si>
  <si>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</si>
  <si>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</si>
  <si>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</si>
  <si>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</si>
  <si>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</si>
  <si>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</si>
  <si>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</si>
  <si>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</si>
  <si>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</si>
  <si>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</si>
  <si>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</si>
  <si>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</si>
  <si>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</si>
  <si>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</si>
  <si>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</si>
  <si>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</si>
  <si>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</si>
  <si>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</si>
  <si>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</si>
  <si>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</si>
  <si>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</si>
  <si>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</si>
  <si>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</si>
  <si>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</si>
  <si>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</si>
  <si>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</si>
  <si>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</si>
  <si>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</si>
  <si>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</si>
  <si>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</si>
  <si>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</si>
  <si>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</si>
  <si>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</si>
  <si>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</si>
  <si>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</si>
  <si>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</si>
  <si>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</si>
  <si>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</si>
  <si>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</si>
  <si>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</si>
  <si>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</si>
  <si>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</si>
  <si>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</si>
  <si>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</si>
  <si>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</si>
  <si>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</si>
  <si>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</si>
  <si>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</si>
  <si>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</si>
  <si>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</si>
  <si>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</si>
  <si>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</si>
  <si>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</si>
  <si>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</si>
  <si>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</si>
  <si>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</si>
  <si>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</si>
  <si>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</si>
  <si>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</si>
  <si>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</si>
  <si>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</si>
  <si>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</si>
  <si>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</si>
  <si>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</si>
  <si>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</si>
  <si>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</si>
  <si>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</si>
  <si>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</si>
  <si>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</si>
  <si>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</si>
  <si>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</si>
  <si>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</si>
  <si>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</si>
  <si>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</si>
  <si>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</si>
  <si>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</si>
  <si>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</si>
  <si>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</si>
  <si>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</si>
  <si>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</si>
  <si>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</si>
  <si>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</si>
  <si>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</si>
  <si>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</si>
  <si>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</si>
  <si>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</si>
  <si>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</si>
  <si>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</si>
  <si>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</si>
  <si>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</si>
  <si>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</si>
  <si>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</si>
  <si>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</si>
  <si>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</si>
  <si>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</si>
  <si>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</si>
  <si>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</si>
  <si>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</si>
  <si>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</si>
  <si>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</si>
  <si>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</si>
  <si>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</si>
  <si>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</si>
  <si>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</si>
  <si>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</si>
  <si>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</si>
  <si>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</si>
  <si>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</si>
  <si>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</si>
  <si>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</si>
  <si>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</si>
  <si>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</si>
  <si>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</si>
  <si>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</si>
  <si>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</si>
  <si>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</si>
  <si>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</si>
  <si>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</si>
  <si>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</si>
  <si>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</si>
  <si>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</si>
  <si>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</si>
  <si>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</si>
  <si>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</si>
  <si>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</si>
  <si>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</si>
  <si>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</si>
  <si>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</si>
  <si>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</si>
  <si>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</si>
  <si>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</si>
  <si>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</si>
  <si>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</si>
  <si>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</si>
  <si>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</si>
  <si>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</si>
  <si>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</si>
  <si>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</si>
  <si>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</si>
  <si>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</si>
  <si>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</si>
  <si>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</si>
  <si>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</si>
  <si>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</si>
  <si>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</si>
  <si>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</si>
  <si>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</si>
  <si>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</si>
  <si>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</si>
  <si>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</si>
  <si>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</si>
  <si>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</si>
  <si>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</si>
  <si>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</si>
  <si>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</si>
  <si>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</si>
  <si>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</si>
  <si>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</si>
  <si>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</si>
  <si>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</si>
  <si>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</si>
  <si>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</si>
  <si>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</si>
  <si>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</si>
  <si>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</si>
  <si>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</si>
  <si>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</si>
  <si>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</si>
  <si>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</si>
  <si>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</si>
  <si>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</si>
  <si>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</si>
  <si>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</si>
  <si>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</si>
  <si>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</si>
  <si>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</si>
  <si>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</si>
  <si>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</si>
  <si>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</si>
  <si>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</si>
  <si>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</si>
  <si>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</si>
  <si>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</si>
  <si>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</si>
  <si>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</si>
  <si>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</si>
  <si>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</si>
  <si>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</si>
  <si>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</si>
  <si>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</si>
  <si>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</si>
  <si>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</si>
  <si>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</si>
  <si>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</si>
  <si>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</si>
  <si>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</si>
  <si>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</si>
  <si>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</si>
  <si>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</si>
  <si>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</si>
  <si>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</si>
  <si>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</si>
  <si>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</si>
  <si>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</si>
  <si>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</si>
  <si>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</si>
  <si>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</si>
  <si>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</si>
  <si>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</si>
  <si>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</si>
  <si>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</si>
  <si>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</si>
  <si>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</si>
  <si>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</si>
  <si>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</si>
  <si>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</si>
  <si>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</si>
  <si>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</si>
  <si>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</si>
  <si>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</si>
  <si>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</si>
  <si>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</si>
  <si>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</si>
  <si>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</si>
  <si>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</si>
  <si>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</si>
  <si>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</si>
  <si>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</si>
  <si>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</si>
  <si>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</si>
  <si>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</si>
  <si>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</si>
  <si>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</si>
  <si>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</si>
  <si>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</si>
  <si>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</si>
  <si>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</si>
  <si>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</si>
  <si>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</si>
  <si>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</si>
  <si>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</si>
  <si>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</si>
  <si>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</si>
  <si>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</si>
  <si>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</si>
  <si>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</si>
  <si>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</si>
  <si>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</si>
  <si>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</si>
  <si>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</si>
  <si>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</si>
  <si>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</si>
  <si>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</si>
  <si>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</si>
  <si>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</si>
  <si>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</si>
  <si>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</si>
  <si>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</si>
  <si>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</si>
  <si>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</si>
  <si>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</si>
  <si>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</si>
  <si>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</si>
  <si>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</si>
  <si>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</si>
  <si>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</si>
  <si>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</si>
  <si>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</si>
  <si>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</si>
  <si>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</si>
  <si>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</si>
  <si>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</si>
  <si>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</si>
  <si>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</si>
  <si>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</si>
  <si>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</si>
  <si>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</si>
  <si>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</si>
  <si>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</si>
  <si>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</si>
  <si>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</si>
  <si>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</si>
  <si>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</si>
  <si>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</si>
  <si>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</si>
  <si>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</si>
  <si>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</si>
  <si>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</si>
  <si>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</si>
  <si>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</si>
  <si>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</si>
  <si>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</si>
  <si>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</si>
  <si>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</si>
  <si>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</si>
  <si>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</si>
  <si>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</si>
  <si>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</si>
  <si>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</si>
  <si>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</si>
  <si>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</si>
  <si>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</si>
  <si>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</si>
  <si>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</si>
  <si>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</si>
  <si>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</si>
  <si>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</si>
  <si>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</si>
  <si>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</si>
  <si>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</si>
  <si>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</si>
  <si>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</si>
  <si>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</si>
  <si>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</si>
  <si>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</si>
  <si>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</si>
  <si>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</si>
  <si>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</si>
  <si>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</si>
  <si>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</si>
  <si>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</si>
  <si>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</si>
  <si>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</si>
  <si>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</si>
  <si>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</si>
  <si>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</si>
  <si>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</si>
  <si>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</si>
  <si>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</si>
  <si>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</si>
  <si>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</si>
  <si>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</si>
  <si>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CAIXAS D'DAGUA, DE INSPECAO E DE GORDURA</t>
  </si>
  <si>
    <t>0181</t>
  </si>
  <si>
    <t>TAMPA DE CONCRETO ARMADO 60X60X5CM PARA CAIXA</t>
  </si>
  <si>
    <t>CAIXA DE PASSAGEM (INSPECAO) PRE-MOLDADA DN 60 CM</t>
  </si>
  <si>
    <t>74166/1</t>
  </si>
  <si>
    <t>CAIXA DE INSPEÇÃO EM CONCRETO PRÉ-MOLDADO DN 60CM COM TAMPA H= 60CM - FORNECIMENTO E INSTALACAO</t>
  </si>
  <si>
    <t>74166/2</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</si>
  <si>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</si>
  <si>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</si>
  <si>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</si>
  <si>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</si>
  <si>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</si>
  <si>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</si>
  <si>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</si>
  <si>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</si>
  <si>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</si>
  <si>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</si>
  <si>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</si>
  <si>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</si>
  <si>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</si>
  <si>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</si>
  <si>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</si>
  <si>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</si>
  <si>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</si>
  <si>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</si>
  <si>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</si>
  <si>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</si>
  <si>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</si>
  <si>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</si>
  <si>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</si>
  <si>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</si>
  <si>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</si>
  <si>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</si>
  <si>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</si>
  <si>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</si>
  <si>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RALOS/CAIXA SIFONADA</t>
  </si>
  <si>
    <t>0182</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</si>
  <si>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</si>
  <si>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</si>
  <si>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</si>
  <si>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</si>
  <si>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</si>
  <si>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</si>
  <si>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</si>
  <si>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APARELHOS SANITARIOS, LOUCAS, METAIS E OUTROS</t>
  </si>
  <si>
    <t>0183</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</si>
  <si>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</si>
  <si>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</si>
  <si>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</si>
  <si>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</si>
  <si>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</si>
  <si>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</si>
  <si>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</si>
  <si>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</si>
  <si>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</si>
  <si>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</si>
  <si>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</si>
  <si>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</si>
  <si>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</si>
  <si>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</si>
  <si>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</si>
  <si>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</si>
  <si>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</si>
  <si>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</si>
  <si>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</si>
  <si>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</si>
  <si>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</si>
  <si>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</si>
  <si>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</si>
  <si>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</si>
  <si>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</si>
  <si>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</si>
  <si>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</si>
  <si>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</si>
  <si>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</si>
  <si>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</si>
  <si>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</si>
  <si>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</si>
  <si>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</si>
  <si>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</si>
  <si>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</si>
  <si>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</si>
  <si>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</si>
  <si>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</si>
  <si>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</si>
  <si>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</si>
  <si>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</si>
  <si>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</si>
  <si>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</si>
  <si>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</si>
  <si>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</si>
  <si>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</si>
  <si>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</si>
  <si>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</si>
  <si>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</si>
  <si>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</si>
  <si>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</si>
  <si>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</si>
  <si>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</si>
  <si>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</si>
  <si>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</si>
  <si>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</si>
  <si>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</si>
  <si>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</si>
  <si>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</si>
  <si>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</si>
  <si>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</si>
  <si>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</si>
  <si>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</si>
  <si>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</si>
  <si>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</si>
  <si>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</si>
  <si>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</si>
  <si>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</si>
  <si>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</si>
  <si>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</si>
  <si>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</si>
  <si>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</si>
  <si>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</si>
  <si>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</si>
  <si>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</si>
  <si>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</si>
  <si>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</si>
  <si>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</si>
  <si>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</si>
  <si>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</si>
  <si>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</si>
  <si>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</si>
  <si>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</si>
  <si>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</si>
  <si>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</si>
  <si>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</si>
  <si>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</si>
  <si>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</si>
  <si>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</si>
  <si>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</si>
  <si>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</si>
  <si>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</si>
  <si>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</si>
  <si>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</si>
  <si>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</si>
  <si>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</si>
  <si>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</si>
  <si>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</si>
  <si>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</si>
  <si>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</si>
  <si>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FOSSAS/SUMIDOUROS</t>
  </si>
  <si>
    <t>0184</t>
  </si>
  <si>
    <t>TAMPA EM CONCRETO ARMADO 60X60X5CM P/CX INSPECAO/FOSSA SEPTICA</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</si>
  <si>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</si>
  <si>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</si>
  <si>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</si>
  <si>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</si>
  <si>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</si>
  <si>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</si>
  <si>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</si>
  <si>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</si>
  <si>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</si>
  <si>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</si>
  <si>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</si>
  <si>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</si>
  <si>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</si>
  <si>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</si>
  <si>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</si>
  <si>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</si>
  <si>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</si>
  <si>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</si>
  <si>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</si>
  <si>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</si>
  <si>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</si>
  <si>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</si>
  <si>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</si>
  <si>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</si>
  <si>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</si>
  <si>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</si>
  <si>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</si>
  <si>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</si>
  <si>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</si>
  <si>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</si>
  <si>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</si>
  <si>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</si>
  <si>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</si>
  <si>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</si>
  <si>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</si>
  <si>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</si>
  <si>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</si>
  <si>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</si>
  <si>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</si>
  <si>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</si>
  <si>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</si>
  <si>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</si>
  <si>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</si>
  <si>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PONTOS DE AGUA/ESGOTO</t>
  </si>
  <si>
    <t>0185</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</si>
  <si>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</si>
  <si>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</si>
  <si>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REGISTROS/VALVULAS</t>
  </si>
  <si>
    <t>0271</t>
  </si>
  <si>
    <t>REGISTRO DE PRESSÃO BRUTO, LATÃO, ROSCÁVEL, 1/2", FORNECIDO E INSTALADO EM RAMAL DE ÁGUA. AF_12/2014</t>
  </si>
  <si>
    <t>REGISTRO DE PRESSÃO BRUTO, LATÃO,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</si>
  <si>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</si>
  <si>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</si>
  <si>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</si>
  <si>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</si>
  <si>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</si>
  <si>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</si>
  <si>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</si>
  <si>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</si>
  <si>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</si>
  <si>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</si>
  <si>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</si>
  <si>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</si>
  <si>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</si>
  <si>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</si>
  <si>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</si>
  <si>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</si>
  <si>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</si>
  <si>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</si>
  <si>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</si>
  <si>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</si>
  <si>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</si>
  <si>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</si>
  <si>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</si>
  <si>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</si>
  <si>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</si>
  <si>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</si>
  <si>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</si>
  <si>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</si>
  <si>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</si>
  <si>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</si>
  <si>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</si>
  <si>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</si>
  <si>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</si>
  <si>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</si>
  <si>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</si>
  <si>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</si>
  <si>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</si>
  <si>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</si>
  <si>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</si>
  <si>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</si>
  <si>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</si>
  <si>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</si>
  <si>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</si>
  <si>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</si>
  <si>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</si>
  <si>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</si>
  <si>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</si>
  <si>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</si>
  <si>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</si>
  <si>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</si>
  <si>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</si>
  <si>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</si>
  <si>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</si>
  <si>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</si>
  <si>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</si>
  <si>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</si>
  <si>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</si>
  <si>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</si>
  <si>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</si>
  <si>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HIDROMETRO</t>
  </si>
  <si>
    <t>0272</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</si>
  <si>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</si>
  <si>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</si>
  <si>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</si>
  <si>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</si>
  <si>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</si>
  <si>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</si>
  <si>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</si>
  <si>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</si>
  <si>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</si>
  <si>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</si>
  <si>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</si>
  <si>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</si>
  <si>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</si>
  <si>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</si>
  <si>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</si>
  <si>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</si>
  <si>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</si>
  <si>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SERVICOS DIVERSOS</t>
  </si>
  <si>
    <t>0297</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</si>
  <si>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</si>
  <si>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</si>
  <si>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</si>
  <si>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</si>
  <si>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</si>
  <si>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</si>
  <si>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</si>
  <si>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</si>
  <si>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</si>
  <si>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</si>
  <si>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</si>
  <si>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</si>
  <si>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</si>
  <si>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</si>
  <si>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</si>
  <si>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</si>
  <si>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</si>
  <si>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</si>
  <si>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</si>
  <si>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</si>
  <si>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</si>
  <si>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</si>
  <si>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</si>
  <si>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</si>
  <si>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</si>
  <si>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</si>
  <si>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</si>
  <si>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</si>
  <si>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</si>
  <si>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</si>
  <si>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</si>
  <si>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</si>
  <si>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</si>
  <si>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</si>
  <si>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</si>
  <si>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</si>
  <si>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</si>
  <si>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</si>
  <si>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</si>
  <si>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</si>
  <si>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</si>
  <si>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</si>
  <si>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</si>
  <si>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</si>
  <si>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</si>
  <si>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</si>
  <si>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</si>
  <si>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</si>
  <si>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</si>
  <si>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</si>
  <si>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</si>
  <si>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</si>
  <si>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</si>
  <si>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</si>
  <si>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</si>
  <si>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</si>
  <si>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</si>
  <si>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</si>
  <si>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</si>
  <si>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</si>
  <si>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</si>
  <si>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</si>
  <si>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</si>
  <si>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</si>
  <si>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</si>
  <si>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</si>
  <si>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</si>
  <si>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</si>
  <si>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INSTALACOES DE PRODUCAO</t>
  </si>
  <si>
    <t>INPR</t>
  </si>
  <si>
    <t>INSTALACAO DE BOMBAS EM GERAL</t>
  </si>
  <si>
    <t>0232</t>
  </si>
  <si>
    <t>INSTALACAO DE COMPRESSOR DE AR OU SOPRADOR</t>
  </si>
  <si>
    <t>73826/1</t>
  </si>
  <si>
    <t>INSTALACAO DE COMPRESSOR DE AR, POTENCIA &lt;= 5 CV</t>
  </si>
  <si>
    <t>73826/2</t>
  </si>
  <si>
    <t>INSTALACAO DE COMPRESSOR DE AR, POTENCIA &gt; 5 E &lt;= 10 CV</t>
  </si>
  <si>
    <t>INSTALACAO DE CONJUNTO MOTO BOMBA SUBMERSIVEL</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</si>
  <si>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</si>
  <si>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</si>
  <si>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</si>
  <si>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</si>
  <si>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</si>
  <si>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</si>
  <si>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</si>
  <si>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</si>
  <si>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INSTALACAO DE CONJUNTO MOTO BOMBA VERTICAL</t>
  </si>
  <si>
    <t>73835/1</t>
  </si>
  <si>
    <t>INSTALACAO DE CONJ.MOTO BOMBA VERTICAL POT &lt;= 100 CV</t>
  </si>
  <si>
    <t>73835/2</t>
  </si>
  <si>
    <t>INSTALACAO DE CONJ.MOTO BOMBA VERTICAL 100 &lt; POT &lt;= 200 CV</t>
  </si>
  <si>
    <t>73835/3</t>
  </si>
  <si>
    <t>INSTALACAO DE CONJ.MOTO BOMBA VERTICAL 200 &lt; POT &lt;= 300 CV</t>
  </si>
  <si>
    <t>INSTALACAO DE CONJUNTO MOTO BOMBA HORIZONTAL</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</si>
  <si>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</si>
  <si>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</si>
  <si>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</si>
  <si>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</si>
  <si>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</si>
  <si>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</si>
  <si>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</si>
  <si>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</si>
  <si>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INSTALACAO DE CONJUNTO MOTO BOMBA SUBMERSO/POSICIONAMENTO</t>
  </si>
  <si>
    <t>73837/1</t>
  </si>
  <si>
    <t>INSTALACAO DE CONJ.MOTO BOMBA SUBMERSO ATE 5 CV</t>
  </si>
  <si>
    <t>73837/2</t>
  </si>
  <si>
    <t>INSTALACAO DE CONJ.MOTO BOMBA SUBMERSO DE 6 A 25 CV</t>
  </si>
  <si>
    <t>73837/3</t>
  </si>
  <si>
    <t>INSTALACAO DE CONJ.MOTO BOMBA SUBMERSO DE 26 A 50 CV</t>
  </si>
  <si>
    <t>LIGACOES PREDIAIS AGUA/ESGOTO/ENERGIA/TELEFONE</t>
  </si>
  <si>
    <t>LIPR</t>
  </si>
  <si>
    <t>LIGACOES PREDIAIS DE ESGOTO</t>
  </si>
  <si>
    <t>0059</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</si>
  <si>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</si>
  <si>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</si>
  <si>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</si>
  <si>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</si>
  <si>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</si>
  <si>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</si>
  <si>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</si>
  <si>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</si>
  <si>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MOVIMENTO DE TERRA</t>
  </si>
  <si>
    <t>MOVT</t>
  </si>
  <si>
    <t>CORTE/ESCAVACAO EM JAZIDAS OU CAMPO ABERTO</t>
  </si>
  <si>
    <t>0018</t>
  </si>
  <si>
    <t>ESCAVACAO E CARGA MATERIAL 1A CATEGORIA</t>
  </si>
  <si>
    <t>74151/1</t>
  </si>
  <si>
    <t>ESCAVACAO E CARGA MATERIAL 1A CATEGORIA, UTILIZANDO TRATOR DE ESTEIRAS DE 110 A 160HP COM LAMINA, PESO OPERACIONAL * 13T  E PA CARREGADEIRA COM 170 HP.</t>
  </si>
  <si>
    <t>ESCAVACAO, CARGA E TRANSPORTE DMT 50 A 200M C/ CAMINHAO BASCULANTE</t>
  </si>
  <si>
    <t>74154/1</t>
  </si>
  <si>
    <t>ESCAVACAO, CARGA E TRANSPORTE DE  MATERIAL DE 1A CATEGORIA COM TRATOR SOBRE ESTEIRAS 347 HP E CACAMBA 6M3,  DMT 50 A 200M</t>
  </si>
  <si>
    <t>ESCAVACAO E TRANSPORTE DMT 50M C/TRATOR ESTEIRAS CAT D8</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</si>
  <si>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</si>
  <si>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</si>
  <si>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</si>
  <si>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</si>
  <si>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ESCAVACAO DE MATERIAL 1A. CATEGORIA (SUBLEITO)</t>
  </si>
  <si>
    <t>74205/1</t>
  </si>
  <si>
    <t>ESCAVACAO MECANICA DE MATERIAL 1A. CATEGORIA, PROVENIENTE DE CORTE DE SUBLEITO (C/TRATOR ESTEIRAS  160HP)</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</si>
  <si>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</si>
  <si>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</si>
  <si>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</si>
  <si>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</si>
  <si>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</si>
  <si>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</si>
  <si>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</si>
  <si>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</si>
  <si>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</si>
  <si>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</si>
  <si>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</si>
  <si>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</si>
  <si>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</si>
  <si>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</si>
  <si>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</si>
  <si>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</si>
  <si>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</si>
  <si>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</si>
  <si>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</si>
  <si>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</si>
  <si>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</si>
  <si>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</si>
  <si>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</si>
  <si>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</si>
  <si>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</si>
  <si>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</si>
  <si>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</si>
  <si>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</si>
  <si>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</si>
  <si>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</si>
  <si>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</si>
  <si>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</si>
  <si>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</si>
  <si>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</si>
  <si>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</si>
  <si>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</si>
  <si>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</si>
  <si>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</si>
  <si>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</si>
  <si>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</si>
  <si>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</si>
  <si>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</si>
  <si>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</si>
  <si>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</si>
  <si>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</si>
  <si>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</si>
  <si>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</si>
  <si>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</si>
  <si>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</si>
  <si>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</si>
  <si>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</si>
  <si>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</si>
  <si>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ESCAVACAO DE VALAS</t>
  </si>
  <si>
    <t>0019</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</si>
  <si>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</si>
  <si>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</si>
  <si>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</si>
  <si>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ESCAVACAO MANUAL DE VALAS</t>
  </si>
  <si>
    <t>73965/9</t>
  </si>
  <si>
    <t>ESCAVACAO MANUAL DE VALA EM LODO, DE 1,5 ATE 3M, EXCLUINDO ESGOTAMENTO/ESCORAMENTO.</t>
  </si>
  <si>
    <t>79506/2</t>
  </si>
  <si>
    <t>ESCAVAÇÃO MANUAL DE VALA/CAVA EM LODO, ENTRE 3 E 4,5M DE PROFUNDIDADE</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</si>
  <si>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</si>
  <si>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</si>
  <si>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</si>
  <si>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</si>
  <si>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</si>
  <si>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</si>
  <si>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</si>
  <si>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</si>
  <si>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</si>
  <si>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</si>
  <si>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</si>
  <si>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</si>
  <si>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</si>
  <si>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</si>
  <si>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</si>
  <si>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</si>
  <si>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</si>
  <si>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</si>
  <si>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</si>
  <si>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</si>
  <si>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</si>
  <si>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</si>
  <si>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</si>
  <si>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</si>
  <si>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COM OU S/COMPACTACAO</t>
  </si>
  <si>
    <t>0020</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</si>
  <si>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</si>
  <si>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</si>
  <si>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</si>
  <si>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</si>
  <si>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</si>
  <si>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</si>
  <si>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</si>
  <si>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</si>
  <si>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</si>
  <si>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</si>
  <si>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</si>
  <si>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</si>
  <si>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</si>
  <si>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</si>
  <si>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</si>
  <si>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</si>
  <si>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</si>
  <si>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</si>
  <si>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</si>
  <si>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</si>
  <si>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</si>
  <si>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</si>
  <si>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</si>
  <si>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</si>
  <si>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</si>
  <si>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</si>
  <si>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ATERRO/REATERRO DE VALAS COM OU S/COMPACTACAO</t>
  </si>
  <si>
    <t>0021</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</si>
  <si>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</si>
  <si>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</si>
  <si>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</si>
  <si>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</si>
  <si>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</si>
  <si>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</si>
  <si>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</si>
  <si>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</si>
  <si>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</si>
  <si>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</si>
  <si>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</si>
  <si>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</si>
  <si>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</si>
  <si>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</si>
  <si>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</si>
  <si>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</si>
  <si>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</si>
  <si>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</si>
  <si>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</si>
  <si>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</si>
  <si>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</si>
  <si>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</si>
  <si>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</si>
  <si>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</si>
  <si>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CARGA, DESCARGA E/OU TRANSPORTE DE MATERIAIS</t>
  </si>
  <si>
    <t>0022</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</si>
  <si>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</si>
  <si>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</si>
  <si>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</si>
  <si>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</si>
  <si>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</si>
  <si>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</si>
  <si>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</si>
  <si>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</si>
  <si>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</si>
  <si>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</si>
  <si>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</si>
  <si>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</si>
  <si>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</si>
  <si>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</si>
  <si>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</si>
  <si>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</si>
  <si>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</si>
  <si>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</si>
  <si>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</si>
  <si>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</si>
  <si>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</si>
  <si>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</si>
  <si>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</si>
  <si>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CARGA E DESCARGA MECANIZADA</t>
  </si>
  <si>
    <t>74010/1</t>
  </si>
  <si>
    <t>CARGA E DESCARGA MECANICA DE SOLO UTILIZANDO CAMINHAO BASCULANTE 6,0M3/16T E PA CARREGADEIRA SOBRE PNEUS 128 HP, CAPACIDADE DA CAÇAMBA 1,7 A 2,8 M3, PESO OPERACIONAL 11632 KG</t>
  </si>
  <si>
    <t>TRANSPORTE COMERCIAL DE BRITA</t>
  </si>
  <si>
    <t>TRANSPORTE DE PAVIMENTACAO REMOVIDA (RODOVIAS NAO URBANAS)</t>
  </si>
  <si>
    <t>TRANSPORTE COM CAMINHÃO BASCULANTE 10 M3 DE MASSA ASFALTICA PARA PAVIMENTAÇÃO URBANA</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</si>
  <si>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</si>
  <si>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</si>
  <si>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</si>
  <si>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</si>
  <si>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REGULARIZACAO E APILOAMENTO DE FUNDO DE VALAS</t>
  </si>
  <si>
    <t>0225</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</si>
  <si>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</si>
  <si>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</si>
  <si>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</si>
  <si>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</si>
  <si>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</si>
  <si>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</si>
  <si>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</si>
  <si>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</si>
  <si>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</si>
  <si>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</si>
  <si>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</si>
  <si>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</si>
  <si>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</si>
  <si>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</si>
  <si>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</si>
  <si>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</si>
  <si>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</si>
  <si>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</si>
  <si>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</si>
  <si>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</si>
  <si>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COMPACTACAO OU APILOAMENTO</t>
  </si>
  <si>
    <t>0283</t>
  </si>
  <si>
    <t>UMIDIFICAÇÃO DE MATERIAL PARA VALAS COM CAMINHÃO PIPA 10000L. AF_11/2016</t>
  </si>
  <si>
    <t>PAREDES/PAINEIS</t>
  </si>
  <si>
    <t>PARE</t>
  </si>
  <si>
    <t>ALVENARIA DE TIJOLOS CERAMICOS</t>
  </si>
  <si>
    <t>0063</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</si>
  <si>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</si>
  <si>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</si>
  <si>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</si>
  <si>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</si>
  <si>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</si>
  <si>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</si>
  <si>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</si>
  <si>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</si>
  <si>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</si>
  <si>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</si>
  <si>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</si>
  <si>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</si>
  <si>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</si>
  <si>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</si>
  <si>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</si>
  <si>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</si>
  <si>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</si>
  <si>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</si>
  <si>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</si>
  <si>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</si>
  <si>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</si>
  <si>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</si>
  <si>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</si>
  <si>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</si>
  <si>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</si>
  <si>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</si>
  <si>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</si>
  <si>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</si>
  <si>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</si>
  <si>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</si>
  <si>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</si>
  <si>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</si>
  <si>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</si>
  <si>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</si>
  <si>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</si>
  <si>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</si>
  <si>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</si>
  <si>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</si>
  <si>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</si>
  <si>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</si>
  <si>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</si>
  <si>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</si>
  <si>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</si>
  <si>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</si>
  <si>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</si>
  <si>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</si>
  <si>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</si>
  <si>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</si>
  <si>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</si>
  <si>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</si>
  <si>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</si>
  <si>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</si>
  <si>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</si>
  <si>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</si>
  <si>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</si>
  <si>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</si>
  <si>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</si>
  <si>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</si>
  <si>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</si>
  <si>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</si>
  <si>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</si>
  <si>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</si>
  <si>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</si>
  <si>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DE ELEMENTOS VAZADOS CERAMICOS</t>
  </si>
  <si>
    <t>0064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</si>
  <si>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</si>
  <si>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</si>
  <si>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</si>
  <si>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</si>
  <si>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</si>
  <si>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</si>
  <si>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</si>
  <si>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</si>
  <si>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</si>
  <si>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</si>
  <si>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</si>
  <si>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</si>
  <si>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</si>
  <si>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</si>
  <si>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</si>
  <si>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</si>
  <si>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</si>
  <si>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</si>
  <si>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</si>
  <si>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</si>
  <si>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</si>
  <si>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</si>
  <si>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</si>
  <si>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</si>
  <si>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</si>
  <si>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</si>
  <si>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</si>
  <si>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</si>
  <si>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</si>
  <si>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</si>
  <si>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</si>
  <si>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</si>
  <si>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</si>
  <si>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BLOCOS DE CONCRETO</t>
  </si>
  <si>
    <t>0065</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</si>
  <si>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</si>
  <si>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</si>
  <si>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</si>
  <si>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</si>
  <si>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</si>
  <si>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</si>
  <si>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</si>
  <si>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</si>
  <si>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</si>
  <si>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</si>
  <si>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</si>
  <si>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</si>
  <si>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</si>
  <si>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</si>
  <si>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</si>
  <si>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</si>
  <si>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</si>
  <si>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</si>
  <si>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</si>
  <si>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</si>
  <si>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</si>
  <si>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</si>
  <si>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</si>
  <si>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</si>
  <si>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</si>
  <si>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</si>
  <si>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</si>
  <si>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ELEMENTOS VAZADOS DE CONCRETO</t>
  </si>
  <si>
    <t>0066</t>
  </si>
  <si>
    <t>ALVENARIA ELEMENTO VAZADO CONCRETO (COBOGO)</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</si>
  <si>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</si>
  <si>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</si>
  <si>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</si>
  <si>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</si>
  <si>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</si>
  <si>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</si>
  <si>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</si>
  <si>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</si>
  <si>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</si>
  <si>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</si>
  <si>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</si>
  <si>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</si>
  <si>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</si>
  <si>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</si>
  <si>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</si>
  <si>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</si>
  <si>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</si>
  <si>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</si>
  <si>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</si>
  <si>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</si>
  <si>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</si>
  <si>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</si>
  <si>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</si>
  <si>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</si>
  <si>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</si>
  <si>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</si>
  <si>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</si>
  <si>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</si>
  <si>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</si>
  <si>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</si>
  <si>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</si>
  <si>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</si>
  <si>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</si>
  <si>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</si>
  <si>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</si>
  <si>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</si>
  <si>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</si>
  <si>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</si>
  <si>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</si>
  <si>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</si>
  <si>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DE BLOCOS DE VIDRO</t>
  </si>
  <si>
    <t>0067</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</si>
  <si>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</si>
  <si>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</si>
  <si>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</si>
  <si>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DIVISORIAS/MARMORE/GRANITO/MARMORITE/CONCRETO/MAD.AGLOM.</t>
  </si>
  <si>
    <t>0070</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</si>
  <si>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</si>
  <si>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</si>
  <si>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</si>
  <si>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</si>
  <si>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PAREDE DIVISORIA PARA SANITARIOS E BANHEIROS</t>
  </si>
  <si>
    <t>73774/1</t>
  </si>
  <si>
    <t>DIVISORIA EM MARMORITE ESPESSURA 35MM, CHUMBAMENTO NO PISO E PAREDE COM ARGAMASSA DE CIMENTO E AREIA, POLIMENTO MANUAL, EXCLUSIVE FERRAGENS</t>
  </si>
  <si>
    <t>PAINEL DIVISORIO MADEIRA</t>
  </si>
  <si>
    <t>73909/1</t>
  </si>
  <si>
    <t>DIVISORIA EM MADEIRA COMPENSADA RESINADA ESPESSURA 6MM, ESTRUTURADA EM MADEIRA DE LEI 3"X3"</t>
  </si>
  <si>
    <t>PAINEL DIVISORIO MARMORE/GRANITO</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</si>
  <si>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</si>
  <si>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</si>
  <si>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</si>
  <si>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</si>
  <si>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</si>
  <si>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</si>
  <si>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</si>
  <si>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</si>
  <si>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</si>
  <si>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</si>
  <si>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</si>
  <si>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</si>
  <si>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</si>
  <si>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</si>
  <si>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</si>
  <si>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</si>
  <si>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</si>
  <si>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</si>
  <si>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</si>
  <si>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</si>
  <si>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ALVENARIA DE BLOCO-CONCRETO CELULAR</t>
  </si>
  <si>
    <t>0251</t>
  </si>
  <si>
    <t>ALVENARIA DE BLOCOS DE CONCRETO CELULAR</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</si>
  <si>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</si>
  <si>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</si>
  <si>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</si>
  <si>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</si>
  <si>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PAVIMENTACAO</t>
  </si>
  <si>
    <t>PAVI</t>
  </si>
  <si>
    <t>RECOMPOSICAO DE PAVIMENTACAO</t>
  </si>
  <si>
    <t>0054</t>
  </si>
  <si>
    <t>REFORMA CONSERVACAO LOGRADOUROS EM PARALELEPIPEDO</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</si>
  <si>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</si>
  <si>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</si>
  <si>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</si>
  <si>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</si>
  <si>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</si>
  <si>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</si>
  <si>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</si>
  <si>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</si>
  <si>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REGULARIZACAO/REFORCO DE SUBLEITO</t>
  </si>
  <si>
    <t>0055</t>
  </si>
  <si>
    <t>REGULARIZAÇÃO E COMPACTAÇÃO DE SUBLEITO DE SOLO  PREDOMINANTEMENTE ARGILOSO. AF_11/2019</t>
  </si>
  <si>
    <t>REGULARIZAÇÃO E COMPACTAÇÃO DE SUBLEITO DE SOLO PREDOMINANTEMENTE ARENOSO. AF_11/2019</t>
  </si>
  <si>
    <t>EXECUCAO DE SUB-LEITO, LEITO, SUB-BASE, BASE ETC</t>
  </si>
  <si>
    <t>0056</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</si>
  <si>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</si>
  <si>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</si>
  <si>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</si>
  <si>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</si>
  <si>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</si>
  <si>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</si>
  <si>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</si>
  <si>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</si>
  <si>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</si>
  <si>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</si>
  <si>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IMPRIMAÇÃO COM ASFALTO DILUÍDO CM-30.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</si>
  <si>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</si>
  <si>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</si>
  <si>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</si>
  <si>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</si>
  <si>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</si>
  <si>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</si>
  <si>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</si>
  <si>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</si>
  <si>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</si>
  <si>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</si>
  <si>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</si>
  <si>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</si>
  <si>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</si>
  <si>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EXECUCAO DE PAVIMENTACOES DIVERSAS</t>
  </si>
  <si>
    <t>0057</t>
  </si>
  <si>
    <t>PAVIMENTO EM PARALELEPIPEDO SOBRE COLCHAO DE AREIA REJUNTADO COM ARGAMASSA DE CIMENTO E AREIA NO TRAÇO 1:3 (PEDRAS PEQUENAS 30 A 35 PECAS POR M2)</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</si>
  <si>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</si>
  <si>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</si>
  <si>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</si>
  <si>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</si>
  <si>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</si>
  <si>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</si>
  <si>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</si>
  <si>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</si>
  <si>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</si>
  <si>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</si>
  <si>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</si>
  <si>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</si>
  <si>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</si>
  <si>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</si>
  <si>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</si>
  <si>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</si>
  <si>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</si>
  <si>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</si>
  <si>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</si>
  <si>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</si>
  <si>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</si>
  <si>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</si>
  <si>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</si>
  <si>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</si>
  <si>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</si>
  <si>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</si>
  <si>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</si>
  <si>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</si>
  <si>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</si>
  <si>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</si>
  <si>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</si>
  <si>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</si>
  <si>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SINALIZACAO HORIZONTAL/VERTICAL</t>
  </si>
  <si>
    <t>0249</t>
  </si>
  <si>
    <t>SINALIZACAO HORIZONTAL COM TINTA RETRORREFLETIVA A BASE DE RESINA ACRILICA COM MICROESFERAS DE VIDRO</t>
  </si>
  <si>
    <t>CAIACAO EM MEIO FIO</t>
  </si>
  <si>
    <t>FABRICACAO/EXECUCAO DE CBUQ/PRE-MISTURADOS</t>
  </si>
  <si>
    <t>0287</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</si>
  <si>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</si>
  <si>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</si>
  <si>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</si>
  <si>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</si>
  <si>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</si>
  <si>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</si>
  <si>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USINAGEM DE CONCRETO ASFÁLTICO COM CAP 50/70, PARA CAMADA DE BINDER, PADRÃO DNIT FAIXA B, EM USINA DE ASFALTO CONTÍNUA DE 80 TON/H. AF_03/2020</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</si>
  <si>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</si>
  <si>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</si>
  <si>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</si>
  <si>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</si>
  <si>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</si>
  <si>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</si>
  <si>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</si>
  <si>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PINTURAS</t>
  </si>
  <si>
    <t>PINT</t>
  </si>
  <si>
    <t>PINTURA DE PAREDE</t>
  </si>
  <si>
    <t>0155</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</si>
  <si>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</si>
  <si>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</si>
  <si>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</si>
  <si>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</si>
  <si>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</si>
  <si>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</si>
  <si>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</si>
  <si>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</si>
  <si>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</si>
  <si>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</si>
  <si>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</si>
  <si>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</si>
  <si>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</si>
  <si>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</si>
  <si>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</si>
  <si>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</si>
  <si>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</si>
  <si>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</si>
  <si>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</si>
  <si>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</si>
  <si>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</si>
  <si>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</si>
  <si>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</si>
  <si>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</si>
  <si>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</si>
  <si>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</si>
  <si>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</si>
  <si>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</si>
  <si>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</si>
  <si>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</si>
  <si>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</si>
  <si>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</si>
  <si>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</si>
  <si>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</si>
  <si>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</si>
  <si>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</si>
  <si>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</si>
  <si>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</si>
  <si>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</si>
  <si>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</si>
  <si>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</si>
  <si>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</si>
  <si>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</si>
  <si>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</si>
  <si>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</si>
  <si>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</si>
  <si>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</si>
  <si>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</si>
  <si>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</si>
  <si>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EM MADEIRA</t>
  </si>
  <si>
    <t>0157</t>
  </si>
  <si>
    <t>PINTURA EM VERNIZ SINTETICO BRILHANTE EM MADEIRA, TRES DEMAOS</t>
  </si>
  <si>
    <t>VERNIZ SINTETICO EM MADEIRA, DUAS DEMAOS</t>
  </si>
  <si>
    <t>PINTURA ESMALTE</t>
  </si>
  <si>
    <t>73739/1</t>
  </si>
  <si>
    <t>PINTURA ESMALTE ACETINADO EM MADEIRA, DUAS DEMAOS</t>
  </si>
  <si>
    <t>PINTURA ESMALTE ACETINADO 2 DEMAOS APARELHADA P/MADEIRA</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</si>
  <si>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</si>
  <si>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</si>
  <si>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</si>
  <si>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</si>
  <si>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</si>
  <si>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</si>
  <si>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</si>
  <si>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</si>
  <si>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</si>
  <si>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PINTURA EM ESQUADRIAS DE MADEIRA</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</si>
  <si>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</si>
  <si>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</si>
  <si>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</si>
  <si>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</si>
  <si>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</si>
  <si>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</si>
  <si>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</si>
  <si>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PINTURA PARA METAL</t>
  </si>
  <si>
    <t>0158</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</si>
  <si>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</si>
  <si>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</si>
  <si>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</si>
  <si>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</si>
  <si>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</si>
  <si>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</si>
  <si>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</si>
  <si>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</si>
  <si>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</si>
  <si>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</si>
  <si>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</si>
  <si>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t>
  </si>
  <si>
    <t>PINTURA COM TINTA EPOXÍDICA DE FUNDO APLICADA A ROLO OU PINCEL SOBRE PERFIL METÁLICO EXECUTADO EM FÁBRICA (POR DEMÃO). AF_01/2020</t>
  </si>
  <si>
    <t>PINTURA COM TINTA EPOXÍDICA DE ACABAMENTO PULVERIZADA SOBRE PERFIL METÁLICO EXECUTADO EM FÁBRICA (POR DEMÃO). AF_01/2020</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</si>
  <si>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</si>
  <si>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</si>
  <si>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</si>
  <si>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</si>
  <si>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</si>
  <si>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</si>
  <si>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</si>
  <si>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</si>
  <si>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</si>
  <si>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</si>
  <si>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</si>
  <si>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</si>
  <si>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</si>
  <si>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</si>
  <si>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</si>
  <si>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</si>
  <si>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</si>
  <si>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</si>
  <si>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</si>
  <si>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</si>
  <si>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</si>
  <si>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</si>
  <si>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</si>
  <si>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</si>
  <si>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</si>
  <si>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t>
  </si>
  <si>
    <t>PINTURA COM TINTA ALQUÍDICA DE ACABAMENTO (ESMALTE SINTÉTICO FOSCO) APLICADA A ROLO OU PINCEL SOBRE SUPERFÍCIES METÁLICAS (EXCETO PERFIL) EXECUTADO EM OBRA (02 DEMÃOS). AF_01/2020</t>
  </si>
  <si>
    <t>PINTURA PARA PISO</t>
  </si>
  <si>
    <t>0161</t>
  </si>
  <si>
    <t>PINTURA ACRILICA DE FAIXAS DE DEMARCACAO EM QUADRA POLIESPORTIVA, 5 CM DE LARGURA</t>
  </si>
  <si>
    <t>PINTURAS IMPERMEABILIZANTES</t>
  </si>
  <si>
    <t>73978/1</t>
  </si>
  <si>
    <t>PINTURA HIDROFUGANTE COM SILICONE SOBRE PISO CIMENTADO, UMA DEMAO</t>
  </si>
  <si>
    <t>PINTURA ACRILICA EM PISO CIMENTADO DUAS DEMAOS</t>
  </si>
  <si>
    <t>74245/1</t>
  </si>
  <si>
    <t>PINTURA COM TINTA A BASE DE BORRACHA CLORADA , DE FAIXAS DE DEMARCACAO, EM QUADRA POLIESPORTIVA, 5 CM DE LARGURA.</t>
  </si>
  <si>
    <t>ML</t>
  </si>
  <si>
    <t>MARCACAO DE QUADRAS E PINTURAS DE PISOS</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</si>
  <si>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</si>
  <si>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</si>
  <si>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</si>
  <si>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</si>
  <si>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</si>
  <si>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PISOS</t>
  </si>
  <si>
    <t>PISO</t>
  </si>
  <si>
    <t>PISO DE MADEIRA</t>
  </si>
  <si>
    <t>0112</t>
  </si>
  <si>
    <t>RECOLOCACAO DE TACOS DE MADEIRA COM REAPROVEITAMENTO DE MATERIAL E ASSENTAMENTO COM ARGAMASSA 1:4 (CIMENTO E AREIA)</t>
  </si>
  <si>
    <t>PISO EM MADEIRA</t>
  </si>
  <si>
    <t>73734/1</t>
  </si>
  <si>
    <t>PISO EM TACO DE MADEIRA 7X21CM, ASSENTADO COM ARGAMASSA TRACO 1:4 (CIMENTO E AREIA MEDIA)</t>
  </si>
  <si>
    <t>PISO EM TACO DE MADEIRA 7X21CM, FIXADO COM COLA BASE DE PVA</t>
  </si>
  <si>
    <t>PISO CERAMICO</t>
  </si>
  <si>
    <t>0113</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</si>
  <si>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</si>
  <si>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</si>
  <si>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</si>
  <si>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</si>
  <si>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</si>
  <si>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</si>
  <si>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</si>
  <si>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</si>
  <si>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</si>
  <si>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</si>
  <si>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</si>
  <si>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</si>
  <si>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</si>
  <si>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</si>
  <si>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</si>
  <si>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</si>
  <si>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</si>
  <si>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</si>
  <si>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</si>
  <si>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</si>
  <si>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DE PEDRA</t>
  </si>
  <si>
    <t>0115</t>
  </si>
  <si>
    <t>PISO EM PEDRA</t>
  </si>
  <si>
    <t>73743/1</t>
  </si>
  <si>
    <t>PISO EM PEDRA SÃO TOME ASSENTADO SOBRE ARGAMASSA 1:3 (CIMENTO E AREIA) REJUNTADO COM CIMENTO BRANCO</t>
  </si>
  <si>
    <t>PISO PEDRA</t>
  </si>
  <si>
    <t>73921/2</t>
  </si>
  <si>
    <t>PISO EM PEDRA ARDOSIA ASSENTADO SOBRE ARGAMASSA COLANTE REJUNTADO COM CIMENTO COMUM</t>
  </si>
  <si>
    <t>PISO EM PEDRA PORTUGUESA ASSENTADO SOBRE BASE DE AREIA, REJUNTADO COM CIMENTO COMUM</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</si>
  <si>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</si>
  <si>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</si>
  <si>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</si>
  <si>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</si>
  <si>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</si>
  <si>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</si>
  <si>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</si>
  <si>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</si>
  <si>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</si>
  <si>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</si>
  <si>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</si>
  <si>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</si>
  <si>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PISO VINILICO/BORRACHA</t>
  </si>
  <si>
    <t>0116</t>
  </si>
  <si>
    <t>PISO DE BORRACHA FRISADO, ESPESSURA 7MM, ASSENTADO COM ARGAMASSA TRACO 1:3 (CIMENTO E AREIA)</t>
  </si>
  <si>
    <t>PISO DE BORRACHA PASTILHADO, ESPESSURA 7MM, ASSENTADO COM ARGAMASSA TRACO 1:3 (CIMENTO E AREIA)</t>
  </si>
  <si>
    <t>PLURIGOMA</t>
  </si>
  <si>
    <t>73876/1</t>
  </si>
  <si>
    <t>PISO DE BORRACHA PASTILHADO, ESPESSURA 7MM, FIXADO COM COLA</t>
  </si>
  <si>
    <t>PISO DE BORRACHA CANELADA, ESPESSURA 3,5MM, FIXADO COM COLA</t>
  </si>
  <si>
    <t>ASSENTAMENTO DE PISO DE BORRACHA PASTILHADA FIXADO COM COLA</t>
  </si>
  <si>
    <t>PISO DE ALTA RESISTENCIA</t>
  </si>
  <si>
    <t>0117</t>
  </si>
  <si>
    <t>APLICACAO DE TINTA A BASE DE EPOXI SOBRE PISO</t>
  </si>
  <si>
    <t>PISO GRANILITE/MARMORITE</t>
  </si>
  <si>
    <t>0118</t>
  </si>
  <si>
    <t>PISO EM GRANILITE, MARMORITE OU GRANITINA ESPESSURA 8 MM, INCLUSO JUNTAS DE DILATACAO PLASTICAS</t>
  </si>
  <si>
    <t>SOLEIRA DE MARMORE/GRANITO</t>
  </si>
  <si>
    <t>0122</t>
  </si>
  <si>
    <t>SOLEIRA MARMORE BRANCO</t>
  </si>
  <si>
    <t>74111/1</t>
  </si>
  <si>
    <t>SOLEIRA / TABEIRA EM MARMORE BRANCO COMUM, POLIDO, LARGURA 5 CM, ESPESSURA 2 CM, ASSENTADA COM ARGAMASSA COLANTE</t>
  </si>
  <si>
    <t>SOLEIRA EM MÁRMORE, LARGURA 15 CM, ESPESSURA 2,0 CM. AF_06/2018</t>
  </si>
  <si>
    <t>RODAPÉ EM MÁRMORE, ALTURA 7 CM. AF_06/2018</t>
  </si>
  <si>
    <t>RODAPE DE MADEIRA</t>
  </si>
  <si>
    <t>0130</t>
  </si>
  <si>
    <t>RODAPES DE MADEIRA</t>
  </si>
  <si>
    <t>73886/1</t>
  </si>
  <si>
    <t>RODAPE EM MADEIRA, ALTURA 7CM, FIXADO EM PECAS DE MADEIRA</t>
  </si>
  <si>
    <t>RODAPE EM MADEIRA, ALTURA 7CM, FIXADO COM COLA</t>
  </si>
  <si>
    <t>RODAPE CERAMICO</t>
  </si>
  <si>
    <t>0131</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</si>
  <si>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</si>
  <si>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</si>
  <si>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</si>
  <si>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</si>
  <si>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RODAPE DE MARMORE,GRANITO,MARMORITE,GRANILITE E OUTROS</t>
  </si>
  <si>
    <t>0164</t>
  </si>
  <si>
    <t>RODAPE DE MARMORITE</t>
  </si>
  <si>
    <t>73850/1</t>
  </si>
  <si>
    <t>RODAPE EM MARMORITE, ALTURA 10CM</t>
  </si>
  <si>
    <t>RODAPE EM ARDOSIA ASSENTADO COM ARGAMASSA TRACO 1:4 (CIMENTO E AREIA) ALTURA 10CM</t>
  </si>
  <si>
    <t>PISO CONCRETO</t>
  </si>
  <si>
    <t>0258</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</si>
  <si>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</si>
  <si>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</si>
  <si>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</si>
  <si>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</si>
  <si>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</si>
  <si>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</si>
  <si>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</si>
  <si>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</si>
  <si>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</si>
  <si>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</si>
  <si>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</si>
  <si>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</si>
  <si>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</si>
  <si>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REGULARIZACAO DE CONTRA-PISOS E OUTRAS SUPERFICIES</t>
  </si>
  <si>
    <t>0264</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</si>
  <si>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</si>
  <si>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</si>
  <si>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</si>
  <si>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</si>
  <si>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</si>
  <si>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</si>
  <si>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</si>
  <si>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</si>
  <si>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</si>
  <si>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</si>
  <si>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</si>
  <si>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</si>
  <si>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</si>
  <si>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</si>
  <si>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</si>
  <si>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</si>
  <si>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</si>
  <si>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</si>
  <si>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</si>
  <si>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</si>
  <si>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</si>
  <si>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</si>
  <si>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</si>
  <si>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</si>
  <si>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</si>
  <si>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</si>
  <si>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</si>
  <si>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</si>
  <si>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</si>
  <si>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</si>
  <si>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</si>
  <si>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</si>
  <si>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</si>
  <si>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</si>
  <si>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</si>
  <si>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</si>
  <si>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</si>
  <si>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</si>
  <si>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</si>
  <si>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</si>
  <si>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</si>
  <si>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</si>
  <si>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</si>
  <si>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</si>
  <si>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</si>
  <si>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</si>
  <si>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</si>
  <si>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</si>
  <si>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</si>
  <si>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</si>
  <si>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</si>
  <si>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</si>
  <si>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</si>
  <si>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</si>
  <si>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</si>
  <si>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</si>
  <si>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</si>
  <si>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</si>
  <si>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</si>
  <si>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</si>
  <si>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</si>
  <si>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</si>
  <si>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</si>
  <si>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</si>
  <si>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</si>
  <si>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</si>
  <si>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</si>
  <si>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</si>
  <si>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</si>
  <si>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</si>
  <si>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</si>
  <si>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</si>
  <si>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</si>
  <si>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</si>
  <si>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VINILICO/BORRACHA</t>
  </si>
  <si>
    <t>0308</t>
  </si>
  <si>
    <t>RODAPE BORRACHA LISO, ALTURA = 7CM, ESPESSURA = 2 MM, PARA ARGAMASSA</t>
  </si>
  <si>
    <t>REVESTIMENTO E TRATAMENTO DE SUPERFICIES</t>
  </si>
  <si>
    <t>REVE</t>
  </si>
  <si>
    <t>CHAPISCO</t>
  </si>
  <si>
    <t>0106</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</si>
  <si>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</si>
  <si>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</si>
  <si>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</si>
  <si>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</si>
  <si>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</si>
  <si>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</si>
  <si>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</si>
  <si>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</si>
  <si>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</si>
  <si>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</si>
  <si>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</si>
  <si>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</si>
  <si>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</si>
  <si>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</si>
  <si>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</si>
  <si>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</si>
  <si>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</si>
  <si>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</si>
  <si>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</si>
  <si>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</si>
  <si>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</si>
  <si>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</si>
  <si>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</si>
  <si>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</si>
  <si>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</si>
  <si>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</si>
  <si>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</si>
  <si>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</si>
  <si>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</si>
  <si>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</si>
  <si>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</si>
  <si>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</si>
  <si>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EMBOCO</t>
  </si>
  <si>
    <t>0107</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</si>
  <si>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</si>
  <si>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</si>
  <si>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</si>
  <si>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</si>
  <si>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</si>
  <si>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</si>
  <si>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</si>
  <si>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</si>
  <si>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</si>
  <si>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</si>
  <si>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</si>
  <si>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</si>
  <si>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</si>
  <si>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</si>
  <si>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</si>
  <si>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</si>
  <si>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</si>
  <si>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</si>
  <si>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</si>
  <si>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</si>
  <si>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</si>
  <si>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</si>
  <si>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</si>
  <si>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</si>
  <si>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</si>
  <si>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</si>
  <si>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</si>
  <si>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</si>
  <si>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</si>
  <si>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</si>
  <si>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</si>
  <si>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</si>
  <si>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</si>
  <si>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</si>
  <si>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</si>
  <si>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</si>
  <si>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</si>
  <si>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</si>
  <si>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</si>
  <si>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</si>
  <si>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</si>
  <si>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</si>
  <si>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</si>
  <si>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</si>
  <si>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</si>
  <si>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</si>
  <si>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</si>
  <si>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</si>
  <si>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</si>
  <si>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</si>
  <si>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</si>
  <si>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</si>
  <si>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</si>
  <si>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</si>
  <si>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</si>
  <si>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</si>
  <si>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</si>
  <si>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</si>
  <si>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</si>
  <si>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</si>
  <si>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</si>
  <si>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</si>
  <si>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</si>
  <si>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</si>
  <si>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</si>
  <si>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</si>
  <si>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</si>
  <si>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</si>
  <si>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</si>
  <si>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</si>
  <si>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</si>
  <si>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</si>
  <si>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</si>
  <si>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</si>
  <si>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</si>
  <si>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</si>
  <si>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</si>
  <si>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</si>
  <si>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</si>
  <si>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</si>
  <si>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</si>
  <si>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</si>
  <si>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</si>
  <si>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</si>
  <si>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</si>
  <si>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</si>
  <si>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</si>
  <si>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</si>
  <si>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</si>
  <si>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</si>
  <si>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</si>
  <si>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</si>
  <si>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</si>
  <si>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</si>
  <si>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</si>
  <si>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</si>
  <si>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</si>
  <si>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</si>
  <si>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</si>
  <si>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</si>
  <si>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</si>
  <si>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</si>
  <si>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</si>
  <si>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</si>
  <si>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</si>
  <si>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</si>
  <si>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</si>
  <si>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</si>
  <si>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</si>
  <si>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</si>
  <si>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</si>
  <si>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</si>
  <si>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</si>
  <si>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</si>
  <si>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</si>
  <si>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</si>
  <si>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</si>
  <si>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</si>
  <si>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</si>
  <si>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</si>
  <si>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</si>
  <si>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</si>
  <si>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</si>
  <si>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</si>
  <si>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</si>
  <si>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</si>
  <si>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</si>
  <si>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</si>
  <si>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</si>
  <si>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</si>
  <si>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</si>
  <si>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PASTILHAS,CERAMICAS, PLACAS PRE-MOLDADAS E OUTROS</t>
  </si>
  <si>
    <t>0110</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</si>
  <si>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</si>
  <si>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</si>
  <si>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</si>
  <si>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</si>
  <si>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</si>
  <si>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</si>
  <si>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</si>
  <si>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</si>
  <si>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</si>
  <si>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</si>
  <si>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</si>
  <si>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</si>
  <si>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</si>
  <si>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</si>
  <si>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</si>
  <si>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</si>
  <si>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</si>
  <si>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</si>
  <si>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</si>
  <si>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</si>
  <si>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</si>
  <si>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</si>
  <si>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</si>
  <si>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</si>
  <si>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</si>
  <si>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</si>
  <si>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</si>
  <si>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</si>
  <si>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</si>
  <si>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</si>
  <si>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DE MARMORE/GRANITO</t>
  </si>
  <si>
    <t>0125</t>
  </si>
  <si>
    <t>PEITORIL EM MARMORE BRANCO, LARGURA DE 15CM, ASSENTADO COM ARGAMASSA TRACO 1:4 (CIMENTO E AREIA MEDIA), PREPARO MANUAL DA ARGAMASSA</t>
  </si>
  <si>
    <t>PEITORIL EM MARMORE BRANCO, LARGURA DE 25CM, ASSENTADO COM ARGAMASSA TRACO 1:3 (CIMENTO E AREIA MEDIA), PREPARO MANUAL DA ARGAMASSA</t>
  </si>
  <si>
    <t>PEITORIL DE CONCRETO</t>
  </si>
  <si>
    <t>0129</t>
  </si>
  <si>
    <t>ASSENTAMENTO DE PEITORIL COM ARGAMASSA DE CIMENTO COLANTE</t>
  </si>
  <si>
    <t>FORRO DE MADEIRA</t>
  </si>
  <si>
    <t>0133</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</si>
  <si>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</si>
  <si>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</si>
  <si>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</si>
  <si>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DE GESSO</t>
  </si>
  <si>
    <t>0134</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</si>
  <si>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</si>
  <si>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</si>
  <si>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</si>
  <si>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</si>
  <si>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</si>
  <si>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</si>
  <si>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</si>
  <si>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REVESTIMENTO DE CORRIMAO</t>
  </si>
  <si>
    <t>0290</t>
  </si>
  <si>
    <t>CORRIMAO DE GRANITO ARTIFICIAL (MARMORITE) COM 15 CM DE LARGURA</t>
  </si>
  <si>
    <t>73807/1</t>
  </si>
  <si>
    <t>CORRIMAO EM MARMORITE, LARGURA 15CM</t>
  </si>
  <si>
    <t>FORRO METALICO/PVC</t>
  </si>
  <si>
    <t>0311</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</si>
  <si>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</si>
  <si>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</si>
  <si>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</si>
  <si>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</si>
  <si>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</si>
  <si>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RESTAURO</t>
  </si>
  <si>
    <t>0319</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</si>
  <si>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</si>
  <si>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</si>
  <si>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</si>
  <si>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</si>
  <si>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</si>
  <si>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</si>
  <si>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</si>
  <si>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</si>
  <si>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SEDI</t>
  </si>
  <si>
    <t>ARGAMASSAS</t>
  </si>
  <si>
    <t>0210</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</si>
  <si>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</si>
  <si>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</si>
  <si>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</si>
  <si>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</si>
  <si>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</si>
  <si>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</si>
  <si>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</si>
  <si>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</si>
  <si>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</si>
  <si>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</si>
  <si>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</si>
  <si>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</si>
  <si>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</si>
  <si>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</si>
  <si>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</si>
  <si>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</si>
  <si>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</si>
  <si>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</si>
  <si>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</si>
  <si>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</si>
  <si>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</si>
  <si>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</si>
  <si>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</si>
  <si>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</si>
  <si>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</si>
  <si>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</si>
  <si>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</si>
  <si>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</si>
  <si>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</si>
  <si>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</si>
  <si>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</si>
  <si>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</si>
  <si>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</si>
  <si>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</si>
  <si>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</si>
  <si>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</si>
  <si>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</si>
  <si>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</si>
  <si>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</si>
  <si>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</si>
  <si>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</si>
  <si>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</si>
  <si>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</si>
  <si>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</si>
  <si>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</si>
  <si>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</si>
  <si>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</si>
  <si>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</si>
  <si>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</si>
  <si>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</si>
  <si>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</si>
  <si>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</si>
  <si>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</si>
  <si>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</si>
  <si>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</si>
  <si>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</si>
  <si>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</si>
  <si>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</si>
  <si>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</si>
  <si>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</si>
  <si>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</si>
  <si>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</si>
  <si>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</si>
  <si>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</si>
  <si>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</si>
  <si>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</si>
  <si>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</si>
  <si>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</si>
  <si>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</si>
  <si>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</si>
  <si>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</si>
  <si>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</si>
  <si>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</si>
  <si>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</si>
  <si>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</si>
  <si>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</si>
  <si>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</si>
  <si>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</si>
  <si>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</si>
  <si>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</si>
  <si>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</si>
  <si>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</si>
  <si>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</si>
  <si>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</si>
  <si>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</si>
  <si>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</si>
  <si>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</si>
  <si>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</si>
  <si>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</si>
  <si>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</si>
  <si>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</si>
  <si>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</si>
  <si>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</si>
  <si>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</si>
  <si>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</si>
  <si>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</si>
  <si>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</si>
  <si>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</si>
  <si>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</si>
  <si>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</si>
  <si>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</si>
  <si>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</si>
  <si>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</si>
  <si>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</si>
  <si>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</si>
  <si>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</si>
  <si>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</si>
  <si>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</si>
  <si>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</si>
  <si>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</si>
  <si>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</si>
  <si>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</si>
  <si>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</si>
  <si>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</si>
  <si>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</si>
  <si>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</si>
  <si>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</si>
  <si>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</si>
  <si>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</si>
  <si>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</si>
  <si>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</si>
  <si>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</si>
  <si>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</si>
  <si>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</si>
  <si>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</si>
  <si>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</si>
  <si>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</si>
  <si>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</si>
  <si>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</si>
  <si>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</si>
  <si>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</si>
  <si>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</si>
  <si>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</si>
  <si>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</si>
  <si>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</si>
  <si>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</si>
  <si>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</si>
  <si>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</si>
  <si>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</si>
  <si>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</si>
  <si>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</si>
  <si>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</si>
  <si>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</si>
  <si>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</si>
  <si>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CARGA, DESCARGA E TRANSPORTE DE MATERIAIS</t>
  </si>
  <si>
    <t>0211</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</si>
  <si>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</si>
  <si>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</si>
  <si>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</si>
  <si>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</si>
  <si>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</si>
  <si>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</si>
  <si>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</si>
  <si>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</si>
  <si>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</si>
  <si>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</si>
  <si>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</si>
  <si>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</si>
  <si>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</si>
  <si>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</si>
  <si>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</si>
  <si>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</si>
  <si>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</si>
  <si>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</si>
  <si>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</si>
  <si>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</si>
  <si>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</si>
  <si>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</si>
  <si>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</si>
  <si>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</si>
  <si>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</si>
  <si>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</si>
  <si>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</si>
  <si>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</si>
  <si>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</si>
  <si>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</si>
  <si>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</si>
  <si>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</si>
  <si>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</si>
  <si>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</si>
  <si>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</si>
  <si>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</si>
  <si>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</si>
  <si>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</si>
  <si>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</si>
  <si>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</si>
  <si>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</si>
  <si>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</si>
  <si>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</si>
  <si>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</si>
  <si>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</si>
  <si>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</si>
  <si>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</si>
  <si>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</si>
  <si>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L</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</si>
  <si>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</si>
  <si>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</si>
  <si>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</si>
  <si>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</si>
  <si>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</si>
  <si>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</si>
  <si>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</si>
  <si>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</si>
  <si>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</si>
  <si>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</si>
  <si>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</si>
  <si>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</si>
  <si>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</si>
  <si>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</si>
  <si>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</si>
  <si>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</si>
  <si>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</si>
  <si>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</si>
  <si>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</si>
  <si>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</si>
  <si>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</si>
  <si>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</si>
  <si>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</si>
  <si>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</si>
  <si>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</si>
  <si>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</si>
  <si>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</si>
  <si>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</si>
  <si>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</si>
  <si>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</si>
  <si>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</si>
  <si>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</si>
  <si>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</si>
  <si>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</si>
  <si>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</si>
  <si>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</si>
  <si>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</si>
  <si>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</si>
  <si>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</si>
  <si>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</si>
  <si>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</si>
  <si>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</si>
  <si>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</si>
  <si>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</si>
  <si>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</si>
  <si>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</si>
  <si>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</si>
  <si>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</si>
  <si>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</si>
  <si>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</si>
  <si>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</si>
  <si>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</si>
  <si>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</si>
  <si>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LIMPEZA E ARREMATES FINAIS</t>
  </si>
  <si>
    <t>0212</t>
  </si>
  <si>
    <t>RASPAGEM / CALAFETACAO TACOS MADEIRA 1 DEMAO CERA</t>
  </si>
  <si>
    <t>ENCERAMENTO MANUAL EM MADEIRA - 3 DEMAOS</t>
  </si>
  <si>
    <t>LIMPEZA DE PISO CERÂMICO OU PORCELANATO COM VASSOURA A SECO. AF_04/2019</t>
  </si>
  <si>
    <t>LIMPEZA DE PISO CERÂMICO OU PORCELANATO COM PANO ÚMIDO. AF_04/2019</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</si>
  <si>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</si>
  <si>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</si>
  <si>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</si>
  <si>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</si>
  <si>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</si>
  <si>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</si>
  <si>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</si>
  <si>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</si>
  <si>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</si>
  <si>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OUTROS</t>
  </si>
  <si>
    <t>0318</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</si>
  <si>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</si>
  <si>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</si>
  <si>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</si>
  <si>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</si>
  <si>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</si>
  <si>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</si>
  <si>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</si>
  <si>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</si>
  <si>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</si>
  <si>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</si>
  <si>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</si>
  <si>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</si>
  <si>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</si>
  <si>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</si>
  <si>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</si>
  <si>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</si>
  <si>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</si>
  <si>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</si>
  <si>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</si>
  <si>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</si>
  <si>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</si>
  <si>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</si>
  <si>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</si>
  <si>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</si>
  <si>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</si>
  <si>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</si>
  <si>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</si>
  <si>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</si>
  <si>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</si>
  <si>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</si>
  <si>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SERVICOS PRELIMINARES</t>
  </si>
  <si>
    <t>SERP</t>
  </si>
  <si>
    <t>DEMOLICOES/RETIRADAS</t>
  </si>
  <si>
    <t>0014</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</si>
  <si>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</si>
  <si>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</si>
  <si>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</si>
  <si>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</si>
  <si>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</si>
  <si>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</si>
  <si>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</si>
  <si>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</si>
  <si>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</si>
  <si>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</si>
  <si>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</si>
  <si>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</si>
  <si>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</si>
  <si>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</si>
  <si>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</si>
  <si>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</si>
  <si>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</si>
  <si>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</si>
  <si>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</si>
  <si>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</si>
  <si>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</si>
  <si>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</si>
  <si>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</si>
  <si>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</si>
  <si>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</si>
  <si>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</si>
  <si>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</si>
  <si>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</si>
  <si>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</si>
  <si>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</si>
  <si>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</si>
  <si>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</si>
  <si>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</si>
  <si>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</si>
  <si>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</si>
  <si>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</si>
  <si>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</si>
  <si>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</si>
  <si>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</si>
  <si>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</si>
  <si>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</si>
  <si>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</si>
  <si>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</si>
  <si>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</si>
  <si>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</si>
  <si>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SERVICOS TECNICOS</t>
  </si>
  <si>
    <t>SERT</t>
  </si>
  <si>
    <t>CONTROLE TECNOLOGICO</t>
  </si>
  <si>
    <t>0006</t>
  </si>
  <si>
    <t>SERVIÇOS TÉCNICOS ESPECIALIZADOS PARA ACOMPANHAMENTO DE EXECUÇÃO DE FUNDAÇÕES PROFUNDAS E ESTRUTURAS DE CONTENÇÃO</t>
  </si>
  <si>
    <t>LOCACAO</t>
  </si>
  <si>
    <t>0008</t>
  </si>
  <si>
    <t>LOCAÇÃO DE PONTO PARA REFERÊNCIA TOPOGRÁFICA. AF_10/2018</t>
  </si>
  <si>
    <t>LOCACAO CONVENCIONAL DE OBRA, UTILIZANDO GABARITO DE TÁBUAS CORRIDAS PONTALETADAS A CADA 2,00M -  2 UTILIZAÇÕES. AF_10/2018</t>
  </si>
  <si>
    <t>CAVALETE DE OBRA COM ALTURA DE 1,00 M - 2 UTILIZAÇÕES. AF_10/2018</t>
  </si>
  <si>
    <t>CAVALETE DE OBRA COM ALTURA DE 0,50 M - 2 UTILIZAÇÕES. AF_10/2018</t>
  </si>
  <si>
    <t>MARCAÇÃO DE PONTOS EM GABARITO OU CAVALETE. AF_10/2018</t>
  </si>
  <si>
    <t>LOCAÇÃO DE REDE DE ÁGUA OU ESGOTO. AF_10/2018</t>
  </si>
  <si>
    <t>LOCAÇÃO DE PAVIMENTAÇÃO. AF_10/2018</t>
  </si>
  <si>
    <t>TRANPORTES, CARGAS E DESCARGAS</t>
  </si>
  <si>
    <t>TRAN</t>
  </si>
  <si>
    <t>TRANSPORTE COMERCIAL</t>
  </si>
  <si>
    <t>0332</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</si>
  <si>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</si>
  <si>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</si>
  <si>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</si>
  <si>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</si>
  <si>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</si>
  <si>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</si>
  <si>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</si>
  <si>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</si>
  <si>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</si>
  <si>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</si>
  <si>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</si>
  <si>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</si>
  <si>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</si>
  <si>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</si>
  <si>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</si>
  <si>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</si>
  <si>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</si>
  <si>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</si>
  <si>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</si>
  <si>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</si>
  <si>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</si>
  <si>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</si>
  <si>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</si>
  <si>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</si>
  <si>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</si>
  <si>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</si>
  <si>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</si>
  <si>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</si>
  <si>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MATERIAIS BETUMINOSOS</t>
  </si>
  <si>
    <t>0333</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</si>
  <si>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</si>
  <si>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</si>
  <si>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</si>
  <si>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</si>
  <si>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URBANIZACAO</t>
  </si>
  <si>
    <t>URBA</t>
  </si>
  <si>
    <t>CERCA/PROTETORES</t>
  </si>
  <si>
    <t>0202</t>
  </si>
  <si>
    <t>PORTÃO PARA CERCA</t>
  </si>
  <si>
    <t>74038/1</t>
  </si>
  <si>
    <t>PORTAO COM MOUROES DE MADEIRA ROLICA, DIAMETRO 11CM, COM 5 FIOS DE ARAME FARPADO Nº 14 CLASSE 250, SEM DOBRADICAS</t>
  </si>
  <si>
    <t>CERCA COM MOURÕES DE MADEIRA</t>
  </si>
  <si>
    <t>74039/1</t>
  </si>
  <si>
    <t>CERCA COM MOUROES DE MADEIRA ROLICA, DIAMETRO 11CM, ESPACAMENTO DE 2M, ALTURA LIVRE DE 1M, CRAVADOS 0,5M, COM 5 FIOS DE ARAME FARPADO Nº 14 CLASSE 250</t>
  </si>
  <si>
    <t>CERCA COM MOUROES - MMA</t>
  </si>
  <si>
    <t>74142/1</t>
  </si>
  <si>
    <t>CERCA COM MOUROES DE CONCRETO, RETO, ESPACAMENTO DE 3M, CRAVADOS 0,5M, COM 4 FIOS DE ARAME FARPADO Nº 14 CLASSE 250</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</si>
  <si>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</si>
  <si>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</si>
  <si>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</si>
  <si>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</si>
  <si>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</si>
  <si>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</si>
  <si>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CERCA DE ARAME LISO</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</si>
  <si>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</si>
  <si>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</si>
  <si>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</si>
  <si>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</si>
  <si>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</si>
  <si>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ALAMBRADO</t>
  </si>
  <si>
    <t>0204</t>
  </si>
  <si>
    <t>ALAMBRADO PARA QUADRA POLIESPORTIVA</t>
  </si>
  <si>
    <t>74244/1</t>
  </si>
  <si>
    <t>ALAMBRADO PARA QUADRA POLIESPORTIVA, ESTRUTURADO POR TUBOS DE ACO GALVANIZADO, COM COSTURA, DIN 2440, DIAMETRO 2", COM TELA DE ARAME GALVANIZADO, FIO 14 BWG E MALHA QUADRADA 5X5CM</t>
  </si>
  <si>
    <t>ARBORIZACAO, INCLUSIVE PREPARO DO SOLO</t>
  </si>
  <si>
    <t>0205</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</si>
  <si>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</si>
  <si>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</si>
  <si>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</si>
  <si>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</si>
  <si>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</si>
  <si>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</si>
  <si>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</si>
  <si>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</si>
  <si>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</si>
  <si>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GRAMA, INCLUSIVE PREPARO DO SOLO</t>
  </si>
  <si>
    <t>0206</t>
  </si>
  <si>
    <t>PLANTIO DE GRAMA EM PAVIMENTO CONCREGRAMA. AF_05/2018</t>
  </si>
  <si>
    <t>PLANTIO DE GRAMA EM PLACAS. AF_05/2018</t>
  </si>
  <si>
    <t>PLANTIO DE FORRAÇÃO. AF_05/2018</t>
  </si>
  <si>
    <t>MANUTENCAO E LIMPEZA DE AREAS VERDES</t>
  </si>
  <si>
    <t>0277</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</si>
  <si>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</si>
  <si>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</si>
  <si>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</si>
  <si>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</si>
  <si>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</si>
  <si>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</si>
  <si>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</si>
  <si>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</si>
  <si>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</si>
  <si>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</si>
  <si>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</si>
  <si>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</si>
  <si>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ENCARGOS COMPLEMENTARES REFERENCIAL</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</si>
  <si>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</si>
  <si>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</si>
  <si>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</si>
  <si>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</si>
  <si>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</si>
  <si>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</si>
  <si>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</si>
  <si>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</si>
  <si>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</si>
  <si>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</si>
  <si>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</si>
  <si>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</si>
  <si>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</si>
  <si>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</si>
  <si>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</si>
  <si>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</si>
  <si>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</si>
  <si>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</si>
  <si>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</si>
  <si>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</si>
  <si>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</si>
  <si>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</si>
  <si>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</si>
  <si>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</si>
  <si>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</si>
  <si>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</si>
  <si>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</si>
  <si>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</si>
  <si>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</si>
  <si>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</si>
  <si>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</si>
  <si>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</si>
  <si>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</si>
  <si>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</si>
  <si>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</si>
  <si>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</si>
  <si>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</si>
  <si>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</si>
  <si>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</si>
  <si>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</si>
  <si>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</si>
  <si>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</si>
  <si>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</si>
  <si>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</si>
  <si>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</si>
  <si>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</si>
  <si>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</si>
  <si>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</si>
  <si>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</si>
  <si>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</si>
  <si>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</si>
  <si>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</si>
  <si>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</si>
  <si>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</si>
  <si>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</si>
  <si>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</si>
  <si>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</si>
  <si>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</si>
  <si>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</si>
  <si>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</si>
  <si>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</si>
  <si>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</si>
  <si>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</si>
  <si>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</si>
  <si>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</si>
  <si>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</si>
  <si>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</si>
  <si>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</si>
  <si>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</si>
  <si>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</si>
  <si>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</si>
  <si>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</si>
  <si>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</si>
  <si>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</si>
  <si>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</si>
  <si>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</si>
  <si>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</si>
  <si>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</si>
  <si>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</si>
  <si>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</si>
  <si>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</si>
  <si>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</si>
  <si>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</si>
  <si>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</si>
  <si>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</si>
  <si>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</si>
  <si>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</si>
  <si>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</si>
  <si>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</si>
  <si>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</si>
  <si>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</si>
  <si>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</si>
  <si>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</si>
  <si>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</si>
  <si>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</si>
  <si>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</si>
  <si>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</si>
  <si>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</si>
  <si>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</si>
  <si>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</si>
  <si>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</si>
  <si>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</si>
  <si>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</si>
  <si>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</si>
  <si>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</si>
  <si>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</si>
  <si>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</si>
  <si>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</si>
  <si>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</si>
  <si>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</si>
  <si>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</si>
  <si>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</si>
  <si>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</si>
  <si>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</si>
  <si>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</si>
  <si>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</si>
  <si>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</si>
  <si>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</si>
  <si>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</si>
  <si>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</si>
  <si>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</si>
  <si>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</si>
  <si>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</si>
  <si>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</si>
  <si>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</si>
  <si>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</si>
  <si>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</si>
  <si>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</si>
  <si>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</si>
  <si>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</si>
  <si>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</si>
  <si>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</si>
  <si>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</si>
  <si>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</si>
  <si>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</si>
  <si>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</si>
  <si>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</si>
  <si>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</si>
  <si>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</si>
  <si>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</si>
  <si>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</si>
  <si>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</si>
  <si>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</si>
  <si>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</si>
  <si>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</si>
  <si>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</si>
  <si>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</si>
  <si>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</si>
  <si>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</si>
  <si>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</si>
  <si>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</si>
  <si>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</si>
  <si>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</si>
  <si>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</si>
  <si>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</si>
  <si>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</si>
  <si>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</si>
  <si>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</si>
  <si>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</si>
  <si>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</si>
  <si>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</si>
  <si>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</si>
  <si>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</si>
  <si>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</si>
  <si>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</si>
  <si>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</si>
  <si>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</si>
  <si>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</si>
  <si>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</si>
  <si>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</si>
  <si>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</si>
  <si>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</si>
  <si>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</si>
  <si>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</si>
  <si>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</si>
  <si>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</si>
  <si>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</si>
  <si>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</si>
  <si>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</si>
  <si>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</si>
  <si>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</si>
  <si>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</si>
  <si>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</si>
  <si>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</si>
  <si>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</si>
  <si>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</si>
  <si>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</si>
  <si>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</si>
  <si>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</si>
  <si>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</si>
  <si>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</si>
  <si>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</si>
  <si>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</si>
  <si>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</si>
  <si>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</si>
  <si>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</si>
  <si>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</si>
  <si>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</si>
  <si>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</si>
  <si>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</si>
  <si>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</si>
  <si>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</si>
  <si>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</si>
  <si>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</si>
  <si>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</si>
  <si>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</si>
  <si>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</si>
  <si>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</si>
  <si>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</si>
  <si>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</si>
  <si>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</si>
  <si>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</si>
  <si>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</si>
  <si>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</si>
  <si>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</si>
  <si>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</si>
  <si>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</si>
  <si>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</si>
  <si>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</si>
  <si>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</si>
  <si>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</si>
  <si>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</si>
  <si>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</si>
  <si>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</si>
  <si>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</si>
  <si>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</si>
  <si>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</si>
  <si>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</si>
  <si>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</si>
  <si>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</si>
  <si>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</si>
  <si>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</si>
  <si>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</si>
  <si>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</si>
  <si>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</si>
  <si>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</si>
  <si>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</si>
  <si>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</si>
  <si>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</si>
  <si>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</si>
  <si>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TÉCNICO EM SEGURAÇA DO TRABALHO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</si>
  <si>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</si>
  <si>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</si>
  <si>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</si>
  <si>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</si>
  <si>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</si>
  <si>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</si>
  <si>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</si>
  <si>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TÉCNICO EM SEGURANÇA DO TRABALHO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</si>
  <si>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</si>
  <si>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</si>
  <si>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</si>
  <si>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Área de esquadrias - face interna (m²)</t>
  </si>
  <si>
    <t>Preço Unitário Estimado</t>
  </si>
  <si>
    <t>TOTAL MENSAL ESTIMADO COM MATERIAIS DE CONSUMO MENSAL SOB DEMANDA</t>
  </si>
  <si>
    <t>Verificação do critério de aceitabilidade de preço unitário</t>
  </si>
  <si>
    <t>Os materias, constantes da planilha de materiais de consumo, serão pagos pelo Contratante de acordo com os itens efetivamente demandados no mês.</t>
  </si>
  <si>
    <r>
      <t xml:space="preserve">A(s) descrição(ões) de marca(s) de produto(s) destina(m)-se a referenciar aspectos de qualidade e produtividade já aprovados pelo setor responsável pela fiscalização do TCDF, a partir de testes e aprovação de várias marcas utilizadas na execução dos serviços. Entretanto, cabe destacar que </t>
    </r>
    <r>
      <rPr>
        <b/>
        <sz val="14"/>
        <color rgb="FF000000"/>
        <rFont val="Arial Narrow"/>
        <family val="2"/>
      </rPr>
      <t>será(ão) aceita(s) a cotação de produtos similares</t>
    </r>
    <r>
      <rPr>
        <sz val="14"/>
        <color rgb="FF000000"/>
        <rFont val="Arial Narrow"/>
        <family val="2"/>
      </rPr>
      <t xml:space="preserve">. </t>
    </r>
    <r>
      <rPr>
        <b/>
        <sz val="14"/>
        <color rgb="FF000000"/>
        <rFont val="Arial Narrow"/>
        <family val="2"/>
      </rPr>
      <t>Entende-se como similar o produto de outra marca que possua qualidades iguais ou superiores aos referenciados</t>
    </r>
    <r>
      <rPr>
        <sz val="14"/>
        <color rgb="FF000000"/>
        <rFont val="Arial Narrow"/>
        <family val="2"/>
      </rPr>
      <t>. S</t>
    </r>
    <r>
      <rPr>
        <u/>
        <sz val="14"/>
        <color rgb="FF000000"/>
        <rFont val="Arial Narrow"/>
        <family val="2"/>
      </rPr>
      <t>ua adoção, contudo, deverá ser precedida de testes comprobatórios de adequação pelo setor responsável pela fiscalização do contrato administrativo</t>
    </r>
    <r>
      <rPr>
        <sz val="14"/>
        <color rgb="FF000000"/>
        <rFont val="Arial Narrow"/>
        <family val="2"/>
      </rPr>
      <t>.</t>
    </r>
  </si>
  <si>
    <t>Os materiais de consumo listados nesta planilha são de uso exclusivo na realização dos serviços contínuos de limpeza, não podendo ser utilizados na execução dos serviços sob demanda.</t>
  </si>
  <si>
    <r>
      <rPr>
        <u/>
        <sz val="14"/>
        <color rgb="FF000000"/>
        <rFont val="Arial Narrow"/>
        <family val="2"/>
      </rPr>
      <t>Os quantitativos estimados mensais constantes da tabela cima deverão ser obrigatoriamente cotados pela licitante em sua proposta</t>
    </r>
    <r>
      <rPr>
        <sz val="14"/>
        <color rgb="FF000000"/>
        <rFont val="Arial Narrow"/>
        <family val="2"/>
      </rPr>
      <t xml:space="preserve">, a  fim de assegurar a manutenção dos princípios da isonomia e do julgamento objetivo do certame, </t>
    </r>
    <r>
      <rPr>
        <b/>
        <sz val="14"/>
        <color rgb="FF000000"/>
        <rFont val="Arial Narrow"/>
        <family val="2"/>
      </rPr>
      <t>sendo expressamente proibido à alteração das quantidades de materiais de consumo previstas nesta Planilha</t>
    </r>
    <r>
      <rPr>
        <sz val="14"/>
        <color rgb="FF000000"/>
        <rFont val="Arial Narrow"/>
        <family val="2"/>
      </rPr>
      <t>.</t>
    </r>
  </si>
  <si>
    <r>
      <rPr>
        <b/>
        <sz val="14"/>
        <color rgb="FF000000"/>
        <rFont val="Arial Narrow"/>
        <family val="2"/>
      </rPr>
      <t>Os valores unitários dos materiais de consumo listados estão SEM BDI</t>
    </r>
    <r>
      <rPr>
        <sz val="14"/>
        <color rgb="FF000000"/>
        <rFont val="Arial Narrow"/>
        <family val="2"/>
      </rPr>
      <t xml:space="preserve"> ( Custos Indiretos, Lucro e Tributos - Módulo 6), a apropiação desse é feito na planilha Resumo dos Preços dos Serviços. Para fins de liquidação e pagamento, ao valor unitário do material efetivamente demandado, constante da proposta da Contratada, será acrescido o respectivo BDI. </t>
    </r>
  </si>
  <si>
    <r>
      <rPr>
        <b/>
        <u/>
        <sz val="14"/>
        <color rgb="FF000000"/>
        <rFont val="Arial Narrow"/>
        <family val="2"/>
      </rPr>
      <t>Serão desclassificadas as propostas que apresentarem preços unitários superiores a 10% (dez por cento) em relação aos respectivos preços unitários estimados para a contratação</t>
    </r>
    <r>
      <rPr>
        <sz val="14"/>
        <color rgb="FF000000"/>
        <rFont val="Arial Narrow"/>
        <family val="2"/>
      </rPr>
      <t>,  constante das Planilhas de Materiais de Consumo Mensal sob Demanda, de Serviços de Limpeza sob Demanda e de equipamentos a serem disponibilizados para os serviços contínuos de limpeza, observadas as hipóteses  de retificação  de que trata o Capitulo V do Edital.</t>
    </r>
  </si>
  <si>
    <t>RESUMO DOS PREÇOS DOS SERVIÇOS</t>
  </si>
  <si>
    <t>Nos termos dos arts. 40, X e 48, II da Lei nº 8.666/93 os preços globais máximos para os serviços a serem aceito são os constantes desse Anexo.</t>
  </si>
  <si>
    <t>Nos termos do art.18, § 5º C da Lei Complementar nº 123/2006, as empresas que prestam serviços de limpeza ou conservação podem optar pelo regime do Simples Nacional, devendo a licitante, caso adote esse regime de tributação, adaptar as planilhas de custos de mão-de-obra (Submódulo 2.2) e resumo ( Módulo 6 - Tributos) à tributação pelo Simples Nacional. A tributação do Módulo 6, para o caso Simples Nacional, deverá contemplar a alíquota efetiva de que trata o Anexo IV da mencionada Lei Complementar.</t>
  </si>
  <si>
    <t>Dados retirados do Recibo
EFD - Contribuições</t>
  </si>
  <si>
    <t>Contribuição Social</t>
  </si>
  <si>
    <t>Nº</t>
  </si>
  <si>
    <t>Tipo de Incidência</t>
  </si>
  <si>
    <t>Efetua-se cálculo Reverso para encontrar o Faturamento</t>
  </si>
  <si>
    <t>Faturamento Mensal
A</t>
  </si>
  <si>
    <t>Contribuição Apurada
B = A x 1,65% ou 
B = A x 0,65%</t>
  </si>
  <si>
    <t>Crédito Descontado
C</t>
  </si>
  <si>
    <t>Contribuição a Recolher
E = B - C -D</t>
  </si>
  <si>
    <t>Outras Deduções
(***)
F</t>
  </si>
  <si>
    <t>PIS - Efet. Devido
G = B - C- F</t>
  </si>
  <si>
    <t>Percentual Efetivo
H = G/A</t>
  </si>
  <si>
    <t>Contribuição Apurada
B = A x 7,60% ou
B = A x 3,00%</t>
  </si>
  <si>
    <t>COFINS - Efet. Devida
G = B - C - F</t>
  </si>
  <si>
    <t>Percentual
Efetivo
H = G / A</t>
  </si>
  <si>
    <t>Não Cumulativa</t>
  </si>
  <si>
    <t>PIS = FAT*1,65%</t>
  </si>
  <si>
    <t>FAT(A) = PIS (B)/1,65%</t>
  </si>
  <si>
    <t>COFINS = FAT*7,60%</t>
  </si>
  <si>
    <t>FAT(A) = COFINS (B)/7,60%</t>
  </si>
  <si>
    <t>Cumulativa</t>
  </si>
  <si>
    <t>PIS = FAT * 0,65%</t>
  </si>
  <si>
    <t>FAT(A) = PIS (B) / 0,65%</t>
  </si>
  <si>
    <t>COFINS = FAT*3,0%</t>
  </si>
  <si>
    <t>FAT (A) = COFINS (B)/3,0%</t>
  </si>
  <si>
    <t>Total (*)</t>
  </si>
  <si>
    <t>Média Encontrada para o PIS (**)</t>
  </si>
  <si>
    <t>Média Encontrada para a COFINS (**)</t>
  </si>
  <si>
    <t>(*)</t>
  </si>
  <si>
    <t xml:space="preserve">Cálculo Obrigatório para as empresas tributadas pelo Lucro Presumido ou Lucro Real </t>
  </si>
  <si>
    <t>(**)</t>
  </si>
  <si>
    <t>Cálculo Obrigatório para as empresas submetidas à incidência não cumulativa de PIS e COFINS</t>
  </si>
  <si>
    <t>(***)</t>
  </si>
  <si>
    <t>Caso a licitante deseje contemplar em seus cálculos a coluna de outras deduções, essa deverá apresentar além dos recibos do EFD - Contribuições,  o relatório de "Consolidação da Contribuição para o PIS e COFINS",  emitido pelo EFD-Contribuições, para o mês de competência da dedução.</t>
  </si>
  <si>
    <t xml:space="preserve">item </t>
  </si>
  <si>
    <t>9.3.2.4</t>
  </si>
  <si>
    <t>ac tcu 2622/2013</t>
  </si>
  <si>
    <t>p.76</t>
  </si>
  <si>
    <t>Faturamento - PIS</t>
  </si>
  <si>
    <t>Fat - COFINS</t>
  </si>
  <si>
    <t>Fundamento do Mecanismo</t>
  </si>
  <si>
    <t>Faturamento - COFINS</t>
  </si>
  <si>
    <t>Maior Valor Apurado para Faturamento</t>
  </si>
  <si>
    <t>Faturamento DRE</t>
  </si>
  <si>
    <t>Limite Inferior de Variação</t>
  </si>
  <si>
    <t>Limite Superior de Variação</t>
  </si>
  <si>
    <t>VERIFICAR ÍNDICES CONTÁBEIS</t>
  </si>
  <si>
    <t>PL da Empresa é Superior a 10% VEC</t>
  </si>
  <si>
    <t>Valor estimado Contratação (VEC)</t>
  </si>
  <si>
    <t>Conferência relação de compromissos</t>
  </si>
  <si>
    <t>Valor Mensal dos Contratos</t>
  </si>
  <si>
    <t>Valor do Patrimônio Líquido</t>
  </si>
  <si>
    <t>Receita Operacional Bruta</t>
  </si>
  <si>
    <t>Checks Visuais</t>
  </si>
  <si>
    <t>inciso XI do item 14.3</t>
  </si>
  <si>
    <t>item 14.7</t>
  </si>
  <si>
    <t>Retenções 
D</t>
  </si>
  <si>
    <t>Retenções
D</t>
  </si>
  <si>
    <t>,</t>
  </si>
  <si>
    <t>Total de metros quadrados (m²) a serem  objeto dos serviços de limpeza mensalmente</t>
  </si>
  <si>
    <t>Percentual de Contribuição</t>
  </si>
  <si>
    <t>Valores para preenchimento da Cláusula de Valor</t>
  </si>
  <si>
    <t>Valores Mensais (R$)</t>
  </si>
  <si>
    <t>Valores Totais (R$)</t>
  </si>
  <si>
    <t>As empresas sujeitas ao regime de tributação de incidência não cumulativa de PIS e Cofins deverão comprovar que as alíquotas dos referidos tributos adotados na taxa de BDI correspondem à média dos percentuais efetivos recolhidos em virtude do direito de compensação dos créditos previstos no art. 3º das Leis nºs 10.637/2002 e 10.833/2003, de forma a garantir que os preços contratados pela administração pública reflitam os benefícios tributários concedidos pela legislação tributária. A comprovação de que trata este item poderá ser feita pelo cálculo da média dessas contribuições dos últimos 12 (doze) meses disponíveis, mediante a apresentação dos recibos de entrega de escrituração fiscal digital (EFD / SPED), ou, pelo cálculo da média dos recibos de que trata o item anterior.</t>
  </si>
  <si>
    <r>
      <t xml:space="preserve">2) A Equipe de serventes e encarregados previstos no edital já se encontra adequadamente dimensionada para necessidades de realização dos serviços de limpeza no âmbito do complexo arquitetônico do Tribunal de Contas do Distrito Federal, uma vez que para a definição das produtividades indicadas foram consideradas: as características reais das áreas a serem limpas; as experiências; e os parâmetros aferidos e resultantes das contratações anteriores desta Corte de Contas. Além disso,  para fins de manutenção dos princípios da isonomia e do julgamento objetivo do certame, </t>
    </r>
    <r>
      <rPr>
        <b/>
        <u/>
        <sz val="13"/>
        <color theme="1"/>
        <rFont val="Arial Narrow"/>
        <family val="2"/>
      </rPr>
      <t>é expressamente proibido à alteração das produtividades previstas nesta Planilha</t>
    </r>
    <r>
      <rPr>
        <sz val="13"/>
        <color theme="1"/>
        <rFont val="Arial Narrow"/>
        <family val="2"/>
      </rPr>
      <t xml:space="preserve">. </t>
    </r>
  </si>
  <si>
    <t>Nos termos da Decisão TCDF nº 544/2010 as parcelas referentes à Contribuição Social sobre o Lucro (CSLL) e ao Imposto de Renda sobre Pessoa Jurídica (IRPJ) devem ser incluídas na rubrica Lucro Bruto. Nesse sentido, as licitantes que elaborarem sua proposta utilizando o regime de tributação pelo lucro presumido, tendo em vista que nesse regime as bases de cálculo de incidência do IRPJ e da CSLL são fixadas em lei (Receita Bruta – Faturamento) , deverão assegurar que o valor atribuído ao Lucro Bruto seja suficiente para arcar com as despesas desses tributos, conforme critério de aceitabilidade constante do Anexo XII do Edital.</t>
  </si>
  <si>
    <r>
      <t xml:space="preserve">No preenchimento da proposta pela licitante, favor </t>
    </r>
    <r>
      <rPr>
        <b/>
        <u/>
        <sz val="14"/>
        <rFont val="Arial Narrow"/>
        <family val="2"/>
      </rPr>
      <t>observar todo o conteúdo do presente edital e respectivos Anexos</t>
    </r>
    <r>
      <rPr>
        <sz val="14"/>
        <rFont val="Arial Narrow"/>
        <family val="2"/>
      </rPr>
      <t>.</t>
    </r>
  </si>
  <si>
    <t>TOTAL ITEM 1:</t>
  </si>
  <si>
    <t>TOTAL ITEM 2:</t>
  </si>
  <si>
    <t>TOTAL ITEM 3:</t>
  </si>
  <si>
    <t>TOTAL ITEM 4:</t>
  </si>
  <si>
    <t>T0</t>
  </si>
  <si>
    <t>6.1 - Despesas Administrativas:</t>
  </si>
  <si>
    <t>6.2 - Lucro:</t>
  </si>
  <si>
    <t>Po = (A + B + C + D + E + F)</t>
  </si>
  <si>
    <t>Vt</t>
  </si>
  <si>
    <t>P1 (Valor Mensal a ser pago - faturamento) = Po + Vt</t>
  </si>
  <si>
    <t>Vt = T0 x P1   (imposto por dentro)</t>
  </si>
  <si>
    <t>TOTAL ITENS 1, 2, 3 e 4 :</t>
  </si>
  <si>
    <t>Total - Demais Componentes:</t>
  </si>
  <si>
    <t xml:space="preserve">Serviços de limpeza sob demanda </t>
  </si>
  <si>
    <t>MÉDIA OBSERVADA</t>
  </si>
  <si>
    <t>TIPO DE POSTO</t>
  </si>
  <si>
    <t>Valor Contratado</t>
  </si>
  <si>
    <t>VERFICAÇÃO RELATIVA AO CAPÍTULO XIV e ANEXO IX</t>
  </si>
  <si>
    <t>Defensoria Pública da União - PE nº 23/2020</t>
  </si>
  <si>
    <t>DPU - Sem Adicional de Insalubridade</t>
  </si>
  <si>
    <t>CNJ - PE nº 17/2020</t>
  </si>
  <si>
    <t>CNJ - Sem Adional de Insalubridade</t>
  </si>
  <si>
    <t>MENOR</t>
  </si>
  <si>
    <t>A elaboração do presente orçamento, conforme planilhas constantes do Termo de Referência, teve por base as orientações da Decisão TCDF nº 544/2010, tendo-se adotado como referência de preços  para alguns postos de serviço um valor ligeiramente acima do menor valor entre a média e a mediana dos preços pesquisados, por entender que tal montante é o que mais se aproxima do valor de mercado, considerando as especificações constantes do Termo de Referência. Frise-se que os valores orçados para a contratação irão cair após o processo licitatório em razão de ajustes  ao valor proposto pelo licitante vencendor, em especial as rubricas relativas a uniformes, vale-trasnporte, RAT x FAP, despesas admistrativas, lucro e tributos.</t>
  </si>
  <si>
    <t>Dados para fins de comparação com o valor orçado.</t>
  </si>
  <si>
    <t>6.3 - Total Tributos:</t>
  </si>
  <si>
    <t>Total Mensal Estimado do Custo Direto com Uniformes para Serventes</t>
  </si>
  <si>
    <t>Cálculo conforme Convenção Coletiva de Trabalho CCT 2022/2022 SEAC/DF e SINDISERVICOS/DF e CLT.</t>
  </si>
  <si>
    <t>Copeira</t>
  </si>
  <si>
    <t>513425</t>
  </si>
  <si>
    <t>Garçom</t>
  </si>
  <si>
    <t>513505</t>
  </si>
  <si>
    <t>DESCRIÇÃO DOS UNIFORMES PARA COPEIRA</t>
  </si>
  <si>
    <t>Com manga, fabricado com material de boa qualidade (100% poliéster), fechado com botões.</t>
  </si>
  <si>
    <t>Jaleco</t>
  </si>
  <si>
    <t>Confeccionado em microfibra,de boa qualidade, na cor preta e com ziper.</t>
  </si>
  <si>
    <t>Sapato feminino ou sandália social, na cor preta</t>
  </si>
  <si>
    <t>COPEIRA</t>
  </si>
  <si>
    <t>GARÇOM</t>
  </si>
  <si>
    <t>Total Mensal Estimado do Custo Direto com Uniformes para Copeira</t>
  </si>
  <si>
    <t>DESCRIÇÃO DOS UNIFORMES PARA GARÇOM</t>
  </si>
  <si>
    <t>Par de Sapatos</t>
  </si>
  <si>
    <t>Na cor preta, em tecido tipo microfibra ou tiwei, forrado internamente, inclusive na manga, de boa qualidade, emblema da empresa bordado no lado superior esquerdo, com 02 bolsos inferiores, com gola estrelada preta em cetim bucal.</t>
  </si>
  <si>
    <t>Tipo borboleta, fabricada em tecido 100% poliéster ou 100% seda, de boa qualidade.</t>
  </si>
  <si>
    <t>Estilo social em tecido 65% poliéster e 35% algodão, na cor branca, com botões nos punhos, com peito e gola em Piquet.</t>
  </si>
  <si>
    <t>Calça comprida social, com ziper, com presilhas para cinto, na cor preta.</t>
  </si>
  <si>
    <t>Copreira</t>
  </si>
  <si>
    <t xml:space="preserve">Copeira </t>
  </si>
  <si>
    <r>
      <t xml:space="preserve">1) A Equipe de copeiras e garçom previstos no edital já se encontra adequadamente dimensionada para necessidades de realização dos serviços de limpeza no âmbito do complexo arquitetônico do Tribunal de Contas do Distrito Federal, uma vez que para a definição das produtividades indicadas foram consideradas: as caracterísitcas reais das áreas a serem limpas; as experiências; e os parâmetros aferidos e resultantes das contratações anteriores desta Corte de Contas. Além disso,  para fins de manutenção dos princípios da isonomia e do julgamento objetivo do certame, </t>
    </r>
    <r>
      <rPr>
        <b/>
        <u/>
        <sz val="13"/>
        <color theme="1"/>
        <rFont val="Arial Narrow"/>
        <family val="2"/>
      </rPr>
      <t>é expressamente proibido à alteração das produtividades previstas nesta Planilha</t>
    </r>
    <r>
      <rPr>
        <sz val="13"/>
        <color theme="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</si>
</sst>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R$&quot;\ #,##0.00;[Red]\-&quot;R$&quot;\ #,##0.00"/>
    <numFmt numFmtId="44" formatCode="_-&quot;R$&quot;\ * #,##0.00_-;\-&quot;R$&quot;\ * #,##0.00_-;_-&quot;R$&quot;\ * &quot;-&quot;??_-;_-@_-"/>
    <numFmt numFmtId="43" formatCode="_-* #,##0.00_-;\-* #,##0.00_-;_-* &quot;-&quot;??_-;_-@_-"/>
    <numFmt numFmtId="164" formatCode="_-&quot;R$&quot;* #,##0.00_-;\-&quot;R$&quot;* #,##0.00_-;_-&quot;R$&quot;* &quot;-&quot;??_-;_-@_-"/>
    <numFmt numFmtId="165" formatCode="0.0000"/>
    <numFmt numFmtId="166" formatCode="_(* #,##0.00_);_(* \(#,##0.00\);_(* &quot;-&quot;??_);_(@_)"/>
    <numFmt numFmtId="167" formatCode="_(&quot;R$ &quot;* #,##0.00_);_(&quot;R$ &quot;* \(#,##0.00\);_(&quot;R$ &quot;* &quot;-&quot;??_);_(@_)"/>
    <numFmt numFmtId="168" formatCode="0.000%"/>
    <numFmt numFmtId="169" formatCode="0.0%"/>
    <numFmt numFmtId="170" formatCode="_(&quot;R$&quot;* #,##0.00_);_(&quot;R$&quot;* \(#,##0.00\);_(&quot;R$&quot;* &quot;-&quot;??_);_(@_)"/>
    <numFmt numFmtId="171" formatCode="&quot;R$&quot;\ #,##0.00"/>
    <numFmt numFmtId="172" formatCode="dd/mm/yy;@"/>
    <numFmt numFmtId="173" formatCode="[$-416]mmmm\-yy;@"/>
  </numFmts>
  <fonts count="126">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2"/>
      <name val="Arial Narrow"/>
      <family val="2"/>
    </font>
    <font>
      <sz val="12"/>
      <name val="Arial Narrow"/>
      <family val="2"/>
    </font>
    <font>
      <sz val="12"/>
      <name val="Times New Roman"/>
      <family val="1"/>
    </font>
    <font>
      <b/>
      <sz val="12"/>
      <color theme="7"/>
      <name val="Arial Narrow"/>
      <family val="2"/>
    </font>
    <font>
      <sz val="11"/>
      <color theme="1"/>
      <name val="Calibri"/>
      <family val="2"/>
      <scheme val="minor"/>
    </font>
    <font>
      <sz val="14"/>
      <color rgb="FFFF0000"/>
      <name val="Arial"/>
      <family val="2"/>
    </font>
    <font>
      <i/>
      <sz val="12"/>
      <name val="Arial Narrow"/>
      <family val="2"/>
    </font>
    <font>
      <sz val="12"/>
      <color rgb="FFFF0000"/>
      <name val="Arial Narrow"/>
      <family val="2"/>
    </font>
    <font>
      <sz val="12"/>
      <name val="Calibri"/>
      <family val="2"/>
    </font>
    <font>
      <b/>
      <sz val="11"/>
      <name val="Arial "/>
    </font>
    <font>
      <sz val="12"/>
      <color theme="1"/>
      <name val="Arial Narrow"/>
      <family val="2"/>
    </font>
    <font>
      <b/>
      <sz val="20"/>
      <color theme="1"/>
      <name val="Arial Narrow"/>
      <family val="2"/>
    </font>
    <font>
      <sz val="20"/>
      <color theme="1"/>
      <name val="Arial Narrow"/>
      <family val="2"/>
    </font>
    <font>
      <sz val="11"/>
      <color theme="1"/>
      <name val="Arial Unicode MS"/>
      <family val="2"/>
    </font>
    <font>
      <b/>
      <sz val="15"/>
      <color theme="1"/>
      <name val="Arial"/>
      <family val="2"/>
    </font>
    <font>
      <b/>
      <sz val="18"/>
      <color theme="1"/>
      <name val="Arial"/>
      <family val="2"/>
    </font>
    <font>
      <sz val="10"/>
      <color theme="1"/>
      <name val="Arial Unicode MS"/>
      <family val="2"/>
    </font>
    <font>
      <b/>
      <sz val="20"/>
      <color theme="1"/>
      <name val="Calibri"/>
      <family val="2"/>
      <scheme val="minor"/>
    </font>
    <font>
      <sz val="20"/>
      <color theme="1"/>
      <name val="Calibri"/>
      <family val="2"/>
      <scheme val="minor"/>
    </font>
    <font>
      <b/>
      <u/>
      <sz val="20"/>
      <color theme="1"/>
      <name val="Arial Narrow"/>
      <family val="2"/>
    </font>
    <font>
      <sz val="10"/>
      <name val="Arial"/>
      <family val="2"/>
    </font>
    <font>
      <b/>
      <sz val="19"/>
      <color theme="1"/>
      <name val="Arial Narrow"/>
      <family val="2"/>
    </font>
    <font>
      <i/>
      <u/>
      <sz val="20"/>
      <color theme="1"/>
      <name val="Arial Narrow"/>
      <family val="2"/>
    </font>
    <font>
      <i/>
      <sz val="20"/>
      <color theme="1"/>
      <name val="Arial Narrow"/>
      <family val="2"/>
    </font>
    <font>
      <sz val="14"/>
      <color theme="1"/>
      <name val="Arial"/>
      <family val="2"/>
    </font>
    <font>
      <sz val="20"/>
      <color rgb="FFFF0000"/>
      <name val="Arial Narrow"/>
      <family val="2"/>
    </font>
    <font>
      <b/>
      <sz val="20"/>
      <color theme="1"/>
      <name val="Arial"/>
      <family val="2"/>
    </font>
    <font>
      <sz val="20"/>
      <color theme="1"/>
      <name val="Arial"/>
      <family val="2"/>
    </font>
    <font>
      <sz val="20"/>
      <name val="Arial Narrow"/>
      <family val="2"/>
    </font>
    <font>
      <b/>
      <sz val="14"/>
      <color theme="1"/>
      <name val="Calibri"/>
      <family val="2"/>
      <scheme val="minor"/>
    </font>
    <font>
      <sz val="20"/>
      <color indexed="8"/>
      <name val="Arial Narrow"/>
      <family val="2"/>
    </font>
    <font>
      <i/>
      <u/>
      <sz val="20"/>
      <name val="Arial Narrow"/>
      <family val="2"/>
    </font>
    <font>
      <b/>
      <sz val="20"/>
      <color indexed="8"/>
      <name val="Arial Narrow"/>
      <family val="2"/>
    </font>
    <font>
      <b/>
      <sz val="11"/>
      <color theme="1"/>
      <name val="Arial Narrow"/>
      <family val="2"/>
    </font>
    <font>
      <b/>
      <sz val="11"/>
      <color theme="1"/>
      <name val="Calibri"/>
      <family val="2"/>
      <scheme val="minor"/>
    </font>
    <font>
      <i/>
      <sz val="20"/>
      <name val="Arial Narrow"/>
      <family val="2"/>
    </font>
    <font>
      <sz val="16"/>
      <color theme="1"/>
      <name val="Arial Narrow"/>
      <family val="2"/>
    </font>
    <font>
      <b/>
      <sz val="14"/>
      <color theme="1"/>
      <name val="Arial Unicode MS"/>
      <family val="2"/>
    </font>
    <font>
      <b/>
      <i/>
      <sz val="20"/>
      <color theme="1"/>
      <name val="Arial Narrow"/>
      <family val="2"/>
    </font>
    <font>
      <i/>
      <sz val="11"/>
      <color theme="1"/>
      <name val="Calibri"/>
      <family val="2"/>
      <scheme val="minor"/>
    </font>
    <font>
      <sz val="18"/>
      <name val="Arial"/>
      <family val="2"/>
    </font>
    <font>
      <sz val="15"/>
      <color theme="1"/>
      <name val="Arial"/>
      <family val="2"/>
    </font>
    <font>
      <b/>
      <sz val="20"/>
      <name val="Arial"/>
      <family val="2"/>
    </font>
    <font>
      <sz val="10"/>
      <name val="Arial"/>
      <family val="2"/>
    </font>
    <font>
      <b/>
      <sz val="13"/>
      <color theme="1"/>
      <name val="Arial Narrow"/>
      <family val="2"/>
    </font>
    <font>
      <b/>
      <sz val="14"/>
      <color theme="1"/>
      <name val="Arial"/>
      <family val="2"/>
    </font>
    <font>
      <b/>
      <sz val="16"/>
      <color theme="1"/>
      <name val="Arial Narrow"/>
      <family val="2"/>
    </font>
    <font>
      <sz val="13"/>
      <color theme="1"/>
      <name val="Arial"/>
      <family val="2"/>
    </font>
    <font>
      <sz val="13"/>
      <name val="Arial"/>
      <family val="2"/>
    </font>
    <font>
      <b/>
      <sz val="14"/>
      <name val="Arial"/>
      <family val="2"/>
    </font>
    <font>
      <sz val="14"/>
      <name val="Arial"/>
      <family val="2"/>
    </font>
    <font>
      <b/>
      <sz val="14"/>
      <name val="Arial Narrow"/>
      <family val="2"/>
    </font>
    <font>
      <b/>
      <sz val="12"/>
      <color theme="1"/>
      <name val="Arial Narrow"/>
      <family val="2"/>
    </font>
    <font>
      <b/>
      <sz val="14"/>
      <color theme="1"/>
      <name val="Arial Narrow"/>
      <family val="2"/>
    </font>
    <font>
      <sz val="14"/>
      <name val="Arial Narrow"/>
      <family val="2"/>
    </font>
    <font>
      <sz val="14"/>
      <color theme="1"/>
      <name val="Arial Narrow"/>
      <family val="2"/>
    </font>
    <font>
      <sz val="15"/>
      <name val="Arial"/>
      <family val="2"/>
    </font>
    <font>
      <b/>
      <sz val="20"/>
      <name val="Arial Narrow"/>
      <family val="2"/>
    </font>
    <font>
      <b/>
      <sz val="16"/>
      <name val="Arial Narrow"/>
      <family val="2"/>
    </font>
    <font>
      <sz val="16"/>
      <name val="Arial Narrow"/>
      <family val="2"/>
    </font>
    <font>
      <sz val="11"/>
      <name val="Arial"/>
      <family val="2"/>
    </font>
    <font>
      <b/>
      <sz val="11"/>
      <name val="Arial"/>
      <family val="2"/>
    </font>
    <font>
      <b/>
      <sz val="22"/>
      <name val="Arial Narrow"/>
      <family val="2"/>
    </font>
    <font>
      <b/>
      <sz val="8.5"/>
      <color theme="1"/>
      <name val="Arial"/>
      <family val="2"/>
    </font>
    <font>
      <b/>
      <sz val="10.5"/>
      <color theme="1"/>
      <name val="Arial Narrow"/>
      <family val="2"/>
    </font>
    <font>
      <b/>
      <sz val="10"/>
      <color theme="1"/>
      <name val="Arial"/>
      <family val="2"/>
    </font>
    <font>
      <b/>
      <sz val="12"/>
      <color theme="1"/>
      <name val="Arial"/>
      <family val="2"/>
    </font>
    <font>
      <b/>
      <sz val="11.5"/>
      <color theme="1"/>
      <name val="Arial Narrow"/>
      <family val="2"/>
    </font>
    <font>
      <sz val="13"/>
      <color theme="1"/>
      <name val="Arial Narrow"/>
      <family val="2"/>
    </font>
    <font>
      <sz val="11"/>
      <color rgb="FF000000"/>
      <name val="Calibri"/>
      <family val="2"/>
      <charset val="1"/>
    </font>
    <font>
      <sz val="11"/>
      <name val="Arial Narrow"/>
      <family val="2"/>
      <charset val="1"/>
    </font>
    <font>
      <b/>
      <sz val="14"/>
      <name val="Arial Narrow"/>
      <family val="2"/>
      <charset val="1"/>
    </font>
    <font>
      <sz val="11"/>
      <name val="Calibri"/>
      <family val="2"/>
      <charset val="1"/>
    </font>
    <font>
      <sz val="14"/>
      <name val="Arial Narrow"/>
      <family val="2"/>
      <charset val="1"/>
    </font>
    <font>
      <sz val="10"/>
      <name val="Arial"/>
      <family val="2"/>
      <charset val="1"/>
    </font>
    <font>
      <b/>
      <u/>
      <sz val="14"/>
      <name val="Arial Narrow"/>
      <family val="2"/>
    </font>
    <font>
      <sz val="10"/>
      <name val="Arial Narrow"/>
      <family val="2"/>
    </font>
    <font>
      <b/>
      <sz val="16"/>
      <name val="Arial"/>
      <family val="2"/>
    </font>
    <font>
      <sz val="14"/>
      <color rgb="FFFF0000"/>
      <name val="Arial Narrow"/>
      <family val="2"/>
    </font>
    <font>
      <b/>
      <sz val="11"/>
      <color theme="1"/>
      <name val="Arial"/>
      <family val="2"/>
    </font>
    <font>
      <sz val="11"/>
      <color theme="1"/>
      <name val="Arial"/>
      <family val="2"/>
    </font>
    <font>
      <b/>
      <sz val="12"/>
      <name val="Arial"/>
      <family val="2"/>
    </font>
    <font>
      <sz val="11"/>
      <color rgb="FFFF0000"/>
      <name val="Calibri"/>
      <family val="2"/>
      <scheme val="minor"/>
    </font>
    <font>
      <b/>
      <sz val="13"/>
      <color theme="1"/>
      <name val="Arial"/>
      <family val="2"/>
    </font>
    <font>
      <sz val="13"/>
      <color theme="1"/>
      <name val="Calibri"/>
      <family val="2"/>
      <scheme val="minor"/>
    </font>
    <font>
      <b/>
      <u/>
      <sz val="13"/>
      <color theme="1"/>
      <name val="Arial Narrow"/>
      <family val="2"/>
    </font>
    <font>
      <b/>
      <sz val="16"/>
      <color theme="1"/>
      <name val="Calibri"/>
      <family val="2"/>
      <scheme val="minor"/>
    </font>
    <font>
      <sz val="10"/>
      <name val="Calibri"/>
      <family val="2"/>
      <scheme val="minor"/>
    </font>
    <font>
      <sz val="14"/>
      <color theme="1"/>
      <name val="Calibri"/>
      <family val="2"/>
      <scheme val="minor"/>
    </font>
    <font>
      <b/>
      <sz val="16"/>
      <color rgb="FFFF0000"/>
      <name val="Calibri"/>
      <family val="2"/>
      <scheme val="minor"/>
    </font>
    <font>
      <b/>
      <sz val="14"/>
      <color rgb="FFFF0000"/>
      <name val="Calibri"/>
      <family val="2"/>
      <scheme val="minor"/>
    </font>
    <font>
      <b/>
      <sz val="14"/>
      <name val="Calibri"/>
      <family val="2"/>
      <scheme val="minor"/>
    </font>
    <font>
      <b/>
      <sz val="10"/>
      <name val="Calibri"/>
      <family val="2"/>
      <scheme val="minor"/>
    </font>
    <font>
      <sz val="10"/>
      <color theme="1"/>
      <name val="Calibri"/>
      <family val="2"/>
      <scheme val="minor"/>
    </font>
    <font>
      <sz val="12"/>
      <color theme="1"/>
      <name val="Times New Roman"/>
      <family val="1"/>
    </font>
    <font>
      <sz val="11"/>
      <color rgb="FF000000"/>
      <name val="Calibri"/>
      <family val="2"/>
    </font>
    <font>
      <sz val="11"/>
      <name val="Calibri"/>
      <family val="2"/>
      <scheme val="minor"/>
    </font>
    <font>
      <sz val="13.5"/>
      <color rgb="FF000000"/>
      <name val="Calibri"/>
      <family val="2"/>
      <scheme val="minor"/>
    </font>
    <font>
      <sz val="12"/>
      <color rgb="FF000000"/>
      <name val="Calibri"/>
      <family val="2"/>
      <scheme val="minor"/>
    </font>
    <font>
      <b/>
      <sz val="10"/>
      <color theme="1"/>
      <name val="Arial Narrow"/>
      <family val="2"/>
    </font>
    <font>
      <sz val="10"/>
      <color theme="1"/>
      <name val="Arial Narrow"/>
      <family val="2"/>
    </font>
    <font>
      <b/>
      <i/>
      <sz val="12"/>
      <name val="Arial Narrow"/>
      <family val="2"/>
    </font>
    <font>
      <b/>
      <sz val="12"/>
      <color rgb="FFFF0000"/>
      <name val="Arial Narrow"/>
      <family val="2"/>
    </font>
    <font>
      <b/>
      <u/>
      <sz val="15"/>
      <name val="Arial"/>
      <family val="2"/>
    </font>
    <font>
      <u/>
      <sz val="15"/>
      <name val="Arial"/>
      <family val="2"/>
    </font>
    <font>
      <sz val="14"/>
      <name val="Calibri"/>
      <family val="2"/>
    </font>
    <font>
      <sz val="10"/>
      <name val="Courier New"/>
      <family val="3"/>
    </font>
    <font>
      <sz val="14"/>
      <color rgb="FF000000"/>
      <name val="Arial Narrow"/>
      <family val="2"/>
    </font>
    <font>
      <u/>
      <sz val="14"/>
      <color rgb="FF000000"/>
      <name val="Arial Narrow"/>
      <family val="2"/>
    </font>
    <font>
      <b/>
      <sz val="14"/>
      <color rgb="FF000000"/>
      <name val="Arial Narrow"/>
      <family val="2"/>
    </font>
    <font>
      <b/>
      <u/>
      <sz val="14"/>
      <color rgb="FF000000"/>
      <name val="Arial Narrow"/>
      <family val="2"/>
    </font>
    <font>
      <sz val="14"/>
      <color rgb="FF7030A0"/>
      <name val="Arial Narrow"/>
      <family val="2"/>
    </font>
    <font>
      <b/>
      <i/>
      <u/>
      <sz val="14"/>
      <color theme="1"/>
      <name val="Arial Narrow"/>
      <family val="2"/>
    </font>
    <font>
      <b/>
      <sz val="14"/>
      <color rgb="FFFF0000"/>
      <name val="Arial Narrow"/>
      <family val="2"/>
    </font>
    <font>
      <sz val="14"/>
      <color theme="0"/>
      <name val="Arial Narrow"/>
      <family val="2"/>
    </font>
    <font>
      <b/>
      <sz val="10"/>
      <name val="Arial Narrow"/>
      <family val="2"/>
    </font>
    <font>
      <i/>
      <sz val="16"/>
      <name val="Arial Narrow"/>
      <family val="2"/>
    </font>
    <font>
      <b/>
      <sz val="18"/>
      <color theme="1"/>
      <name val="Arial Narrow"/>
      <family val="2"/>
    </font>
    <font>
      <sz val="18"/>
      <color theme="1"/>
      <name val="Arial Narrow"/>
      <family val="2"/>
    </font>
    <font>
      <b/>
      <i/>
      <sz val="11"/>
      <name val="Arial"/>
      <family val="2"/>
    </font>
    <font>
      <sz val="11"/>
      <name val="Arial Narrow"/>
      <family val="2"/>
    </font>
  </fonts>
  <fills count="36">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59999389629810485"/>
        <bgColor rgb="FFFFFFCC"/>
      </patternFill>
    </fill>
    <fill>
      <patternFill patternType="solid">
        <fgColor theme="3" tint="0.5999938962981048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CC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79998168889431442"/>
        <bgColor rgb="FFFFFFCC"/>
      </patternFill>
    </fill>
    <fill>
      <patternFill patternType="solid">
        <fgColor theme="9" tint="0.39997558519241921"/>
        <bgColor indexed="64"/>
      </patternFill>
    </fill>
    <fill>
      <patternFill patternType="solid">
        <fgColor theme="7"/>
        <bgColor indexed="64"/>
      </patternFill>
    </fill>
    <fill>
      <patternFill patternType="solid">
        <fgColor theme="9"/>
        <bgColor indexed="64"/>
      </patternFill>
    </fill>
    <fill>
      <patternFill patternType="solid">
        <fgColor rgb="FF92D050"/>
        <bgColor indexed="64"/>
      </patternFill>
    </fill>
    <fill>
      <patternFill patternType="solid">
        <fgColor rgb="FFFFFF99"/>
        <bgColor indexed="64"/>
      </patternFill>
    </fill>
    <fill>
      <patternFill patternType="solid">
        <fgColor rgb="FFFFCCFF"/>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style="mediumDashed">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auto="1"/>
      </top>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
      <left style="mediumDashed">
        <color indexed="64"/>
      </left>
      <right style="thin">
        <color indexed="64"/>
      </right>
      <top/>
      <bottom style="thin">
        <color auto="1"/>
      </bottom>
      <diagonal/>
    </border>
    <border>
      <left style="mediumDashed">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Dashed">
        <color indexed="64"/>
      </left>
      <right style="thin">
        <color indexed="64"/>
      </right>
      <top style="medium">
        <color indexed="64"/>
      </top>
      <bottom style="mediumDashed">
        <color indexed="64"/>
      </bottom>
      <diagonal/>
    </border>
    <border>
      <left style="thin">
        <color indexed="64"/>
      </left>
      <right style="thin">
        <color indexed="64"/>
      </right>
      <top style="medium">
        <color indexed="64"/>
      </top>
      <bottom style="mediumDashed">
        <color indexed="64"/>
      </bottom>
      <diagonal/>
    </border>
    <border>
      <left style="thin">
        <color indexed="64"/>
      </left>
      <right style="medium">
        <color indexed="64"/>
      </right>
      <top style="medium">
        <color indexed="64"/>
      </top>
      <bottom style="mediumDashed">
        <color indexed="64"/>
      </bottom>
      <diagonal/>
    </border>
    <border>
      <left style="medium">
        <color indexed="64"/>
      </left>
      <right style="mediumDashed">
        <color indexed="64"/>
      </right>
      <top style="thin">
        <color indexed="64"/>
      </top>
      <bottom style="mediumDashed">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52">
    <xf numFmtId="0" fontId="0" fillId="0" borderId="0"/>
    <xf numFmtId="44" fontId="25" fillId="0" borderId="0" applyFont="0" applyFill="0" applyBorder="0" applyAlignment="0" applyProtection="0"/>
    <xf numFmtId="0" fontId="4" fillId="0" borderId="0">
      <alignment vertical="center"/>
    </xf>
    <xf numFmtId="0" fontId="4" fillId="0" borderId="0">
      <alignment vertical="center"/>
    </xf>
    <xf numFmtId="9" fontId="7" fillId="0" borderId="0" applyFont="0" applyFill="0" applyBorder="0" applyAlignment="0" applyProtection="0"/>
    <xf numFmtId="0" fontId="9" fillId="0" borderId="0"/>
    <xf numFmtId="166" fontId="7" fillId="0" borderId="0" applyFont="0" applyFill="0" applyBorder="0" applyAlignment="0" applyProtection="0"/>
    <xf numFmtId="167" fontId="7" fillId="0" borderId="0" applyFont="0" applyFill="0" applyBorder="0" applyAlignment="0" applyProtection="0"/>
    <xf numFmtId="9" fontId="7" fillId="0" borderId="0" applyFont="0" applyFill="0" applyBorder="0" applyAlignment="0" applyProtection="0"/>
    <xf numFmtId="0" fontId="9" fillId="0" borderId="0"/>
    <xf numFmtId="0" fontId="9" fillId="0" borderId="0"/>
    <xf numFmtId="0" fontId="25" fillId="0" borderId="0"/>
    <xf numFmtId="9" fontId="48" fillId="0" borderId="0" applyFont="0" applyFill="0" applyBorder="0" applyAlignment="0" applyProtection="0"/>
    <xf numFmtId="0" fontId="25" fillId="0" borderId="0"/>
    <xf numFmtId="0" fontId="9" fillId="0" borderId="0"/>
    <xf numFmtId="0" fontId="9" fillId="0" borderId="0"/>
    <xf numFmtId="170" fontId="25" fillId="0" borderId="0" applyFont="0" applyFill="0" applyBorder="0" applyAlignment="0" applyProtection="0"/>
    <xf numFmtId="0" fontId="74" fillId="0" borderId="0"/>
    <xf numFmtId="0" fontId="25" fillId="0" borderId="0"/>
    <xf numFmtId="44" fontId="9" fillId="0" borderId="0" applyFont="0" applyFill="0" applyBorder="0" applyAlignment="0" applyProtection="0"/>
    <xf numFmtId="44" fontId="74" fillId="0" borderId="0" applyFont="0" applyFill="0" applyBorder="0" applyAlignment="0" applyProtection="0"/>
    <xf numFmtId="0" fontId="79" fillId="0" borderId="0"/>
    <xf numFmtId="0" fontId="9" fillId="0" borderId="0"/>
    <xf numFmtId="0" fontId="9" fillId="0" borderId="0"/>
    <xf numFmtId="0" fontId="3" fillId="0" borderId="0"/>
    <xf numFmtId="0" fontId="79" fillId="0" borderId="0"/>
    <xf numFmtId="44"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center"/>
    </xf>
    <xf numFmtId="9" fontId="25" fillId="0" borderId="0" applyFill="0" applyBorder="0" applyAlignment="0" applyProtection="0"/>
    <xf numFmtId="9"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166" fontId="7"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116">
    <xf numFmtId="0" fontId="0" fillId="0" borderId="0" xfId="0"/>
    <xf numFmtId="10" fontId="6" fillId="0" borderId="0" xfId="2" applyNumberFormat="1" applyFont="1">
      <alignment vertical="center"/>
    </xf>
    <xf numFmtId="0" fontId="6" fillId="0" borderId="0" xfId="2" applyFont="1">
      <alignment vertical="center"/>
    </xf>
    <xf numFmtId="0" fontId="4" fillId="0" borderId="0" xfId="2">
      <alignment vertical="center"/>
    </xf>
    <xf numFmtId="10" fontId="5" fillId="0" borderId="0" xfId="2" applyNumberFormat="1" applyFont="1" applyAlignment="1">
      <alignment horizontal="center" vertical="center"/>
    </xf>
    <xf numFmtId="10" fontId="8" fillId="0" borderId="0" xfId="2" applyNumberFormat="1" applyFont="1" applyAlignment="1">
      <alignment horizontal="center"/>
    </xf>
    <xf numFmtId="10" fontId="6" fillId="0" borderId="0" xfId="2" applyNumberFormat="1" applyFont="1" applyAlignment="1">
      <alignment horizontal="center"/>
    </xf>
    <xf numFmtId="0" fontId="10" fillId="0" borderId="0" xfId="5" applyFont="1" applyAlignment="1">
      <alignment horizontal="center" wrapText="1"/>
    </xf>
    <xf numFmtId="0" fontId="10" fillId="0" borderId="0" xfId="5" applyFont="1" applyAlignment="1">
      <alignment vertical="center" wrapText="1"/>
    </xf>
    <xf numFmtId="0" fontId="6" fillId="0" borderId="9" xfId="2" applyFont="1" applyBorder="1" applyAlignment="1">
      <alignment vertical="center" shrinkToFit="1"/>
    </xf>
    <xf numFmtId="0" fontId="6" fillId="0" borderId="10" xfId="3" applyFont="1" applyBorder="1">
      <alignment vertical="center"/>
    </xf>
    <xf numFmtId="0" fontId="6" fillId="0" borderId="10" xfId="3" applyFont="1" applyBorder="1" applyAlignment="1">
      <alignment vertical="center" shrinkToFit="1"/>
    </xf>
    <xf numFmtId="0" fontId="6" fillId="0" borderId="11" xfId="3" applyFont="1" applyBorder="1" applyAlignment="1">
      <alignment vertical="center" shrinkToFit="1"/>
    </xf>
    <xf numFmtId="10" fontId="6" fillId="0" borderId="0" xfId="2" applyNumberFormat="1" applyFont="1" applyAlignment="1">
      <alignment horizontal="center" vertical="center"/>
    </xf>
    <xf numFmtId="10" fontId="5" fillId="0" borderId="0" xfId="2" applyNumberFormat="1" applyFont="1" applyAlignment="1">
      <alignment horizontal="center"/>
    </xf>
    <xf numFmtId="0" fontId="6" fillId="0" borderId="13" xfId="2" applyFont="1" applyBorder="1" applyAlignment="1">
      <alignment horizontal="justify" vertical="center" wrapText="1"/>
    </xf>
    <xf numFmtId="0" fontId="6" fillId="0" borderId="0" xfId="2" applyFont="1" applyAlignment="1">
      <alignment horizontal="justify" vertical="center" wrapText="1"/>
    </xf>
    <xf numFmtId="0" fontId="6" fillId="0" borderId="14" xfId="2" applyFont="1" applyBorder="1" applyAlignment="1">
      <alignment horizontal="justify" vertical="center" wrapText="1"/>
    </xf>
    <xf numFmtId="0" fontId="6" fillId="0" borderId="10" xfId="7" applyNumberFormat="1" applyFont="1" applyFill="1" applyBorder="1" applyAlignment="1">
      <alignment horizontal="center" vertical="center"/>
    </xf>
    <xf numFmtId="0" fontId="6" fillId="0" borderId="9" xfId="6" applyNumberFormat="1" applyFont="1" applyFill="1" applyBorder="1" applyAlignment="1">
      <alignment horizontal="center" vertical="center"/>
    </xf>
    <xf numFmtId="0" fontId="6" fillId="0" borderId="10" xfId="6" applyNumberFormat="1" applyFont="1" applyFill="1" applyBorder="1" applyAlignment="1">
      <alignment horizontal="center" vertical="center"/>
    </xf>
    <xf numFmtId="0" fontId="6" fillId="0" borderId="10" xfId="3" applyFont="1" applyBorder="1" applyAlignment="1">
      <alignment horizontal="center" vertical="center"/>
    </xf>
    <xf numFmtId="0" fontId="6" fillId="0" borderId="10" xfId="2" applyFont="1" applyBorder="1" applyAlignment="1">
      <alignment horizontal="center" vertical="center"/>
    </xf>
    <xf numFmtId="0" fontId="6" fillId="0" borderId="10" xfId="2" applyFont="1" applyBorder="1">
      <alignment vertical="center"/>
    </xf>
    <xf numFmtId="0" fontId="6" fillId="0" borderId="11" xfId="2" applyFont="1" applyBorder="1">
      <alignment vertical="center"/>
    </xf>
    <xf numFmtId="0" fontId="6" fillId="0" borderId="2" xfId="3" applyFont="1" applyBorder="1" applyAlignment="1">
      <alignment horizontal="center" vertical="center"/>
    </xf>
    <xf numFmtId="0" fontId="6" fillId="0" borderId="1" xfId="2" applyFont="1" applyBorder="1">
      <alignment vertical="center"/>
    </xf>
    <xf numFmtId="0" fontId="6" fillId="0" borderId="2" xfId="3" applyFont="1" applyBorder="1">
      <alignment vertical="center"/>
    </xf>
    <xf numFmtId="10" fontId="6" fillId="0" borderId="2" xfId="3" applyNumberFormat="1" applyFont="1" applyBorder="1" applyAlignment="1">
      <alignment horizontal="center" vertical="center"/>
    </xf>
    <xf numFmtId="10" fontId="6" fillId="0" borderId="2" xfId="3" applyNumberFormat="1" applyFont="1" applyBorder="1" applyAlignment="1">
      <alignment horizontal="left" vertical="center"/>
    </xf>
    <xf numFmtId="0" fontId="6" fillId="0" borderId="3" xfId="3" applyFont="1" applyBorder="1" applyAlignment="1">
      <alignment horizontal="left" vertical="center"/>
    </xf>
    <xf numFmtId="0" fontId="5" fillId="0" borderId="1" xfId="2" applyFont="1" applyBorder="1">
      <alignment vertical="center"/>
    </xf>
    <xf numFmtId="0" fontId="5" fillId="0" borderId="2" xfId="3" applyFont="1" applyBorder="1">
      <alignment vertical="center"/>
    </xf>
    <xf numFmtId="10" fontId="5" fillId="0" borderId="2" xfId="2" applyNumberFormat="1" applyFont="1" applyBorder="1" applyAlignment="1">
      <alignment horizontal="left" vertical="center" shrinkToFit="1"/>
    </xf>
    <xf numFmtId="0" fontId="5" fillId="0" borderId="2" xfId="3" applyFont="1" applyBorder="1" applyAlignment="1">
      <alignment horizontal="center" vertical="center" shrinkToFit="1"/>
    </xf>
    <xf numFmtId="0" fontId="5" fillId="0" borderId="3" xfId="3" applyFont="1" applyBorder="1" applyAlignment="1">
      <alignment horizontal="center" vertical="center" shrinkToFit="1"/>
    </xf>
    <xf numFmtId="10" fontId="6" fillId="0" borderId="10" xfId="4" applyNumberFormat="1" applyFont="1" applyFill="1" applyBorder="1" applyAlignment="1">
      <alignment vertical="center"/>
    </xf>
    <xf numFmtId="10" fontId="6" fillId="0" borderId="11" xfId="4" applyNumberFormat="1" applyFont="1" applyFill="1" applyBorder="1" applyAlignment="1">
      <alignment vertical="center"/>
    </xf>
    <xf numFmtId="0" fontId="12" fillId="0" borderId="0" xfId="2" applyFont="1">
      <alignment vertical="center"/>
    </xf>
    <xf numFmtId="10" fontId="6" fillId="0" borderId="2" xfId="8" applyNumberFormat="1" applyFont="1" applyBorder="1" applyAlignment="1">
      <alignment vertical="center"/>
    </xf>
    <xf numFmtId="10" fontId="6" fillId="0" borderId="2" xfId="4" applyNumberFormat="1" applyFont="1" applyFill="1" applyBorder="1" applyAlignment="1">
      <alignment vertical="center"/>
    </xf>
    <xf numFmtId="10" fontId="6" fillId="0" borderId="3" xfId="4" applyNumberFormat="1" applyFont="1" applyFill="1" applyBorder="1" applyAlignment="1">
      <alignment vertical="center"/>
    </xf>
    <xf numFmtId="10" fontId="6" fillId="0" borderId="2" xfId="3" applyNumberFormat="1" applyFont="1" applyBorder="1">
      <alignment vertical="center"/>
    </xf>
    <xf numFmtId="0" fontId="5" fillId="0" borderId="7" xfId="3" applyFont="1" applyBorder="1">
      <alignment vertical="center"/>
    </xf>
    <xf numFmtId="0" fontId="6" fillId="0" borderId="10" xfId="6" applyNumberFormat="1" applyFont="1" applyBorder="1" applyAlignment="1">
      <alignment horizontal="center" vertical="center"/>
    </xf>
    <xf numFmtId="10" fontId="6" fillId="0" borderId="10" xfId="3" applyNumberFormat="1" applyFont="1" applyBorder="1">
      <alignment vertical="center"/>
    </xf>
    <xf numFmtId="0" fontId="6" fillId="0" borderId="10" xfId="3" applyFont="1" applyBorder="1" applyAlignment="1">
      <alignment horizontal="justify" vertical="center" wrapText="1"/>
    </xf>
    <xf numFmtId="0" fontId="6" fillId="0" borderId="11" xfId="3" applyFont="1" applyBorder="1" applyAlignment="1">
      <alignment horizontal="justify" vertical="center" wrapText="1"/>
    </xf>
    <xf numFmtId="0" fontId="6" fillId="0" borderId="0" xfId="3" applyFont="1" applyAlignment="1">
      <alignment horizontal="justify" vertical="center" wrapText="1"/>
    </xf>
    <xf numFmtId="0" fontId="6" fillId="0" borderId="14" xfId="3" applyFont="1" applyBorder="1" applyAlignment="1">
      <alignment horizontal="justify" vertical="center" wrapText="1"/>
    </xf>
    <xf numFmtId="10" fontId="5" fillId="0" borderId="2" xfId="3" applyNumberFormat="1" applyFont="1" applyBorder="1" applyAlignment="1">
      <alignment horizontal="center" vertical="center" shrinkToFit="1"/>
    </xf>
    <xf numFmtId="10" fontId="5" fillId="0" borderId="3" xfId="3" applyNumberFormat="1" applyFont="1" applyBorder="1" applyAlignment="1">
      <alignment horizontal="center" vertical="center" shrinkToFit="1"/>
    </xf>
    <xf numFmtId="0" fontId="6" fillId="0" borderId="0" xfId="3" applyFont="1">
      <alignment vertical="center"/>
    </xf>
    <xf numFmtId="0" fontId="6" fillId="0" borderId="0" xfId="3" applyFont="1" applyAlignment="1">
      <alignment vertical="center" shrinkToFit="1"/>
    </xf>
    <xf numFmtId="0" fontId="6" fillId="0" borderId="14" xfId="3" applyFont="1" applyBorder="1" applyAlignment="1">
      <alignment vertical="center" shrinkToFit="1"/>
    </xf>
    <xf numFmtId="2" fontId="6" fillId="0" borderId="10" xfId="6" applyNumberFormat="1" applyFont="1" applyBorder="1" applyAlignment="1">
      <alignment horizontal="center" vertical="center"/>
    </xf>
    <xf numFmtId="0" fontId="6" fillId="0" borderId="2" xfId="3" applyFont="1" applyBorder="1" applyAlignment="1">
      <alignment horizontal="left" vertical="center"/>
    </xf>
    <xf numFmtId="49" fontId="13" fillId="0" borderId="2" xfId="3" applyNumberFormat="1" applyFont="1" applyBorder="1" applyAlignment="1">
      <alignment horizontal="center" vertical="center"/>
    </xf>
    <xf numFmtId="0" fontId="14" fillId="3" borderId="4" xfId="7" applyNumberFormat="1" applyFont="1" applyFill="1" applyBorder="1" applyAlignment="1">
      <alignment horizontal="center" vertical="center"/>
    </xf>
    <xf numFmtId="10" fontId="15" fillId="0" borderId="4" xfId="9" applyNumberFormat="1" applyFont="1" applyBorder="1" applyAlignment="1">
      <alignment horizontal="center" vertical="center"/>
    </xf>
    <xf numFmtId="10" fontId="6" fillId="0" borderId="0" xfId="2" applyNumberFormat="1" applyFont="1" applyAlignment="1">
      <alignment vertical="center" shrinkToFit="1"/>
    </xf>
    <xf numFmtId="0" fontId="6" fillId="0" borderId="0" xfId="2" applyFont="1" applyAlignment="1">
      <alignment vertical="center" shrinkToFit="1"/>
    </xf>
    <xf numFmtId="0" fontId="6" fillId="0" borderId="0" xfId="2" applyFont="1" applyAlignment="1">
      <alignment horizontal="left" vertical="center" shrinkToFit="1"/>
    </xf>
    <xf numFmtId="0" fontId="6" fillId="0" borderId="0" xfId="2" applyFont="1" applyAlignment="1">
      <alignment horizontal="center" vertical="center" shrinkToFit="1"/>
    </xf>
    <xf numFmtId="0" fontId="6" fillId="0" borderId="0" xfId="4" applyNumberFormat="1" applyFont="1" applyFill="1" applyBorder="1" applyAlignment="1">
      <alignment vertical="center"/>
    </xf>
    <xf numFmtId="0" fontId="6" fillId="0" borderId="0" xfId="7" applyNumberFormat="1" applyFont="1" applyFill="1" applyBorder="1" applyAlignment="1">
      <alignment vertical="center"/>
    </xf>
    <xf numFmtId="4" fontId="18" fillId="0" borderId="0" xfId="10" applyNumberFormat="1" applyFont="1"/>
    <xf numFmtId="0" fontId="9" fillId="0" borderId="0" xfId="10"/>
    <xf numFmtId="0" fontId="17" fillId="0" borderId="4" xfId="10" applyFont="1" applyBorder="1" applyAlignment="1">
      <alignment horizontal="center" vertical="center" wrapText="1"/>
    </xf>
    <xf numFmtId="10" fontId="16" fillId="3" borderId="4" xfId="10" applyNumberFormat="1" applyFont="1" applyFill="1" applyBorder="1" applyAlignment="1">
      <alignment horizontal="center" vertical="center" wrapText="1"/>
    </xf>
    <xf numFmtId="10" fontId="17" fillId="0" borderId="4" xfId="10" applyNumberFormat="1" applyFont="1" applyBorder="1" applyAlignment="1">
      <alignment horizontal="center" vertical="center" wrapText="1"/>
    </xf>
    <xf numFmtId="4" fontId="21" fillId="0" borderId="0" xfId="10" applyNumberFormat="1" applyFont="1" applyAlignment="1">
      <alignment wrapText="1"/>
    </xf>
    <xf numFmtId="0" fontId="16" fillId="4" borderId="4" xfId="10" applyFont="1" applyFill="1" applyBorder="1" applyAlignment="1">
      <alignment horizontal="center" vertical="center" wrapText="1"/>
    </xf>
    <xf numFmtId="10" fontId="16" fillId="4" borderId="4" xfId="10" applyNumberFormat="1" applyFont="1" applyFill="1" applyBorder="1" applyAlignment="1">
      <alignment horizontal="center" vertical="center" wrapText="1"/>
    </xf>
    <xf numFmtId="44" fontId="16" fillId="4" borderId="4" xfId="10" applyNumberFormat="1" applyFont="1" applyFill="1" applyBorder="1" applyAlignment="1">
      <alignment horizontal="center" vertical="center" wrapText="1"/>
    </xf>
    <xf numFmtId="0" fontId="22" fillId="5" borderId="4" xfId="10" applyFont="1" applyFill="1" applyBorder="1" applyAlignment="1">
      <alignment horizontal="center" vertical="center"/>
    </xf>
    <xf numFmtId="0" fontId="23" fillId="0" borderId="0" xfId="10" applyFont="1"/>
    <xf numFmtId="0" fontId="24" fillId="6" borderId="4" xfId="10" applyFont="1" applyFill="1" applyBorder="1" applyAlignment="1">
      <alignment horizontal="center" vertical="center" wrapText="1"/>
    </xf>
    <xf numFmtId="0" fontId="16" fillId="6" borderId="4" xfId="10" applyFont="1" applyFill="1" applyBorder="1" applyAlignment="1">
      <alignment horizontal="center" vertical="center" wrapText="1"/>
    </xf>
    <xf numFmtId="0" fontId="23" fillId="6" borderId="4" xfId="10" applyFont="1" applyFill="1" applyBorder="1" applyAlignment="1">
      <alignment vertical="center" wrapText="1"/>
    </xf>
    <xf numFmtId="44" fontId="23" fillId="6" borderId="4" xfId="10" applyNumberFormat="1" applyFont="1" applyFill="1" applyBorder="1" applyAlignment="1">
      <alignment vertical="center" wrapText="1"/>
    </xf>
    <xf numFmtId="0" fontId="23" fillId="5" borderId="4" xfId="10" applyFont="1" applyFill="1" applyBorder="1" applyAlignment="1">
      <alignment horizontal="center"/>
    </xf>
    <xf numFmtId="0" fontId="17" fillId="0" borderId="4" xfId="10" applyFont="1" applyBorder="1" applyAlignment="1">
      <alignment horizontal="left" vertical="center" wrapText="1"/>
    </xf>
    <xf numFmtId="44" fontId="17" fillId="0" borderId="4" xfId="10" applyNumberFormat="1" applyFont="1" applyBorder="1" applyAlignment="1">
      <alignment horizontal="center" vertical="center" wrapText="1"/>
    </xf>
    <xf numFmtId="0" fontId="16" fillId="7" borderId="4" xfId="10" applyFont="1" applyFill="1" applyBorder="1" applyAlignment="1">
      <alignment vertical="center" wrapText="1"/>
    </xf>
    <xf numFmtId="44" fontId="16" fillId="7" borderId="4" xfId="10" applyNumberFormat="1" applyFont="1" applyFill="1" applyBorder="1" applyAlignment="1">
      <alignment vertical="center" wrapText="1"/>
    </xf>
    <xf numFmtId="0" fontId="27" fillId="0" borderId="4" xfId="10" applyFont="1" applyBorder="1" applyAlignment="1">
      <alignment horizontal="center" vertical="center" wrapText="1"/>
    </xf>
    <xf numFmtId="0" fontId="28" fillId="0" borderId="4" xfId="10" applyFont="1" applyBorder="1" applyAlignment="1">
      <alignment horizontal="center" vertical="center" wrapText="1"/>
    </xf>
    <xf numFmtId="44" fontId="17" fillId="0" borderId="4" xfId="10" applyNumberFormat="1" applyFont="1" applyBorder="1" applyAlignment="1">
      <alignment vertical="center" wrapText="1"/>
    </xf>
    <xf numFmtId="0" fontId="17" fillId="6" borderId="4" xfId="10" applyFont="1" applyFill="1" applyBorder="1" applyAlignment="1">
      <alignment horizontal="right" vertical="center" wrapText="1"/>
    </xf>
    <xf numFmtId="10" fontId="17" fillId="6" borderId="4" xfId="10" applyNumberFormat="1" applyFont="1" applyFill="1" applyBorder="1" applyAlignment="1">
      <alignment horizontal="center" vertical="center" wrapText="1"/>
    </xf>
    <xf numFmtId="44" fontId="17" fillId="6" borderId="4" xfId="10" applyNumberFormat="1" applyFont="1" applyFill="1" applyBorder="1" applyAlignment="1">
      <alignment horizontal="center" vertical="center" wrapText="1"/>
    </xf>
    <xf numFmtId="0" fontId="28" fillId="8" borderId="4" xfId="10" applyFont="1" applyFill="1" applyBorder="1" applyAlignment="1">
      <alignment vertical="center" wrapText="1"/>
    </xf>
    <xf numFmtId="0" fontId="23" fillId="7" borderId="4" xfId="10" applyFont="1" applyFill="1" applyBorder="1" applyAlignment="1">
      <alignment vertical="center" wrapText="1"/>
    </xf>
    <xf numFmtId="44" fontId="23" fillId="7" borderId="4" xfId="10" applyNumberFormat="1" applyFont="1" applyFill="1" applyBorder="1" applyAlignment="1">
      <alignment vertical="center" wrapText="1"/>
    </xf>
    <xf numFmtId="0" fontId="17" fillId="9" borderId="4" xfId="10" applyFont="1" applyFill="1" applyBorder="1" applyAlignment="1">
      <alignment horizontal="center" vertical="center" wrapText="1"/>
    </xf>
    <xf numFmtId="0" fontId="17" fillId="9" borderId="4" xfId="10" applyFont="1" applyFill="1" applyBorder="1" applyAlignment="1">
      <alignment horizontal="left" vertical="center" wrapText="1"/>
    </xf>
    <xf numFmtId="10" fontId="17" fillId="9" borderId="4" xfId="10" applyNumberFormat="1" applyFont="1" applyFill="1" applyBorder="1" applyAlignment="1">
      <alignment horizontal="center" vertical="center" wrapText="1"/>
    </xf>
    <xf numFmtId="44" fontId="17" fillId="9" borderId="4" xfId="10" applyNumberFormat="1" applyFont="1" applyFill="1" applyBorder="1" applyAlignment="1">
      <alignment horizontal="center" vertical="center" wrapText="1"/>
    </xf>
    <xf numFmtId="4" fontId="29" fillId="0" borderId="0" xfId="10" applyNumberFormat="1" applyFont="1" applyAlignment="1">
      <alignment wrapText="1"/>
    </xf>
    <xf numFmtId="44" fontId="30" fillId="9" borderId="4" xfId="10" applyNumberFormat="1" applyFont="1" applyFill="1" applyBorder="1" applyAlignment="1">
      <alignment horizontal="center" vertical="center" wrapText="1"/>
    </xf>
    <xf numFmtId="2" fontId="31" fillId="10" borderId="4" xfId="10" applyNumberFormat="1" applyFont="1" applyFill="1" applyBorder="1" applyAlignment="1">
      <alignment horizontal="center" vertical="center"/>
    </xf>
    <xf numFmtId="0" fontId="32" fillId="0" borderId="4" xfId="10" applyFont="1" applyBorder="1" applyAlignment="1">
      <alignment horizontal="center" vertical="center" wrapText="1" shrinkToFit="1"/>
    </xf>
    <xf numFmtId="0" fontId="33" fillId="0" borderId="4" xfId="11" applyFont="1" applyBorder="1" applyAlignment="1">
      <alignment horizontal="left" vertical="center"/>
    </xf>
    <xf numFmtId="0" fontId="34" fillId="0" borderId="7" xfId="10" applyFont="1" applyBorder="1" applyAlignment="1">
      <alignment vertical="center"/>
    </xf>
    <xf numFmtId="0" fontId="28" fillId="7" borderId="4" xfId="10" applyFont="1" applyFill="1" applyBorder="1" applyAlignment="1">
      <alignment vertical="center" wrapText="1"/>
    </xf>
    <xf numFmtId="0" fontId="28" fillId="7" borderId="4" xfId="10" applyFont="1" applyFill="1" applyBorder="1" applyAlignment="1">
      <alignment horizontal="right" vertical="center" wrapText="1"/>
    </xf>
    <xf numFmtId="10" fontId="17" fillId="7" borderId="4" xfId="10" applyNumberFormat="1" applyFont="1" applyFill="1" applyBorder="1" applyAlignment="1">
      <alignment horizontal="center" vertical="center" wrapText="1"/>
    </xf>
    <xf numFmtId="44" fontId="28" fillId="7" borderId="4" xfId="10" applyNumberFormat="1" applyFont="1" applyFill="1" applyBorder="1" applyAlignment="1">
      <alignment horizontal="center" vertical="center" wrapText="1"/>
    </xf>
    <xf numFmtId="0" fontId="17" fillId="8" borderId="4" xfId="10" applyFont="1" applyFill="1" applyBorder="1" applyAlignment="1">
      <alignment vertical="center" wrapText="1"/>
    </xf>
    <xf numFmtId="0" fontId="9" fillId="7" borderId="4" xfId="10" applyFill="1" applyBorder="1" applyAlignment="1">
      <alignment vertical="center" wrapText="1"/>
    </xf>
    <xf numFmtId="44" fontId="9" fillId="7" borderId="4" xfId="10" applyNumberFormat="1" applyFill="1" applyBorder="1" applyAlignment="1">
      <alignment vertical="center" wrapText="1"/>
    </xf>
    <xf numFmtId="10" fontId="33" fillId="9" borderId="4" xfId="10" applyNumberFormat="1" applyFont="1" applyFill="1" applyBorder="1" applyAlignment="1">
      <alignment horizontal="center" vertical="center" wrapText="1"/>
    </xf>
    <xf numFmtId="10" fontId="23" fillId="0" borderId="0" xfId="10" applyNumberFormat="1" applyFont="1"/>
    <xf numFmtId="0" fontId="33" fillId="0" borderId="4" xfId="10" applyFont="1" applyBorder="1" applyAlignment="1">
      <alignment horizontal="center" vertical="center" wrapText="1"/>
    </xf>
    <xf numFmtId="0" fontId="36" fillId="0" borderId="4" xfId="10" applyFont="1" applyBorder="1" applyAlignment="1">
      <alignment horizontal="left" vertical="center" wrapText="1"/>
    </xf>
    <xf numFmtId="10" fontId="33" fillId="0" borderId="4" xfId="10" applyNumberFormat="1" applyFont="1" applyBorder="1" applyAlignment="1">
      <alignment horizontal="center" vertical="center" wrapText="1"/>
    </xf>
    <xf numFmtId="49" fontId="38" fillId="0" borderId="7" xfId="9" applyNumberFormat="1" applyFont="1" applyBorder="1" applyAlignment="1">
      <alignment horizontal="center" vertical="center"/>
    </xf>
    <xf numFmtId="10" fontId="38" fillId="0" borderId="7" xfId="9" applyNumberFormat="1" applyFont="1" applyBorder="1" applyAlignment="1">
      <alignment horizontal="center" vertical="center"/>
    </xf>
    <xf numFmtId="0" fontId="38" fillId="0" borderId="7" xfId="9" applyFont="1" applyBorder="1" applyAlignment="1">
      <alignment horizontal="center" vertical="center"/>
    </xf>
    <xf numFmtId="0" fontId="17" fillId="7" borderId="4" xfId="10" applyFont="1" applyFill="1" applyBorder="1" applyAlignment="1">
      <alignment vertical="center" wrapText="1"/>
    </xf>
    <xf numFmtId="44" fontId="39" fillId="7" borderId="4" xfId="10" applyNumberFormat="1" applyFont="1" applyFill="1" applyBorder="1" applyAlignment="1">
      <alignment vertical="center" wrapText="1"/>
    </xf>
    <xf numFmtId="0" fontId="27" fillId="0" borderId="4" xfId="10" applyFont="1" applyBorder="1" applyAlignment="1">
      <alignment horizontal="left" vertical="center" wrapText="1"/>
    </xf>
    <xf numFmtId="0" fontId="33" fillId="0" borderId="15" xfId="0" applyFont="1" applyBorder="1" applyAlignment="1">
      <alignment horizontal="center" vertical="center" wrapText="1"/>
    </xf>
    <xf numFmtId="0" fontId="33" fillId="0" borderId="16" xfId="0" applyFont="1" applyBorder="1" applyAlignment="1">
      <alignment horizontal="left" vertical="center" wrapText="1"/>
    </xf>
    <xf numFmtId="10" fontId="33" fillId="0" borderId="17" xfId="0" applyNumberFormat="1" applyFont="1" applyBorder="1" applyAlignment="1">
      <alignment horizontal="center" vertical="center" wrapText="1"/>
    </xf>
    <xf numFmtId="0" fontId="33" fillId="7" borderId="4" xfId="10" applyFont="1" applyFill="1" applyBorder="1" applyAlignment="1">
      <alignment vertical="center" wrapText="1"/>
    </xf>
    <xf numFmtId="0" fontId="40" fillId="7" borderId="4" xfId="10" applyFont="1" applyFill="1" applyBorder="1" applyAlignment="1">
      <alignment horizontal="right" vertical="center" wrapText="1"/>
    </xf>
    <xf numFmtId="10" fontId="33" fillId="7" borderId="4" xfId="10" applyNumberFormat="1" applyFont="1" applyFill="1" applyBorder="1" applyAlignment="1">
      <alignment horizontal="center" vertical="center" wrapText="1"/>
    </xf>
    <xf numFmtId="44" fontId="40" fillId="7" borderId="4" xfId="10" applyNumberFormat="1" applyFont="1" applyFill="1" applyBorder="1" applyAlignment="1">
      <alignment horizontal="center" vertical="center" wrapText="1"/>
    </xf>
    <xf numFmtId="168" fontId="17" fillId="0" borderId="4" xfId="10" applyNumberFormat="1" applyFont="1" applyBorder="1" applyAlignment="1">
      <alignment horizontal="center" vertical="center" wrapText="1"/>
    </xf>
    <xf numFmtId="0" fontId="33" fillId="6" borderId="4" xfId="10" applyFont="1" applyFill="1" applyBorder="1" applyAlignment="1">
      <alignment horizontal="right" vertical="center" wrapText="1"/>
    </xf>
    <xf numFmtId="10" fontId="33" fillId="6" borderId="4" xfId="10" applyNumberFormat="1" applyFont="1" applyFill="1" applyBorder="1" applyAlignment="1">
      <alignment horizontal="center" vertical="center" wrapText="1"/>
    </xf>
    <xf numFmtId="44" fontId="33" fillId="6" borderId="4" xfId="10" applyNumberFormat="1" applyFont="1" applyFill="1" applyBorder="1" applyAlignment="1">
      <alignment horizontal="center" vertical="center" wrapText="1"/>
    </xf>
    <xf numFmtId="0" fontId="41" fillId="0" borderId="0" xfId="10" applyFont="1" applyAlignment="1">
      <alignment vertical="center" wrapText="1"/>
    </xf>
    <xf numFmtId="4" fontId="42" fillId="0" borderId="0" xfId="10" applyNumberFormat="1" applyFont="1" applyAlignment="1">
      <alignment horizontal="center" vertical="center" wrapText="1"/>
    </xf>
    <xf numFmtId="44" fontId="43" fillId="3" borderId="4" xfId="10" applyNumberFormat="1" applyFont="1" applyFill="1" applyBorder="1" applyAlignment="1">
      <alignment horizontal="center" vertical="center" wrapText="1"/>
    </xf>
    <xf numFmtId="164" fontId="9" fillId="0" borderId="0" xfId="10" applyNumberFormat="1"/>
    <xf numFmtId="0" fontId="9" fillId="0" borderId="4" xfId="10" applyBorder="1"/>
    <xf numFmtId="44" fontId="17" fillId="6" borderId="4" xfId="1" applyFont="1" applyFill="1" applyBorder="1" applyAlignment="1">
      <alignment horizontal="center" vertical="center" wrapText="1"/>
    </xf>
    <xf numFmtId="10" fontId="16" fillId="6" borderId="4" xfId="10" applyNumberFormat="1" applyFont="1" applyFill="1" applyBorder="1" applyAlignment="1">
      <alignment horizontal="center" vertical="center" wrapText="1"/>
    </xf>
    <xf numFmtId="44" fontId="16" fillId="6" borderId="4" xfId="10" applyNumberFormat="1" applyFont="1" applyFill="1" applyBorder="1" applyAlignment="1">
      <alignment horizontal="center" vertical="center" wrapText="1"/>
    </xf>
    <xf numFmtId="0" fontId="45" fillId="12" borderId="5" xfId="0" applyFont="1" applyFill="1" applyBorder="1" applyAlignment="1">
      <alignment horizontal="center" vertical="center"/>
    </xf>
    <xf numFmtId="0" fontId="45" fillId="0" borderId="0" xfId="0" applyFont="1"/>
    <xf numFmtId="44" fontId="45" fillId="0" borderId="0" xfId="0" applyNumberFormat="1" applyFont="1"/>
    <xf numFmtId="0" fontId="19" fillId="0" borderId="4" xfId="10" applyFont="1" applyBorder="1" applyAlignment="1">
      <alignment horizontal="center" vertical="center" wrapText="1"/>
    </xf>
    <xf numFmtId="44" fontId="0" fillId="0" borderId="0" xfId="0" applyNumberFormat="1"/>
    <xf numFmtId="44" fontId="9" fillId="0" borderId="0" xfId="10" applyNumberFormat="1"/>
    <xf numFmtId="0" fontId="17" fillId="0" borderId="0" xfId="10" applyFont="1" applyAlignment="1">
      <alignment horizontal="center" vertical="center" wrapText="1"/>
    </xf>
    <xf numFmtId="0" fontId="17" fillId="0" borderId="0" xfId="10" applyFont="1" applyAlignment="1">
      <alignment horizontal="left" vertical="center" wrapText="1"/>
    </xf>
    <xf numFmtId="10" fontId="17" fillId="0" borderId="0" xfId="10" applyNumberFormat="1" applyFont="1" applyAlignment="1">
      <alignment horizontal="center" vertical="center" wrapText="1"/>
    </xf>
    <xf numFmtId="44" fontId="17" fillId="0" borderId="0" xfId="10" applyNumberFormat="1" applyFont="1" applyAlignment="1">
      <alignment horizontal="center" vertical="center" wrapText="1"/>
    </xf>
    <xf numFmtId="10" fontId="15" fillId="0" borderId="2" xfId="3" applyNumberFormat="1" applyFont="1" applyBorder="1" applyAlignment="1">
      <alignment horizontal="center" vertical="center" shrinkToFit="1"/>
    </xf>
    <xf numFmtId="0" fontId="15" fillId="0" borderId="2" xfId="3" applyFont="1" applyBorder="1" applyAlignment="1">
      <alignment horizontal="center" vertical="center" shrinkToFit="1"/>
    </xf>
    <xf numFmtId="0" fontId="15" fillId="0" borderId="3" xfId="3" applyFont="1" applyBorder="1" applyAlignment="1">
      <alignment horizontal="center" vertical="center" shrinkToFit="1"/>
    </xf>
    <xf numFmtId="10" fontId="30" fillId="2" borderId="2" xfId="10" applyNumberFormat="1" applyFont="1" applyFill="1" applyBorder="1" applyAlignment="1">
      <alignment horizontal="center" vertical="center" wrapText="1"/>
    </xf>
    <xf numFmtId="44" fontId="30" fillId="2" borderId="3" xfId="10" applyNumberFormat="1" applyFont="1" applyFill="1" applyBorder="1" applyAlignment="1">
      <alignment horizontal="center" vertical="center" wrapText="1"/>
    </xf>
    <xf numFmtId="0" fontId="30" fillId="0" borderId="4" xfId="10" applyFont="1" applyBorder="1" applyAlignment="1">
      <alignment horizontal="center" vertical="center" wrapText="1"/>
    </xf>
    <xf numFmtId="10" fontId="30" fillId="0" borderId="4" xfId="10" applyNumberFormat="1" applyFont="1" applyBorder="1" applyAlignment="1">
      <alignment horizontal="center" vertical="center" wrapText="1"/>
    </xf>
    <xf numFmtId="44" fontId="30" fillId="0" borderId="4" xfId="10" applyNumberFormat="1" applyFont="1" applyBorder="1" applyAlignment="1">
      <alignment horizontal="center" vertical="center" wrapText="1"/>
    </xf>
    <xf numFmtId="44" fontId="33" fillId="0" borderId="4" xfId="10" applyNumberFormat="1" applyFont="1" applyBorder="1" applyAlignment="1">
      <alignment horizontal="center" vertical="center" wrapText="1"/>
    </xf>
    <xf numFmtId="2" fontId="47" fillId="10" borderId="4" xfId="10" applyNumberFormat="1" applyFont="1" applyFill="1" applyBorder="1" applyAlignment="1">
      <alignment horizontal="center" vertical="center"/>
    </xf>
    <xf numFmtId="0" fontId="29" fillId="0" borderId="0" xfId="9" applyFont="1" applyAlignment="1">
      <alignment horizontal="center" vertical="center"/>
    </xf>
    <xf numFmtId="0" fontId="9" fillId="0" borderId="0" xfId="9"/>
    <xf numFmtId="0" fontId="29" fillId="0" borderId="3" xfId="9" applyFont="1" applyBorder="1" applyAlignment="1">
      <alignment horizontal="center" vertical="center"/>
    </xf>
    <xf numFmtId="0" fontId="50" fillId="0" borderId="4" xfId="9" applyFont="1" applyBorder="1" applyAlignment="1">
      <alignment horizontal="center" vertical="center"/>
    </xf>
    <xf numFmtId="0" fontId="29" fillId="0" borderId="4" xfId="9" applyFont="1" applyBorder="1" applyAlignment="1">
      <alignment horizontal="center" vertical="center"/>
    </xf>
    <xf numFmtId="0" fontId="29" fillId="0" borderId="19" xfId="9" applyFont="1" applyBorder="1" applyAlignment="1">
      <alignment horizontal="center" vertical="center"/>
    </xf>
    <xf numFmtId="0" fontId="51" fillId="0" borderId="7" xfId="9" applyFont="1" applyBorder="1" applyAlignment="1">
      <alignment vertical="center" textRotation="90"/>
    </xf>
    <xf numFmtId="0" fontId="52" fillId="0" borderId="0" xfId="9" applyFont="1" applyAlignment="1">
      <alignment vertical="center" wrapText="1"/>
    </xf>
    <xf numFmtId="0" fontId="53" fillId="0" borderId="0" xfId="13" applyFont="1" applyAlignment="1">
      <alignment vertical="center" wrapText="1"/>
    </xf>
    <xf numFmtId="0" fontId="50" fillId="0" borderId="0" xfId="9" applyFont="1" applyAlignment="1">
      <alignment horizontal="center" vertical="center"/>
    </xf>
    <xf numFmtId="9" fontId="50" fillId="0" borderId="0" xfId="9" applyNumberFormat="1" applyFont="1" applyAlignment="1">
      <alignment horizontal="center" vertical="center"/>
    </xf>
    <xf numFmtId="0" fontId="51" fillId="0" borderId="0" xfId="9" applyFont="1" applyAlignment="1">
      <alignment horizontal="center" vertical="center" textRotation="90"/>
    </xf>
    <xf numFmtId="0" fontId="25" fillId="0" borderId="0" xfId="13"/>
    <xf numFmtId="0" fontId="55" fillId="0" borderId="4" xfId="13" applyFont="1" applyBorder="1" applyAlignment="1">
      <alignment horizontal="center" vertical="center"/>
    </xf>
    <xf numFmtId="2" fontId="55" fillId="0" borderId="4" xfId="13" applyNumberFormat="1" applyFont="1" applyBorder="1" applyAlignment="1">
      <alignment horizontal="center" vertical="center"/>
    </xf>
    <xf numFmtId="0" fontId="9" fillId="0" borderId="0" xfId="14"/>
    <xf numFmtId="0" fontId="29" fillId="0" borderId="0" xfId="14" applyFont="1" applyAlignment="1">
      <alignment horizontal="center" vertical="center"/>
    </xf>
    <xf numFmtId="0" fontId="58" fillId="0" borderId="4" xfId="0" applyFont="1" applyBorder="1" applyAlignment="1">
      <alignment horizontal="center" vertical="center" wrapText="1"/>
    </xf>
    <xf numFmtId="170" fontId="60" fillId="0" borderId="4" xfId="16" applyFont="1" applyFill="1" applyBorder="1" applyAlignment="1">
      <alignment vertical="center" wrapText="1"/>
    </xf>
    <xf numFmtId="44" fontId="33" fillId="9" borderId="4" xfId="10" applyNumberFormat="1" applyFont="1" applyFill="1" applyBorder="1" applyAlignment="1">
      <alignment horizontal="center" vertical="center" wrapText="1"/>
    </xf>
    <xf numFmtId="10" fontId="62" fillId="3" borderId="4" xfId="10" applyNumberFormat="1" applyFont="1" applyFill="1" applyBorder="1" applyAlignment="1">
      <alignment horizontal="center" vertical="center" wrapText="1"/>
    </xf>
    <xf numFmtId="44" fontId="62" fillId="3" borderId="4" xfId="10" applyNumberFormat="1" applyFont="1" applyFill="1" applyBorder="1" applyAlignment="1">
      <alignment horizontal="center" vertical="center" wrapText="1"/>
    </xf>
    <xf numFmtId="0" fontId="56" fillId="11" borderId="4" xfId="9" applyFont="1" applyFill="1" applyBorder="1" applyAlignment="1">
      <alignment horizontal="center" vertical="center"/>
    </xf>
    <xf numFmtId="49" fontId="58" fillId="0" borderId="4" xfId="9" applyNumberFormat="1" applyFont="1" applyBorder="1" applyAlignment="1">
      <alignment horizontal="center" vertical="center"/>
    </xf>
    <xf numFmtId="10" fontId="58" fillId="0" borderId="4" xfId="9" applyNumberFormat="1" applyFont="1" applyBorder="1" applyAlignment="1">
      <alignment horizontal="center" vertical="center"/>
    </xf>
    <xf numFmtId="0" fontId="58" fillId="0" borderId="4" xfId="9" applyFont="1" applyBorder="1" applyAlignment="1">
      <alignment horizontal="center" vertical="center"/>
    </xf>
    <xf numFmtId="0" fontId="63" fillId="11" borderId="4" xfId="9" applyFont="1" applyFill="1" applyBorder="1" applyAlignment="1">
      <alignment horizontal="center" vertical="center"/>
    </xf>
    <xf numFmtId="49" fontId="51" fillId="0" borderId="4" xfId="9" applyNumberFormat="1" applyFont="1" applyBorder="1" applyAlignment="1">
      <alignment horizontal="center" vertical="center"/>
    </xf>
    <xf numFmtId="10" fontId="51" fillId="0" borderId="4" xfId="9" applyNumberFormat="1" applyFont="1" applyBorder="1" applyAlignment="1">
      <alignment horizontal="center" vertical="center"/>
    </xf>
    <xf numFmtId="0" fontId="51" fillId="0" borderId="4" xfId="9" applyFont="1" applyBorder="1" applyAlignment="1">
      <alignment horizontal="center" vertical="center"/>
    </xf>
    <xf numFmtId="44" fontId="64" fillId="0" borderId="4" xfId="10" applyNumberFormat="1" applyFont="1" applyBorder="1" applyAlignment="1">
      <alignment horizontal="center" vertical="center" wrapText="1"/>
    </xf>
    <xf numFmtId="0" fontId="65" fillId="0" borderId="0" xfId="11" applyFont="1" applyAlignment="1">
      <alignment horizontal="center" vertical="center"/>
    </xf>
    <xf numFmtId="0" fontId="65" fillId="0" borderId="0" xfId="11" applyFont="1" applyAlignment="1">
      <alignment vertical="center"/>
    </xf>
    <xf numFmtId="0" fontId="68" fillId="0" borderId="0" xfId="9" applyFont="1" applyAlignment="1">
      <alignment vertical="center"/>
    </xf>
    <xf numFmtId="3" fontId="9" fillId="0" borderId="0" xfId="9" applyNumberFormat="1"/>
    <xf numFmtId="0" fontId="70" fillId="0" borderId="0" xfId="9" applyFont="1" applyAlignment="1">
      <alignment vertical="center"/>
    </xf>
    <xf numFmtId="0" fontId="71" fillId="0" borderId="0" xfId="9" applyFont="1" applyAlignment="1">
      <alignment vertical="center"/>
    </xf>
    <xf numFmtId="0" fontId="75" fillId="0" borderId="0" xfId="17" applyFont="1"/>
    <xf numFmtId="0" fontId="75" fillId="18" borderId="0" xfId="17" applyFont="1" applyFill="1"/>
    <xf numFmtId="0" fontId="74" fillId="0" borderId="0" xfId="17"/>
    <xf numFmtId="0" fontId="77" fillId="18" borderId="0" xfId="17" applyFont="1" applyFill="1"/>
    <xf numFmtId="0" fontId="77" fillId="0" borderId="0" xfId="17" applyFont="1"/>
    <xf numFmtId="0" fontId="74" fillId="18" borderId="0" xfId="17" applyFill="1"/>
    <xf numFmtId="0" fontId="56" fillId="0" borderId="4" xfId="11" applyFont="1" applyBorder="1" applyAlignment="1">
      <alignment horizontal="center" vertical="center" wrapText="1"/>
    </xf>
    <xf numFmtId="0" fontId="33" fillId="0" borderId="4" xfId="10" applyFont="1" applyBorder="1" applyAlignment="1">
      <alignment horizontal="left" vertical="center" wrapText="1"/>
    </xf>
    <xf numFmtId="44" fontId="33" fillId="0" borderId="4" xfId="1" applyFont="1" applyFill="1" applyBorder="1" applyAlignment="1">
      <alignment horizontal="center" vertical="center" wrapText="1"/>
    </xf>
    <xf numFmtId="0" fontId="84" fillId="23" borderId="4" xfId="22" applyFont="1" applyFill="1" applyBorder="1" applyAlignment="1">
      <alignment horizontal="center" vertical="center" wrapText="1"/>
    </xf>
    <xf numFmtId="44" fontId="84" fillId="5" borderId="4" xfId="1" applyFont="1" applyFill="1" applyBorder="1" applyAlignment="1">
      <alignment horizontal="center" vertical="center" wrapText="1"/>
    </xf>
    <xf numFmtId="10" fontId="84" fillId="5" borderId="4" xfId="22" applyNumberFormat="1" applyFont="1" applyFill="1" applyBorder="1" applyAlignment="1">
      <alignment horizontal="center" vertical="center" wrapText="1"/>
    </xf>
    <xf numFmtId="10" fontId="85" fillId="9" borderId="4" xfId="23" applyNumberFormat="1" applyFont="1" applyFill="1" applyBorder="1" applyAlignment="1">
      <alignment horizontal="center" vertical="center" wrapText="1"/>
    </xf>
    <xf numFmtId="10" fontId="85" fillId="9" borderId="4" xfId="22" applyNumberFormat="1" applyFont="1" applyFill="1" applyBorder="1" applyAlignment="1">
      <alignment horizontal="center" vertical="center" wrapText="1"/>
    </xf>
    <xf numFmtId="0" fontId="85" fillId="0" borderId="4" xfId="22" applyFont="1" applyBorder="1" applyAlignment="1">
      <alignment horizontal="center" vertical="center" wrapText="1"/>
    </xf>
    <xf numFmtId="171" fontId="65" fillId="18" borderId="4" xfId="1" applyNumberFormat="1" applyFont="1" applyFill="1" applyBorder="1" applyAlignment="1">
      <alignment horizontal="center" vertical="center" wrapText="1"/>
    </xf>
    <xf numFmtId="0" fontId="65" fillId="0" borderId="4" xfId="11" applyFont="1" applyBorder="1" applyAlignment="1">
      <alignment horizontal="center" vertical="center" wrapText="1"/>
    </xf>
    <xf numFmtId="10" fontId="21" fillId="0" borderId="0" xfId="12" applyNumberFormat="1" applyFont="1" applyAlignment="1">
      <alignment wrapText="1"/>
    </xf>
    <xf numFmtId="0" fontId="15" fillId="0" borderId="4" xfId="9" applyFont="1" applyBorder="1" applyAlignment="1">
      <alignment horizontal="center" vertical="center" wrapText="1"/>
    </xf>
    <xf numFmtId="3" fontId="15" fillId="0" borderId="4" xfId="9" applyNumberFormat="1" applyFont="1" applyBorder="1" applyAlignment="1">
      <alignment horizontal="center" vertical="center" wrapText="1"/>
    </xf>
    <xf numFmtId="2" fontId="15" fillId="0" borderId="4" xfId="9" applyNumberFormat="1" applyFont="1" applyBorder="1" applyAlignment="1">
      <alignment horizontal="center" vertical="center" wrapText="1"/>
    </xf>
    <xf numFmtId="3" fontId="57" fillId="0" borderId="4" xfId="9" applyNumberFormat="1" applyFont="1" applyBorder="1" applyAlignment="1">
      <alignment horizontal="center" vertical="center" wrapText="1"/>
    </xf>
    <xf numFmtId="0" fontId="15" fillId="18" borderId="4" xfId="9" applyFont="1" applyFill="1" applyBorder="1" applyAlignment="1">
      <alignment horizontal="center" vertical="center" wrapText="1"/>
    </xf>
    <xf numFmtId="3" fontId="15" fillId="18" borderId="4" xfId="9" applyNumberFormat="1" applyFont="1" applyFill="1" applyBorder="1" applyAlignment="1">
      <alignment horizontal="center" vertical="center" wrapText="1"/>
    </xf>
    <xf numFmtId="3" fontId="57" fillId="18" borderId="4" xfId="9" applyNumberFormat="1" applyFont="1" applyFill="1" applyBorder="1" applyAlignment="1">
      <alignment horizontal="center" vertical="center" wrapText="1"/>
    </xf>
    <xf numFmtId="3" fontId="73" fillId="0" borderId="4" xfId="9" applyNumberFormat="1" applyFont="1" applyBorder="1" applyAlignment="1">
      <alignment horizontal="center" wrapText="1"/>
    </xf>
    <xf numFmtId="0" fontId="73" fillId="0" borderId="4" xfId="9" applyFont="1" applyBorder="1" applyAlignment="1">
      <alignment horizontal="center" wrapText="1"/>
    </xf>
    <xf numFmtId="0" fontId="73" fillId="0" borderId="0" xfId="9" applyFont="1" applyAlignment="1">
      <alignment horizontal="center" vertical="center" wrapText="1"/>
    </xf>
    <xf numFmtId="0" fontId="88" fillId="0" borderId="0" xfId="9" applyFont="1" applyAlignment="1">
      <alignment vertical="center"/>
    </xf>
    <xf numFmtId="0" fontId="89" fillId="0" borderId="0" xfId="9" applyFont="1"/>
    <xf numFmtId="0" fontId="73" fillId="0" borderId="6" xfId="9" applyFont="1" applyBorder="1" applyAlignment="1">
      <alignment vertical="center" wrapText="1"/>
    </xf>
    <xf numFmtId="0" fontId="73" fillId="0" borderId="7" xfId="9" applyFont="1" applyBorder="1" applyAlignment="1">
      <alignment vertical="center" wrapText="1"/>
    </xf>
    <xf numFmtId="0" fontId="49" fillId="24" borderId="5" xfId="9" applyFont="1" applyFill="1" applyBorder="1" applyAlignment="1">
      <alignment horizontal="center" vertical="center" wrapText="1"/>
    </xf>
    <xf numFmtId="0" fontId="73" fillId="0" borderId="4" xfId="9" applyFont="1" applyBorder="1" applyAlignment="1">
      <alignment horizontal="center" vertical="center" wrapText="1"/>
    </xf>
    <xf numFmtId="3" fontId="49" fillId="6" borderId="4" xfId="9" applyNumberFormat="1" applyFont="1" applyFill="1" applyBorder="1" applyAlignment="1">
      <alignment horizontal="right" vertical="center" wrapText="1"/>
    </xf>
    <xf numFmtId="0" fontId="91" fillId="0" borderId="0" xfId="45" applyFont="1"/>
    <xf numFmtId="0" fontId="91" fillId="0" borderId="0" xfId="45" applyFont="1" applyAlignment="1">
      <alignment horizontal="center"/>
    </xf>
    <xf numFmtId="49" fontId="92" fillId="18" borderId="0" xfId="45" applyNumberFormat="1" applyFont="1" applyFill="1" applyAlignment="1">
      <alignment horizontal="center"/>
    </xf>
    <xf numFmtId="0" fontId="2" fillId="0" borderId="0" xfId="45"/>
    <xf numFmtId="0" fontId="2" fillId="0" borderId="0" xfId="45" applyAlignment="1">
      <alignment horizontal="center"/>
    </xf>
    <xf numFmtId="0" fontId="92" fillId="18" borderId="0" xfId="45" applyFont="1" applyFill="1" applyAlignment="1">
      <alignment horizontal="center"/>
    </xf>
    <xf numFmtId="0" fontId="92" fillId="18" borderId="0" xfId="45" applyFont="1" applyFill="1" applyAlignment="1">
      <alignment horizontal="left"/>
    </xf>
    <xf numFmtId="44" fontId="92" fillId="18" borderId="0" xfId="46" applyFont="1" applyFill="1" applyAlignment="1">
      <alignment horizontal="left"/>
    </xf>
    <xf numFmtId="0" fontId="93" fillId="0" borderId="0" xfId="45" applyFont="1"/>
    <xf numFmtId="0" fontId="93" fillId="0" borderId="0" xfId="45" applyFont="1" applyAlignment="1">
      <alignment horizontal="center"/>
    </xf>
    <xf numFmtId="0" fontId="93" fillId="18" borderId="0" xfId="45" applyFont="1" applyFill="1"/>
    <xf numFmtId="0" fontId="94" fillId="18" borderId="0" xfId="45" applyFont="1" applyFill="1"/>
    <xf numFmtId="0" fontId="95" fillId="18" borderId="0" xfId="45" applyFont="1" applyFill="1" applyAlignment="1">
      <alignment horizontal="center"/>
    </xf>
    <xf numFmtId="0" fontId="97" fillId="18" borderId="4" xfId="45" applyFont="1" applyFill="1" applyBorder="1" applyAlignment="1">
      <alignment horizontal="center" vertical="center" wrapText="1"/>
    </xf>
    <xf numFmtId="49" fontId="97" fillId="18" borderId="4" xfId="45" applyNumberFormat="1" applyFont="1" applyFill="1" applyBorder="1" applyAlignment="1">
      <alignment horizontal="center" vertical="center" wrapText="1"/>
    </xf>
    <xf numFmtId="0" fontId="39" fillId="0" borderId="17" xfId="45" applyFont="1" applyBorder="1" applyAlignment="1">
      <alignment horizontal="center" vertical="center"/>
    </xf>
    <xf numFmtId="0" fontId="97" fillId="18" borderId="2" xfId="45" applyFont="1" applyFill="1" applyBorder="1" applyAlignment="1">
      <alignment horizontal="center" vertical="center" wrapText="1"/>
    </xf>
    <xf numFmtId="0" fontId="97" fillId="18" borderId="1" xfId="45" applyFont="1" applyFill="1" applyBorder="1" applyAlignment="1">
      <alignment horizontal="center" vertical="center" wrapText="1"/>
    </xf>
    <xf numFmtId="0" fontId="39" fillId="0" borderId="4" xfId="45" applyFont="1" applyBorder="1" applyAlignment="1">
      <alignment horizontal="center" vertical="center"/>
    </xf>
    <xf numFmtId="44" fontId="97" fillId="18" borderId="4" xfId="46" applyFont="1" applyFill="1" applyBorder="1" applyAlignment="1">
      <alignment horizontal="center" vertical="center" wrapText="1"/>
    </xf>
    <xf numFmtId="0" fontId="92" fillId="18" borderId="4" xfId="45" applyFont="1" applyFill="1" applyBorder="1" applyAlignment="1">
      <alignment horizontal="left"/>
    </xf>
    <xf numFmtId="0" fontId="92" fillId="18" borderId="4" xfId="45" applyFont="1" applyFill="1" applyBorder="1" applyAlignment="1">
      <alignment horizontal="center"/>
    </xf>
    <xf numFmtId="49" fontId="92" fillId="18" borderId="4" xfId="45" applyNumberFormat="1" applyFont="1" applyFill="1" applyBorder="1" applyAlignment="1">
      <alignment horizontal="center" vertical="center"/>
    </xf>
    <xf numFmtId="0" fontId="2" fillId="18" borderId="4" xfId="45" applyFill="1" applyBorder="1"/>
    <xf numFmtId="0" fontId="92" fillId="18" borderId="1" xfId="45" applyFont="1" applyFill="1" applyBorder="1" applyAlignment="1">
      <alignment horizontal="left"/>
    </xf>
    <xf numFmtId="0" fontId="2" fillId="18" borderId="4" xfId="45" applyFill="1" applyBorder="1" applyAlignment="1">
      <alignment horizontal="center"/>
    </xf>
    <xf numFmtId="44" fontId="92" fillId="18" borderId="4" xfId="46" applyFont="1" applyFill="1" applyBorder="1" applyAlignment="1">
      <alignment horizontal="left"/>
    </xf>
    <xf numFmtId="44" fontId="92" fillId="18" borderId="4" xfId="46" applyFont="1" applyFill="1" applyBorder="1" applyAlignment="1">
      <alignment horizontal="center"/>
    </xf>
    <xf numFmtId="0" fontId="92" fillId="18" borderId="4" xfId="45" applyFont="1" applyFill="1" applyBorder="1" applyAlignment="1">
      <alignment horizontal="center" vertical="center"/>
    </xf>
    <xf numFmtId="0" fontId="2" fillId="0" borderId="4" xfId="45" applyBorder="1"/>
    <xf numFmtId="0" fontId="92" fillId="18" borderId="1" xfId="45" applyFont="1" applyFill="1" applyBorder="1" applyAlignment="1">
      <alignment horizontal="left" vertical="center"/>
    </xf>
    <xf numFmtId="0" fontId="92" fillId="18" borderId="4" xfId="45" applyFont="1" applyFill="1" applyBorder="1" applyAlignment="1">
      <alignment horizontal="left" vertical="center"/>
    </xf>
    <xf numFmtId="0" fontId="2" fillId="0" borderId="4" xfId="45" applyBorder="1" applyAlignment="1">
      <alignment horizontal="center"/>
    </xf>
    <xf numFmtId="0" fontId="92" fillId="18" borderId="0" xfId="45" applyFont="1" applyFill="1" applyAlignment="1">
      <alignment wrapText="1"/>
    </xf>
    <xf numFmtId="49" fontId="92" fillId="0" borderId="4" xfId="45" applyNumberFormat="1" applyFont="1" applyBorder="1" applyAlignment="1">
      <alignment horizontal="center" vertical="center"/>
    </xf>
    <xf numFmtId="0" fontId="92" fillId="18" borderId="10" xfId="45" applyFont="1" applyFill="1" applyBorder="1" applyAlignment="1">
      <alignment horizontal="left" vertical="center"/>
    </xf>
    <xf numFmtId="0" fontId="98" fillId="18" borderId="1" xfId="45" applyFont="1" applyFill="1" applyBorder="1" applyAlignment="1">
      <alignment horizontal="left"/>
    </xf>
    <xf numFmtId="0" fontId="92" fillId="0" borderId="4" xfId="45" applyFont="1" applyBorder="1" applyAlignment="1">
      <alignment horizontal="center" vertical="center"/>
    </xf>
    <xf numFmtId="0" fontId="98" fillId="18" borderId="4" xfId="45" applyFont="1" applyFill="1" applyBorder="1" applyAlignment="1">
      <alignment horizontal="left"/>
    </xf>
    <xf numFmtId="49" fontId="98" fillId="0" borderId="4" xfId="45" applyNumberFormat="1" applyFont="1" applyBorder="1" applyAlignment="1">
      <alignment horizontal="center" vertical="center"/>
    </xf>
    <xf numFmtId="49" fontId="98" fillId="18" borderId="4" xfId="45" applyNumberFormat="1" applyFont="1" applyFill="1" applyBorder="1" applyAlignment="1">
      <alignment horizontal="center"/>
    </xf>
    <xf numFmtId="0" fontId="98" fillId="0" borderId="4" xfId="45" applyFont="1" applyBorder="1" applyAlignment="1">
      <alignment horizontal="center" vertical="center"/>
    </xf>
    <xf numFmtId="0" fontId="92" fillId="18" borderId="2" xfId="45" applyFont="1" applyFill="1" applyBorder="1" applyAlignment="1">
      <alignment horizontal="left" vertical="center"/>
    </xf>
    <xf numFmtId="0" fontId="92" fillId="18" borderId="12" xfId="45" applyFont="1" applyFill="1" applyBorder="1" applyAlignment="1">
      <alignment horizontal="left"/>
    </xf>
    <xf numFmtId="49" fontId="92" fillId="18" borderId="12" xfId="45" applyNumberFormat="1" applyFont="1" applyFill="1" applyBorder="1" applyAlignment="1">
      <alignment horizontal="center" vertical="top"/>
    </xf>
    <xf numFmtId="0" fontId="98" fillId="18" borderId="12" xfId="45" applyFont="1" applyFill="1" applyBorder="1" applyAlignment="1">
      <alignment horizontal="left"/>
    </xf>
    <xf numFmtId="49" fontId="98" fillId="0" borderId="12" xfId="45" applyNumberFormat="1" applyFont="1" applyBorder="1" applyAlignment="1">
      <alignment horizontal="center" vertical="center"/>
    </xf>
    <xf numFmtId="0" fontId="98" fillId="18" borderId="9" xfId="45" applyFont="1" applyFill="1" applyBorder="1" applyAlignment="1">
      <alignment horizontal="left"/>
    </xf>
    <xf numFmtId="49" fontId="92" fillId="18" borderId="4" xfId="45" applyNumberFormat="1" applyFont="1" applyFill="1" applyBorder="1" applyAlignment="1">
      <alignment horizontal="center"/>
    </xf>
    <xf numFmtId="0" fontId="92" fillId="18" borderId="2" xfId="45" applyFont="1" applyFill="1" applyBorder="1" applyAlignment="1">
      <alignment horizontal="left"/>
    </xf>
    <xf numFmtId="0" fontId="92" fillId="18" borderId="9" xfId="45" applyFont="1" applyFill="1" applyBorder="1" applyAlignment="1">
      <alignment horizontal="left"/>
    </xf>
    <xf numFmtId="0" fontId="98" fillId="0" borderId="4" xfId="45" applyFont="1" applyBorder="1" applyAlignment="1">
      <alignment horizontal="center" vertical="center" wrapText="1"/>
    </xf>
    <xf numFmtId="0" fontId="2" fillId="0" borderId="17" xfId="45" applyBorder="1"/>
    <xf numFmtId="0" fontId="98" fillId="0" borderId="4" xfId="45" applyFont="1" applyBorder="1" applyAlignment="1">
      <alignment horizontal="left" vertical="center" wrapText="1"/>
    </xf>
    <xf numFmtId="0" fontId="98" fillId="0" borderId="1" xfId="45" applyFont="1" applyBorder="1" applyAlignment="1">
      <alignment horizontal="left" vertical="center" wrapText="1"/>
    </xf>
    <xf numFmtId="0" fontId="2" fillId="0" borderId="24" xfId="45" applyBorder="1"/>
    <xf numFmtId="0" fontId="98" fillId="0" borderId="9" xfId="45" applyFont="1" applyBorder="1" applyAlignment="1">
      <alignment horizontal="left" vertical="center" wrapText="1"/>
    </xf>
    <xf numFmtId="0" fontId="92" fillId="18" borderId="9" xfId="45" applyFont="1" applyFill="1" applyBorder="1" applyAlignment="1">
      <alignment horizontal="left" vertical="center"/>
    </xf>
    <xf numFmtId="0" fontId="98" fillId="18" borderId="9" xfId="45" applyFont="1" applyFill="1" applyBorder="1" applyAlignment="1">
      <alignment horizontal="left" vertical="center"/>
    </xf>
    <xf numFmtId="0" fontId="98" fillId="18" borderId="4" xfId="45" applyFont="1" applyFill="1" applyBorder="1" applyAlignment="1">
      <alignment horizontal="center" vertical="center"/>
    </xf>
    <xf numFmtId="0" fontId="98" fillId="18" borderId="4" xfId="45" applyFont="1" applyFill="1" applyBorder="1" applyAlignment="1">
      <alignment horizontal="left" vertical="center"/>
    </xf>
    <xf numFmtId="0" fontId="98" fillId="18" borderId="1" xfId="45" applyFont="1" applyFill="1" applyBorder="1" applyAlignment="1">
      <alignment horizontal="left" vertical="center"/>
    </xf>
    <xf numFmtId="0" fontId="98" fillId="18" borderId="2" xfId="45" applyFont="1" applyFill="1" applyBorder="1" applyAlignment="1">
      <alignment horizontal="left" vertical="center"/>
    </xf>
    <xf numFmtId="0" fontId="98" fillId="18" borderId="10" xfId="45" applyFont="1" applyFill="1" applyBorder="1" applyAlignment="1">
      <alignment horizontal="left" vertical="center"/>
    </xf>
    <xf numFmtId="49" fontId="98" fillId="18" borderId="4" xfId="45" applyNumberFormat="1" applyFont="1" applyFill="1" applyBorder="1" applyAlignment="1">
      <alignment horizontal="center" vertical="center"/>
    </xf>
    <xf numFmtId="0" fontId="98" fillId="14" borderId="4" xfId="45" applyFont="1" applyFill="1" applyBorder="1" applyAlignment="1">
      <alignment horizontal="left" wrapText="1"/>
    </xf>
    <xf numFmtId="0" fontId="2" fillId="0" borderId="4" xfId="45" applyBorder="1" applyAlignment="1">
      <alignment wrapText="1"/>
    </xf>
    <xf numFmtId="0" fontId="2" fillId="0" borderId="4" xfId="45" applyBorder="1" applyAlignment="1">
      <alignment horizontal="center" wrapText="1"/>
    </xf>
    <xf numFmtId="0" fontId="98" fillId="14" borderId="4" xfId="45" applyFont="1" applyFill="1" applyBorder="1" applyAlignment="1">
      <alignment horizontal="left"/>
    </xf>
    <xf numFmtId="0" fontId="92" fillId="18" borderId="4" xfId="45" applyFont="1" applyFill="1" applyBorder="1"/>
    <xf numFmtId="49" fontId="92" fillId="16" borderId="4" xfId="45" applyNumberFormat="1" applyFont="1" applyFill="1" applyBorder="1" applyAlignment="1">
      <alignment horizontal="center" vertical="center"/>
    </xf>
    <xf numFmtId="0" fontId="2" fillId="16" borderId="17" xfId="45" applyFill="1" applyBorder="1"/>
    <xf numFmtId="49" fontId="92" fillId="16" borderId="2" xfId="45" applyNumberFormat="1" applyFont="1" applyFill="1" applyBorder="1" applyAlignment="1">
      <alignment horizontal="left" vertical="center"/>
    </xf>
    <xf numFmtId="0" fontId="98" fillId="16" borderId="1" xfId="45" applyFont="1" applyFill="1" applyBorder="1" applyAlignment="1">
      <alignment horizontal="left"/>
    </xf>
    <xf numFmtId="0" fontId="92" fillId="16" borderId="4" xfId="45" applyFont="1" applyFill="1" applyBorder="1" applyAlignment="1">
      <alignment horizontal="left" vertical="center"/>
    </xf>
    <xf numFmtId="0" fontId="2" fillId="16" borderId="4" xfId="45" applyFill="1" applyBorder="1" applyAlignment="1">
      <alignment horizontal="center"/>
    </xf>
    <xf numFmtId="44" fontId="92" fillId="16" borderId="4" xfId="46" applyFont="1" applyFill="1" applyBorder="1" applyAlignment="1">
      <alignment horizontal="left"/>
    </xf>
    <xf numFmtId="0" fontId="2" fillId="16" borderId="4" xfId="45" applyFill="1" applyBorder="1"/>
    <xf numFmtId="49" fontId="98" fillId="16" borderId="4" xfId="45" applyNumberFormat="1" applyFont="1" applyFill="1" applyBorder="1" applyAlignment="1">
      <alignment horizontal="center" vertical="center"/>
    </xf>
    <xf numFmtId="0" fontId="2" fillId="18" borderId="0" xfId="45" applyFill="1"/>
    <xf numFmtId="0" fontId="100" fillId="26" borderId="4" xfId="45" applyFont="1" applyFill="1" applyBorder="1"/>
    <xf numFmtId="49" fontId="92" fillId="18" borderId="2" xfId="45" applyNumberFormat="1" applyFont="1" applyFill="1" applyBorder="1" applyAlignment="1">
      <alignment horizontal="left" vertical="center"/>
    </xf>
    <xf numFmtId="49" fontId="92" fillId="18" borderId="1" xfId="45" applyNumberFormat="1" applyFont="1" applyFill="1" applyBorder="1" applyAlignment="1">
      <alignment horizontal="left" vertical="center"/>
    </xf>
    <xf numFmtId="0" fontId="98" fillId="18" borderId="4" xfId="45" applyFont="1" applyFill="1" applyBorder="1" applyAlignment="1">
      <alignment horizontal="center"/>
    </xf>
    <xf numFmtId="0" fontId="87" fillId="0" borderId="0" xfId="45" applyFont="1"/>
    <xf numFmtId="0" fontId="87" fillId="18" borderId="0" xfId="45" applyFont="1" applyFill="1"/>
    <xf numFmtId="1" fontId="98" fillId="0" borderId="4" xfId="45" applyNumberFormat="1" applyFont="1" applyBorder="1" applyAlignment="1">
      <alignment horizontal="left"/>
    </xf>
    <xf numFmtId="0" fontId="98" fillId="18" borderId="2" xfId="45" applyFont="1" applyFill="1" applyBorder="1" applyAlignment="1">
      <alignment horizontal="left"/>
    </xf>
    <xf numFmtId="0" fontId="98" fillId="18" borderId="1" xfId="45" applyFont="1" applyFill="1" applyBorder="1" applyAlignment="1">
      <alignment horizontal="left" vertical="center" wrapText="1"/>
    </xf>
    <xf numFmtId="0" fontId="98" fillId="18" borderId="4" xfId="45" applyFont="1" applyFill="1" applyBorder="1" applyAlignment="1">
      <alignment horizontal="center" vertical="center" wrapText="1"/>
    </xf>
    <xf numFmtId="0" fontId="98" fillId="18" borderId="4" xfId="45" applyFont="1" applyFill="1" applyBorder="1" applyAlignment="1">
      <alignment horizontal="left" vertical="center" wrapText="1"/>
    </xf>
    <xf numFmtId="44" fontId="98" fillId="18" borderId="4" xfId="46" applyFont="1" applyFill="1" applyBorder="1" applyAlignment="1">
      <alignment horizontal="left"/>
    </xf>
    <xf numFmtId="49" fontId="92" fillId="18" borderId="10" xfId="45" applyNumberFormat="1" applyFont="1" applyFill="1" applyBorder="1" applyAlignment="1">
      <alignment horizontal="left" vertical="center"/>
    </xf>
    <xf numFmtId="49" fontId="92" fillId="18" borderId="4" xfId="45" applyNumberFormat="1" applyFont="1" applyFill="1" applyBorder="1" applyAlignment="1">
      <alignment horizontal="left" vertical="center"/>
    </xf>
    <xf numFmtId="0" fontId="92" fillId="18" borderId="5" xfId="45" applyFont="1" applyFill="1" applyBorder="1" applyAlignment="1">
      <alignment horizontal="left"/>
    </xf>
    <xf numFmtId="49" fontId="92" fillId="18" borderId="5" xfId="45" applyNumberFormat="1" applyFont="1" applyFill="1" applyBorder="1" applyAlignment="1">
      <alignment horizontal="center" vertical="center"/>
    </xf>
    <xf numFmtId="0" fontId="92" fillId="18" borderId="5" xfId="45" applyFont="1" applyFill="1" applyBorder="1" applyAlignment="1">
      <alignment horizontal="center" vertical="center"/>
    </xf>
    <xf numFmtId="49" fontId="92" fillId="18" borderId="5" xfId="45" applyNumberFormat="1" applyFont="1" applyFill="1" applyBorder="1" applyAlignment="1">
      <alignment horizontal="center"/>
    </xf>
    <xf numFmtId="0" fontId="2" fillId="0" borderId="5" xfId="45" applyBorder="1" applyAlignment="1">
      <alignment horizontal="center"/>
    </xf>
    <xf numFmtId="0" fontId="2" fillId="0" borderId="12" xfId="45" applyBorder="1" applyAlignment="1">
      <alignment horizontal="center"/>
    </xf>
    <xf numFmtId="0" fontId="101" fillId="0" borderId="4" xfId="45" applyFont="1" applyBorder="1"/>
    <xf numFmtId="0" fontId="102" fillId="0" borderId="1" xfId="45" applyFont="1" applyBorder="1"/>
    <xf numFmtId="0" fontId="103" fillId="0" borderId="4" xfId="45" applyFont="1" applyBorder="1"/>
    <xf numFmtId="44" fontId="55" fillId="0" borderId="4" xfId="13" applyNumberFormat="1" applyFont="1" applyBorder="1" applyAlignment="1">
      <alignment horizontal="center" vertical="center"/>
    </xf>
    <xf numFmtId="20" fontId="29" fillId="0" borderId="4" xfId="9" applyNumberFormat="1" applyFont="1" applyBorder="1" applyAlignment="1">
      <alignment horizontal="center" vertical="center"/>
    </xf>
    <xf numFmtId="0" fontId="29" fillId="0" borderId="4" xfId="17" applyFont="1" applyBorder="1" applyAlignment="1">
      <alignment horizontal="center" vertical="center"/>
    </xf>
    <xf numFmtId="2" fontId="29" fillId="0" borderId="4" xfId="17" applyNumberFormat="1" applyFont="1" applyBorder="1" applyAlignment="1">
      <alignment horizontal="center" vertical="center"/>
    </xf>
    <xf numFmtId="0" fontId="29" fillId="0" borderId="0" xfId="17" applyFont="1" applyAlignment="1">
      <alignment horizontal="center" vertical="center"/>
    </xf>
    <xf numFmtId="2" fontId="50" fillId="0" borderId="4" xfId="17" applyNumberFormat="1" applyFont="1" applyBorder="1" applyAlignment="1">
      <alignment horizontal="center" vertical="center"/>
    </xf>
    <xf numFmtId="0" fontId="105" fillId="0" borderId="4" xfId="9" applyFont="1" applyBorder="1" applyAlignment="1">
      <alignment horizontal="center" vertical="center"/>
    </xf>
    <xf numFmtId="0" fontId="104" fillId="0" borderId="4" xfId="9" applyFont="1" applyBorder="1" applyAlignment="1">
      <alignment horizontal="center" vertical="center" wrapText="1"/>
    </xf>
    <xf numFmtId="0" fontId="104" fillId="0" borderId="4" xfId="9" applyFont="1" applyBorder="1" applyAlignment="1">
      <alignment horizontal="center" vertical="center"/>
    </xf>
    <xf numFmtId="44" fontId="105" fillId="0" borderId="4" xfId="9" applyNumberFormat="1" applyFont="1" applyBorder="1" applyAlignment="1">
      <alignment horizontal="center" vertical="center"/>
    </xf>
    <xf numFmtId="2" fontId="55" fillId="0" borderId="0" xfId="13" applyNumberFormat="1" applyFont="1" applyAlignment="1">
      <alignment horizontal="center" vertical="center"/>
    </xf>
    <xf numFmtId="44" fontId="55" fillId="0" borderId="0" xfId="13" applyNumberFormat="1" applyFont="1" applyAlignment="1">
      <alignment horizontal="center" vertical="center"/>
    </xf>
    <xf numFmtId="0" fontId="56" fillId="27" borderId="4" xfId="13" applyFont="1" applyFill="1" applyBorder="1" applyAlignment="1">
      <alignment horizontal="center" vertical="center" wrapText="1"/>
    </xf>
    <xf numFmtId="0" fontId="54" fillId="5" borderId="5" xfId="13" applyFont="1" applyFill="1" applyBorder="1" applyAlignment="1">
      <alignment horizontal="center" vertical="center"/>
    </xf>
    <xf numFmtId="0" fontId="78" fillId="0" borderId="0" xfId="17" applyFont="1"/>
    <xf numFmtId="0" fontId="78" fillId="18" borderId="0" xfId="17" applyFont="1" applyFill="1"/>
    <xf numFmtId="0" fontId="60" fillId="18" borderId="0" xfId="17" applyFont="1" applyFill="1"/>
    <xf numFmtId="0" fontId="78" fillId="0" borderId="4" xfId="17" applyFont="1" applyBorder="1" applyAlignment="1">
      <alignment horizontal="center" vertical="center"/>
    </xf>
    <xf numFmtId="0" fontId="78" fillId="0" borderId="4" xfId="17" applyFont="1" applyBorder="1" applyAlignment="1">
      <alignment horizontal="left" vertical="center"/>
    </xf>
    <xf numFmtId="44" fontId="59" fillId="18" borderId="4" xfId="19" applyFont="1" applyFill="1" applyBorder="1" applyAlignment="1">
      <alignment horizontal="center" vertical="center"/>
    </xf>
    <xf numFmtId="44" fontId="59" fillId="0" borderId="4" xfId="19" applyFont="1" applyBorder="1" applyAlignment="1">
      <alignment horizontal="center" vertical="center"/>
    </xf>
    <xf numFmtId="44" fontId="60" fillId="18" borderId="4" xfId="19" applyFont="1" applyFill="1" applyBorder="1" applyAlignment="1">
      <alignment horizontal="center" vertical="center"/>
    </xf>
    <xf numFmtId="44" fontId="59" fillId="0" borderId="4" xfId="19" applyFont="1" applyBorder="1"/>
    <xf numFmtId="44" fontId="59" fillId="0" borderId="4" xfId="19" applyFont="1" applyBorder="1" applyAlignment="1">
      <alignment vertical="center"/>
    </xf>
    <xf numFmtId="44" fontId="59" fillId="5" borderId="4" xfId="19" applyFont="1" applyFill="1" applyBorder="1" applyAlignment="1">
      <alignment vertical="center"/>
    </xf>
    <xf numFmtId="44" fontId="59" fillId="18" borderId="4" xfId="19" applyFont="1" applyFill="1" applyBorder="1" applyAlignment="1">
      <alignment vertical="center"/>
    </xf>
    <xf numFmtId="44" fontId="60" fillId="18" borderId="4" xfId="19" applyFont="1" applyFill="1" applyBorder="1" applyAlignment="1">
      <alignment vertical="center"/>
    </xf>
    <xf numFmtId="44" fontId="59" fillId="0" borderId="4" xfId="19" applyFont="1" applyFill="1" applyBorder="1"/>
    <xf numFmtId="44" fontId="59" fillId="0" borderId="4" xfId="19" applyFont="1" applyFill="1" applyBorder="1" applyAlignment="1">
      <alignment vertical="center"/>
    </xf>
    <xf numFmtId="0" fontId="78" fillId="18" borderId="4" xfId="17" applyFont="1" applyFill="1" applyBorder="1" applyAlignment="1">
      <alignment horizontal="center" vertical="center"/>
    </xf>
    <xf numFmtId="0" fontId="78" fillId="18" borderId="4" xfId="17" applyFont="1" applyFill="1" applyBorder="1" applyAlignment="1">
      <alignment horizontal="left" vertical="center"/>
    </xf>
    <xf numFmtId="44" fontId="59" fillId="18" borderId="4" xfId="19" applyFont="1" applyFill="1" applyBorder="1"/>
    <xf numFmtId="0" fontId="78" fillId="18" borderId="0" xfId="17" applyFont="1" applyFill="1" applyAlignment="1">
      <alignment horizontal="justify" vertical="center"/>
    </xf>
    <xf numFmtId="44" fontId="59" fillId="0" borderId="4" xfId="19" applyFont="1" applyFill="1" applyBorder="1" applyAlignment="1">
      <alignment horizontal="center" vertical="center"/>
    </xf>
    <xf numFmtId="8" fontId="59" fillId="18" borderId="4" xfId="19" applyNumberFormat="1" applyFont="1" applyFill="1" applyBorder="1" applyAlignment="1">
      <alignment vertical="center"/>
    </xf>
    <xf numFmtId="0" fontId="59" fillId="18" borderId="4" xfId="17" applyFont="1" applyFill="1" applyBorder="1" applyAlignment="1">
      <alignment horizontal="left" vertical="center"/>
    </xf>
    <xf numFmtId="0" fontId="110" fillId="0" borderId="4" xfId="17" applyFont="1" applyBorder="1" applyAlignment="1">
      <alignment horizontal="left" vertical="center"/>
    </xf>
    <xf numFmtId="44" fontId="59" fillId="18" borderId="4" xfId="20" applyFont="1" applyFill="1" applyBorder="1" applyAlignment="1">
      <alignment vertical="center"/>
    </xf>
    <xf numFmtId="0" fontId="59" fillId="0" borderId="4" xfId="17" applyFont="1" applyBorder="1" applyAlignment="1">
      <alignment horizontal="left" vertical="center"/>
    </xf>
    <xf numFmtId="0" fontId="78" fillId="0" borderId="0" xfId="17" applyFont="1" applyAlignment="1">
      <alignment horizontal="justify" vertical="center"/>
    </xf>
    <xf numFmtId="44" fontId="59" fillId="18" borderId="4" xfId="18" applyNumberFormat="1" applyFont="1" applyFill="1" applyBorder="1" applyAlignment="1">
      <alignment vertical="center"/>
    </xf>
    <xf numFmtId="0" fontId="78" fillId="0" borderId="4" xfId="17" applyFont="1" applyBorder="1" applyAlignment="1">
      <alignment horizontal="left" vertical="center" wrapText="1"/>
    </xf>
    <xf numFmtId="0" fontId="78" fillId="0" borderId="4" xfId="17" applyFont="1" applyBorder="1" applyAlignment="1">
      <alignment horizontal="justify" vertical="center"/>
    </xf>
    <xf numFmtId="44" fontId="59" fillId="18" borderId="4" xfId="19" applyFont="1" applyFill="1" applyBorder="1" applyAlignment="1">
      <alignment horizontal="center"/>
    </xf>
    <xf numFmtId="44" fontId="59" fillId="0" borderId="4" xfId="19" applyFont="1" applyBorder="1" applyAlignment="1">
      <alignment horizontal="center"/>
    </xf>
    <xf numFmtId="0" fontId="59" fillId="0" borderId="4" xfId="17" applyFont="1" applyBorder="1" applyAlignment="1">
      <alignment horizontal="justify" vertical="center"/>
    </xf>
    <xf numFmtId="0" fontId="78" fillId="0" borderId="0" xfId="17" applyFont="1" applyAlignment="1">
      <alignment horizontal="center" vertical="center"/>
    </xf>
    <xf numFmtId="0" fontId="59" fillId="0" borderId="0" xfId="17" applyFont="1" applyAlignment="1">
      <alignment horizontal="justify" vertical="center"/>
    </xf>
    <xf numFmtId="44" fontId="59" fillId="18" borderId="0" xfId="19" applyFont="1" applyFill="1" applyBorder="1" applyAlignment="1">
      <alignment horizontal="center" vertical="center"/>
    </xf>
    <xf numFmtId="44" fontId="59" fillId="0" borderId="0" xfId="19" applyFont="1" applyBorder="1" applyAlignment="1">
      <alignment horizontal="center" vertical="center"/>
    </xf>
    <xf numFmtId="44" fontId="60" fillId="18" borderId="0" xfId="19" applyFont="1" applyFill="1" applyBorder="1" applyAlignment="1">
      <alignment horizontal="center" vertical="center"/>
    </xf>
    <xf numFmtId="44" fontId="59" fillId="0" borderId="0" xfId="19" applyFont="1" applyBorder="1" applyAlignment="1">
      <alignment horizontal="center"/>
    </xf>
    <xf numFmtId="44" fontId="59" fillId="0" borderId="0" xfId="19" applyFont="1" applyBorder="1" applyAlignment="1">
      <alignment vertical="center"/>
    </xf>
    <xf numFmtId="44" fontId="59" fillId="0" borderId="0" xfId="19" applyFont="1" applyFill="1" applyBorder="1" applyAlignment="1">
      <alignment vertical="center"/>
    </xf>
    <xf numFmtId="0" fontId="76" fillId="19" borderId="12" xfId="17" applyFont="1" applyFill="1" applyBorder="1" applyAlignment="1">
      <alignment horizontal="center" vertical="center"/>
    </xf>
    <xf numFmtId="0" fontId="76" fillId="19" borderId="12" xfId="17" applyFont="1" applyFill="1" applyBorder="1" applyAlignment="1">
      <alignment horizontal="center" vertical="center" wrapText="1"/>
    </xf>
    <xf numFmtId="0" fontId="59" fillId="20" borderId="12" xfId="18" applyFont="1" applyFill="1" applyBorder="1" applyAlignment="1">
      <alignment horizontal="center" vertical="center" wrapText="1"/>
    </xf>
    <xf numFmtId="0" fontId="60" fillId="20" borderId="12" xfId="18" applyFont="1" applyFill="1" applyBorder="1" applyAlignment="1">
      <alignment horizontal="center" vertical="center" wrapText="1"/>
    </xf>
    <xf numFmtId="44" fontId="59" fillId="20" borderId="12" xfId="18" applyNumberFormat="1" applyFont="1" applyFill="1" applyBorder="1" applyAlignment="1">
      <alignment horizontal="center" vertical="center" wrapText="1"/>
    </xf>
    <xf numFmtId="44" fontId="56" fillId="20" borderId="12" xfId="18" applyNumberFormat="1" applyFont="1" applyFill="1" applyBorder="1" applyAlignment="1">
      <alignment horizontal="center" vertical="center" wrapText="1"/>
    </xf>
    <xf numFmtId="0" fontId="76" fillId="28" borderId="2" xfId="17" applyFont="1" applyFill="1" applyBorder="1" applyAlignment="1">
      <alignment vertical="center"/>
    </xf>
    <xf numFmtId="0" fontId="25" fillId="0" borderId="0" xfId="18"/>
    <xf numFmtId="0" fontId="111" fillId="0" borderId="0" xfId="18" applyFont="1" applyAlignment="1">
      <alignment horizontal="left"/>
    </xf>
    <xf numFmtId="0" fontId="111" fillId="0" borderId="0" xfId="18" applyFont="1" applyAlignment="1">
      <alignment horizontal="right"/>
    </xf>
    <xf numFmtId="4" fontId="111" fillId="0" borderId="0" xfId="18" applyNumberFormat="1" applyFont="1" applyAlignment="1">
      <alignment horizontal="right"/>
    </xf>
    <xf numFmtId="0" fontId="76" fillId="28" borderId="4" xfId="17" applyFont="1" applyFill="1" applyBorder="1" applyAlignment="1">
      <alignment vertical="center"/>
    </xf>
    <xf numFmtId="164" fontId="78" fillId="0" borderId="0" xfId="17" applyNumberFormat="1" applyFont="1"/>
    <xf numFmtId="0" fontId="80" fillId="25" borderId="4" xfId="17" applyFont="1" applyFill="1" applyBorder="1" applyAlignment="1">
      <alignment horizontal="center" vertical="center"/>
    </xf>
    <xf numFmtId="0" fontId="59" fillId="0" borderId="4" xfId="17" applyFont="1" applyBorder="1" applyAlignment="1">
      <alignment horizontal="center" vertical="center"/>
    </xf>
    <xf numFmtId="0" fontId="57" fillId="6" borderId="4" xfId="9" applyFont="1" applyFill="1" applyBorder="1" applyAlignment="1">
      <alignment horizontal="center" vertical="center" wrapText="1"/>
    </xf>
    <xf numFmtId="0" fontId="69" fillId="6" borderId="4" xfId="9" applyFont="1" applyFill="1" applyBorder="1" applyAlignment="1">
      <alignment horizontal="center" vertical="center" wrapText="1"/>
    </xf>
    <xf numFmtId="0" fontId="49" fillId="6" borderId="4" xfId="9" applyFont="1" applyFill="1" applyBorder="1" applyAlignment="1">
      <alignment horizontal="center" vertical="center" wrapText="1"/>
    </xf>
    <xf numFmtId="0" fontId="75" fillId="0" borderId="0" xfId="17" applyFont="1" applyProtection="1">
      <protection locked="0"/>
    </xf>
    <xf numFmtId="0" fontId="78" fillId="0" borderId="0" xfId="17" applyFont="1" applyProtection="1">
      <protection locked="0"/>
    </xf>
    <xf numFmtId="0" fontId="76" fillId="29" borderId="12" xfId="17" applyFont="1" applyFill="1" applyBorder="1" applyAlignment="1" applyProtection="1">
      <alignment horizontal="center" vertical="center"/>
      <protection locked="0"/>
    </xf>
    <xf numFmtId="0" fontId="76" fillId="29" borderId="9" xfId="17" applyFont="1" applyFill="1" applyBorder="1" applyAlignment="1" applyProtection="1">
      <alignment horizontal="center" vertical="center" wrapText="1"/>
      <protection locked="0"/>
    </xf>
    <xf numFmtId="164" fontId="76" fillId="29" borderId="4" xfId="17" applyNumberFormat="1" applyFont="1" applyFill="1" applyBorder="1" applyAlignment="1" applyProtection="1">
      <alignment horizontal="center" vertical="center" wrapText="1"/>
      <protection locked="0"/>
    </xf>
    <xf numFmtId="0" fontId="78" fillId="0" borderId="4" xfId="17" applyFont="1" applyBorder="1" applyAlignment="1" applyProtection="1">
      <alignment horizontal="center" vertical="center"/>
      <protection locked="0"/>
    </xf>
    <xf numFmtId="0" fontId="59" fillId="0" borderId="4" xfId="17" applyFont="1" applyBorder="1" applyAlignment="1" applyProtection="1">
      <alignment horizontal="left" vertical="center"/>
      <protection locked="0"/>
    </xf>
    <xf numFmtId="164" fontId="78" fillId="0" borderId="4" xfId="17" applyNumberFormat="1" applyFont="1" applyBorder="1" applyProtection="1">
      <protection locked="0"/>
    </xf>
    <xf numFmtId="0" fontId="78" fillId="18" borderId="4" xfId="17" applyFont="1" applyFill="1" applyBorder="1" applyAlignment="1" applyProtection="1">
      <alignment horizontal="center" vertical="center"/>
      <protection locked="0"/>
    </xf>
    <xf numFmtId="0" fontId="59" fillId="18" borderId="4" xfId="17" applyFont="1" applyFill="1" applyBorder="1" applyAlignment="1" applyProtection="1">
      <alignment horizontal="left" vertical="center"/>
      <protection locked="0"/>
    </xf>
    <xf numFmtId="0" fontId="75" fillId="18" borderId="0" xfId="17" applyFont="1" applyFill="1" applyProtection="1">
      <protection locked="0"/>
    </xf>
    <xf numFmtId="0" fontId="59" fillId="18" borderId="0" xfId="17" applyFont="1" applyFill="1" applyAlignment="1" applyProtection="1">
      <alignment horizontal="justify" vertical="center"/>
      <protection locked="0"/>
    </xf>
    <xf numFmtId="0" fontId="59" fillId="0" borderId="0" xfId="17" applyFont="1" applyAlignment="1" applyProtection="1">
      <alignment horizontal="justify" vertical="center"/>
      <protection locked="0"/>
    </xf>
    <xf numFmtId="0" fontId="59" fillId="0" borderId="4" xfId="17" applyFont="1" applyBorder="1" applyAlignment="1" applyProtection="1">
      <alignment horizontal="left" vertical="center" wrapText="1"/>
      <protection locked="0"/>
    </xf>
    <xf numFmtId="0" fontId="59" fillId="0" borderId="4" xfId="17" applyFont="1" applyBorder="1" applyAlignment="1" applyProtection="1">
      <alignment horizontal="justify" vertical="center"/>
      <protection locked="0"/>
    </xf>
    <xf numFmtId="164" fontId="56" fillId="25" borderId="4" xfId="17" applyNumberFormat="1" applyFont="1" applyFill="1" applyBorder="1" applyAlignment="1" applyProtection="1">
      <alignment vertical="center"/>
      <protection locked="0"/>
    </xf>
    <xf numFmtId="0" fontId="56" fillId="0" borderId="1" xfId="17" applyFont="1" applyBorder="1" applyAlignment="1">
      <alignment horizontal="center" vertical="center"/>
    </xf>
    <xf numFmtId="0" fontId="56" fillId="18" borderId="1" xfId="17" applyFont="1" applyFill="1" applyBorder="1" applyAlignment="1">
      <alignment horizontal="center" vertical="center"/>
    </xf>
    <xf numFmtId="0" fontId="56" fillId="0" borderId="4" xfId="17" applyFont="1" applyBorder="1" applyAlignment="1">
      <alignment horizontal="center" vertical="center" wrapText="1"/>
    </xf>
    <xf numFmtId="0" fontId="78" fillId="0" borderId="4" xfId="17" applyFont="1" applyBorder="1" applyAlignment="1">
      <alignment horizontal="center"/>
    </xf>
    <xf numFmtId="0" fontId="49" fillId="6" borderId="4" xfId="9" applyFont="1" applyFill="1" applyBorder="1" applyAlignment="1">
      <alignment horizontal="center" wrapText="1"/>
    </xf>
    <xf numFmtId="3" fontId="69" fillId="25" borderId="4" xfId="9" applyNumberFormat="1" applyFont="1" applyFill="1" applyBorder="1" applyAlignment="1">
      <alignment horizontal="center" vertical="center" wrapText="1"/>
    </xf>
    <xf numFmtId="0" fontId="114" fillId="25" borderId="17" xfId="0" applyFont="1" applyFill="1" applyBorder="1" applyAlignment="1" applyProtection="1">
      <alignment horizontal="center" vertical="center" wrapText="1"/>
      <protection locked="0"/>
    </xf>
    <xf numFmtId="0" fontId="59" fillId="0" borderId="17" xfId="0" applyFont="1" applyBorder="1" applyAlignment="1">
      <alignment horizontal="center" vertical="center" wrapText="1"/>
    </xf>
    <xf numFmtId="164" fontId="56" fillId="25" borderId="17" xfId="0" applyNumberFormat="1" applyFont="1" applyFill="1" applyBorder="1" applyAlignment="1" applyProtection="1">
      <alignment horizontal="center" vertical="center"/>
      <protection locked="0"/>
    </xf>
    <xf numFmtId="0" fontId="114" fillId="25" borderId="16" xfId="0" applyFont="1" applyFill="1" applyBorder="1" applyAlignment="1">
      <alignment horizontal="center" vertical="center" wrapText="1"/>
    </xf>
    <xf numFmtId="0" fontId="114" fillId="25" borderId="17" xfId="0" applyFont="1" applyFill="1" applyBorder="1" applyAlignment="1">
      <alignment horizontal="center" vertical="center" wrapText="1"/>
    </xf>
    <xf numFmtId="0" fontId="59" fillId="0" borderId="16" xfId="0" applyFont="1" applyBorder="1" applyAlignment="1">
      <alignment horizontal="center" vertical="center" wrapText="1"/>
    </xf>
    <xf numFmtId="0" fontId="59" fillId="0" borderId="0" xfId="0" applyFont="1" applyAlignment="1">
      <alignment horizontal="center" vertical="center"/>
    </xf>
    <xf numFmtId="0" fontId="59" fillId="0" borderId="0" xfId="0" applyFont="1"/>
    <xf numFmtId="0" fontId="56" fillId="0" borderId="0" xfId="0" applyFont="1" applyAlignment="1" applyProtection="1">
      <alignment horizontal="center" vertical="center"/>
      <protection locked="0"/>
    </xf>
    <xf numFmtId="164" fontId="56" fillId="0" borderId="0" xfId="0" applyNumberFormat="1" applyFont="1" applyAlignment="1" applyProtection="1">
      <alignment horizontal="center" vertical="center"/>
      <protection locked="0"/>
    </xf>
    <xf numFmtId="0" fontId="56" fillId="25" borderId="4" xfId="11" applyFont="1" applyFill="1" applyBorder="1" applyAlignment="1">
      <alignment horizontal="center" vertical="center" wrapText="1"/>
    </xf>
    <xf numFmtId="0" fontId="112" fillId="0" borderId="13" xfId="17" applyFont="1" applyBorder="1" applyAlignment="1">
      <alignment vertical="center" wrapText="1"/>
    </xf>
    <xf numFmtId="0" fontId="112" fillId="0" borderId="0" xfId="17" applyFont="1" applyAlignment="1">
      <alignment vertical="center" wrapText="1"/>
    </xf>
    <xf numFmtId="0" fontId="56" fillId="25" borderId="2" xfId="17" applyFont="1" applyFill="1" applyBorder="1" applyAlignment="1" applyProtection="1">
      <alignment vertical="center"/>
      <protection locked="0"/>
    </xf>
    <xf numFmtId="0" fontId="56" fillId="25" borderId="3" xfId="17" applyFont="1" applyFill="1" applyBorder="1" applyAlignment="1" applyProtection="1">
      <alignment vertical="center"/>
      <protection locked="0"/>
    </xf>
    <xf numFmtId="0" fontId="76" fillId="13" borderId="2" xfId="17" applyFont="1" applyFill="1" applyBorder="1" applyAlignment="1" applyProtection="1">
      <alignment vertical="center"/>
      <protection locked="0"/>
    </xf>
    <xf numFmtId="0" fontId="76" fillId="13" borderId="3" xfId="17" applyFont="1" applyFill="1" applyBorder="1" applyAlignment="1" applyProtection="1">
      <alignment vertical="center"/>
      <protection locked="0"/>
    </xf>
    <xf numFmtId="0" fontId="107" fillId="0" borderId="0" xfId="2" applyFont="1" applyAlignment="1">
      <alignment horizontal="center" vertical="center"/>
    </xf>
    <xf numFmtId="0" fontId="65" fillId="0" borderId="0" xfId="11" applyFont="1" applyAlignment="1" applyProtection="1">
      <alignment horizontal="center" vertical="center"/>
      <protection locked="0"/>
    </xf>
    <xf numFmtId="0" fontId="66" fillId="16" borderId="4" xfId="11" applyFont="1" applyFill="1" applyBorder="1" applyAlignment="1" applyProtection="1">
      <alignment horizontal="center" vertical="center"/>
      <protection locked="0"/>
    </xf>
    <xf numFmtId="0" fontId="66" fillId="16" borderId="4" xfId="11" applyFont="1" applyFill="1" applyBorder="1" applyAlignment="1" applyProtection="1">
      <alignment horizontal="center" vertical="center" wrapText="1"/>
      <protection locked="0"/>
    </xf>
    <xf numFmtId="0" fontId="65" fillId="0" borderId="4" xfId="11" applyFont="1" applyBorder="1" applyAlignment="1" applyProtection="1">
      <alignment horizontal="center" vertical="center"/>
      <protection locked="0"/>
    </xf>
    <xf numFmtId="44" fontId="65" fillId="0" borderId="4" xfId="11" applyNumberFormat="1" applyFont="1" applyBorder="1" applyAlignment="1" applyProtection="1">
      <alignment horizontal="center" vertical="center"/>
      <protection locked="0"/>
    </xf>
    <xf numFmtId="10" fontId="65" fillId="0" borderId="4" xfId="11" applyNumberFormat="1" applyFont="1" applyBorder="1" applyAlignment="1" applyProtection="1">
      <alignment horizontal="center" vertical="center"/>
      <protection locked="0"/>
    </xf>
    <xf numFmtId="44" fontId="66" fillId="6" borderId="4" xfId="11" applyNumberFormat="1" applyFont="1" applyFill="1" applyBorder="1" applyAlignment="1" applyProtection="1">
      <alignment horizontal="center" vertical="center"/>
      <protection locked="0"/>
    </xf>
    <xf numFmtId="1" fontId="65" fillId="0" borderId="4" xfId="11" applyNumberFormat="1" applyFont="1" applyBorder="1" applyAlignment="1">
      <alignment horizontal="center" vertical="center"/>
    </xf>
    <xf numFmtId="3" fontId="65" fillId="0" borderId="4" xfId="11" applyNumberFormat="1" applyFont="1" applyBorder="1" applyAlignment="1">
      <alignment horizontal="center" vertical="center"/>
    </xf>
    <xf numFmtId="44" fontId="54" fillId="12" borderId="4" xfId="11" applyNumberFormat="1" applyFont="1" applyFill="1" applyBorder="1" applyAlignment="1" applyProtection="1">
      <alignment horizontal="center" vertical="center"/>
      <protection locked="0"/>
    </xf>
    <xf numFmtId="44" fontId="82" fillId="30" borderId="12" xfId="11" applyNumberFormat="1" applyFont="1" applyFill="1" applyBorder="1" applyAlignment="1" applyProtection="1">
      <alignment vertical="center" wrapText="1"/>
      <protection locked="0"/>
    </xf>
    <xf numFmtId="0" fontId="56" fillId="0" borderId="13" xfId="11" applyFont="1" applyBorder="1" applyAlignment="1">
      <alignment vertical="center" wrapText="1"/>
    </xf>
    <xf numFmtId="0" fontId="56" fillId="0" borderId="0" xfId="11" applyFont="1" applyAlignment="1">
      <alignment vertical="center" wrapText="1"/>
    </xf>
    <xf numFmtId="0" fontId="58" fillId="0" borderId="10" xfId="47" applyFont="1" applyBorder="1"/>
    <xf numFmtId="0" fontId="60" fillId="0" borderId="0" xfId="47" applyFont="1"/>
    <xf numFmtId="0" fontId="60" fillId="0" borderId="0" xfId="47" applyFont="1" applyAlignment="1">
      <alignment horizontal="center" vertical="center"/>
    </xf>
    <xf numFmtId="172" fontId="60" fillId="0" borderId="0" xfId="47" applyNumberFormat="1" applyFont="1" applyAlignment="1">
      <alignment horizontal="center" vertical="center"/>
    </xf>
    <xf numFmtId="44" fontId="60" fillId="0" borderId="0" xfId="47" applyNumberFormat="1" applyFont="1" applyAlignment="1">
      <alignment horizontal="center" vertical="center"/>
    </xf>
    <xf numFmtId="10" fontId="60" fillId="0" borderId="0" xfId="47" applyNumberFormat="1" applyFont="1" applyAlignment="1">
      <alignment horizontal="center" vertical="center"/>
    </xf>
    <xf numFmtId="0" fontId="58" fillId="12" borderId="33" xfId="47" applyFont="1" applyFill="1" applyBorder="1" applyAlignment="1">
      <alignment horizontal="center" vertical="center"/>
    </xf>
    <xf numFmtId="0" fontId="58" fillId="20" borderId="34" xfId="47" applyFont="1" applyFill="1" applyBorder="1" applyAlignment="1">
      <alignment horizontal="center" vertical="center"/>
    </xf>
    <xf numFmtId="0" fontId="60" fillId="0" borderId="1" xfId="47" applyFont="1" applyBorder="1" applyAlignment="1">
      <alignment horizontal="center" vertical="center"/>
    </xf>
    <xf numFmtId="0" fontId="60" fillId="0" borderId="36" xfId="47" applyFont="1" applyBorder="1" applyAlignment="1">
      <alignment horizontal="center" vertical="center"/>
    </xf>
    <xf numFmtId="44" fontId="60" fillId="0" borderId="3" xfId="47" applyNumberFormat="1" applyFont="1" applyBorder="1" applyAlignment="1">
      <alignment horizontal="center" vertical="center"/>
    </xf>
    <xf numFmtId="44" fontId="60" fillId="0" borderId="4" xfId="47" applyNumberFormat="1" applyFont="1" applyBorder="1" applyAlignment="1">
      <alignment horizontal="center" vertical="center"/>
    </xf>
    <xf numFmtId="0" fontId="60" fillId="0" borderId="4" xfId="47" applyFont="1" applyBorder="1" applyAlignment="1">
      <alignment horizontal="center" vertical="center"/>
    </xf>
    <xf numFmtId="0" fontId="58" fillId="0" borderId="4" xfId="47" applyFont="1" applyBorder="1" applyAlignment="1">
      <alignment horizontal="center" vertical="center"/>
    </xf>
    <xf numFmtId="10" fontId="58" fillId="0" borderId="4" xfId="47" applyNumberFormat="1" applyFont="1" applyBorder="1" applyAlignment="1">
      <alignment horizontal="center" vertical="center"/>
    </xf>
    <xf numFmtId="0" fontId="58" fillId="0" borderId="4" xfId="47" applyFont="1" applyBorder="1" applyAlignment="1">
      <alignment horizontal="center" vertical="center" wrapText="1"/>
    </xf>
    <xf numFmtId="44" fontId="58" fillId="16" borderId="4" xfId="47" applyNumberFormat="1" applyFont="1" applyFill="1" applyBorder="1" applyAlignment="1">
      <alignment horizontal="center" vertical="center" wrapText="1"/>
    </xf>
    <xf numFmtId="0" fontId="58" fillId="21" borderId="36" xfId="47" applyFont="1" applyFill="1" applyBorder="1" applyAlignment="1">
      <alignment horizontal="center" vertical="center" wrapText="1"/>
    </xf>
    <xf numFmtId="44" fontId="58" fillId="21" borderId="3" xfId="47" applyNumberFormat="1" applyFont="1" applyFill="1" applyBorder="1" applyAlignment="1">
      <alignment horizontal="center" vertical="center" wrapText="1"/>
    </xf>
    <xf numFmtId="44" fontId="58" fillId="21" borderId="4" xfId="47" applyNumberFormat="1" applyFont="1" applyFill="1" applyBorder="1" applyAlignment="1">
      <alignment horizontal="center" vertical="center" wrapText="1"/>
    </xf>
    <xf numFmtId="44" fontId="58" fillId="0" borderId="4" xfId="47" applyNumberFormat="1" applyFont="1" applyBorder="1" applyAlignment="1">
      <alignment horizontal="center" vertical="center" wrapText="1"/>
    </xf>
    <xf numFmtId="10" fontId="58" fillId="0" borderId="4" xfId="47" applyNumberFormat="1" applyFont="1" applyBorder="1" applyAlignment="1">
      <alignment horizontal="center" vertical="center" wrapText="1"/>
    </xf>
    <xf numFmtId="44" fontId="58" fillId="17" borderId="4" xfId="47" applyNumberFormat="1" applyFont="1" applyFill="1" applyBorder="1" applyAlignment="1">
      <alignment horizontal="center" vertical="center" wrapText="1"/>
    </xf>
    <xf numFmtId="0" fontId="60" fillId="0" borderId="37" xfId="47" applyFont="1" applyBorder="1" applyAlignment="1">
      <alignment horizontal="center" vertical="center"/>
    </xf>
    <xf numFmtId="44" fontId="116" fillId="0" borderId="36" xfId="47" applyNumberFormat="1" applyFont="1" applyBorder="1" applyAlignment="1">
      <alignment horizontal="center" vertical="center"/>
    </xf>
    <xf numFmtId="44" fontId="116" fillId="0" borderId="3" xfId="47" applyNumberFormat="1" applyFont="1" applyBorder="1" applyAlignment="1">
      <alignment horizontal="center" vertical="center"/>
    </xf>
    <xf numFmtId="44" fontId="59" fillId="0" borderId="4" xfId="47" applyNumberFormat="1" applyFont="1" applyBorder="1" applyAlignment="1">
      <alignment horizontal="center" vertical="center"/>
    </xf>
    <xf numFmtId="44" fontId="116" fillId="0" borderId="4" xfId="47" applyNumberFormat="1" applyFont="1" applyBorder="1" applyAlignment="1">
      <alignment horizontal="center" vertical="center"/>
    </xf>
    <xf numFmtId="10" fontId="60" fillId="0" borderId="4" xfId="47" applyNumberFormat="1" applyFont="1" applyBorder="1" applyAlignment="1">
      <alignment horizontal="center" vertical="center"/>
    </xf>
    <xf numFmtId="44" fontId="60" fillId="0" borderId="7" xfId="47" applyNumberFormat="1" applyFont="1" applyBorder="1" applyAlignment="1">
      <alignment horizontal="center" vertical="center"/>
    </xf>
    <xf numFmtId="0" fontId="60" fillId="0" borderId="39" xfId="47" applyFont="1" applyBorder="1" applyAlignment="1">
      <alignment horizontal="center" vertical="center"/>
    </xf>
    <xf numFmtId="0" fontId="60" fillId="0" borderId="35" xfId="47" applyFont="1" applyBorder="1" applyAlignment="1">
      <alignment horizontal="center" vertical="center"/>
    </xf>
    <xf numFmtId="44" fontId="56" fillId="12" borderId="43" xfId="47" applyNumberFormat="1" applyFont="1" applyFill="1" applyBorder="1" applyAlignment="1">
      <alignment vertical="center"/>
    </xf>
    <xf numFmtId="0" fontId="58" fillId="12" borderId="44" xfId="47" applyFont="1" applyFill="1" applyBorder="1" applyAlignment="1">
      <alignment vertical="center"/>
    </xf>
    <xf numFmtId="44" fontId="58" fillId="20" borderId="43" xfId="47" applyNumberFormat="1" applyFont="1" applyFill="1" applyBorder="1" applyAlignment="1">
      <alignment vertical="center"/>
    </xf>
    <xf numFmtId="0" fontId="58" fillId="17" borderId="44" xfId="47" applyFont="1" applyFill="1" applyBorder="1" applyAlignment="1">
      <alignment vertical="center"/>
    </xf>
    <xf numFmtId="0" fontId="58" fillId="10" borderId="12" xfId="47" applyFont="1" applyFill="1" applyBorder="1" applyAlignment="1">
      <alignment horizontal="center" vertical="center"/>
    </xf>
    <xf numFmtId="0" fontId="58" fillId="0" borderId="10" xfId="48" applyFont="1" applyBorder="1"/>
    <xf numFmtId="44" fontId="60" fillId="0" borderId="0" xfId="48" applyNumberFormat="1" applyFont="1"/>
    <xf numFmtId="0" fontId="60" fillId="0" borderId="0" xfId="48" applyFont="1" applyAlignment="1">
      <alignment horizontal="center" vertical="center"/>
    </xf>
    <xf numFmtId="172" fontId="60" fillId="0" borderId="0" xfId="48" applyNumberFormat="1" applyFont="1" applyAlignment="1">
      <alignment horizontal="center" vertical="center"/>
    </xf>
    <xf numFmtId="44" fontId="60" fillId="0" borderId="0" xfId="48" applyNumberFormat="1" applyFont="1" applyAlignment="1">
      <alignment horizontal="center" vertical="center"/>
    </xf>
    <xf numFmtId="164" fontId="60" fillId="0" borderId="0" xfId="48" applyNumberFormat="1" applyFont="1" applyAlignment="1">
      <alignment horizontal="center" vertical="center"/>
    </xf>
    <xf numFmtId="44" fontId="57" fillId="0" borderId="13" xfId="48" applyNumberFormat="1" applyFont="1" applyBorder="1" applyAlignment="1">
      <alignment horizontal="center" vertical="center" wrapText="1"/>
    </xf>
    <xf numFmtId="0" fontId="58" fillId="12" borderId="33" xfId="48" applyFont="1" applyFill="1" applyBorder="1" applyAlignment="1">
      <alignment horizontal="center" vertical="center"/>
    </xf>
    <xf numFmtId="0" fontId="60" fillId="0" borderId="1" xfId="48" applyFont="1" applyBorder="1" applyAlignment="1">
      <alignment horizontal="center" vertical="center"/>
    </xf>
    <xf numFmtId="0" fontId="60" fillId="0" borderId="36" xfId="48" applyFont="1" applyBorder="1" applyAlignment="1">
      <alignment horizontal="center" vertical="center"/>
    </xf>
    <xf numFmtId="0" fontId="60" fillId="0" borderId="4" xfId="48" applyFont="1" applyBorder="1" applyAlignment="1">
      <alignment horizontal="center" vertical="center"/>
    </xf>
    <xf numFmtId="0" fontId="58" fillId="0" borderId="4" xfId="48" applyFont="1" applyBorder="1" applyAlignment="1">
      <alignment horizontal="center" vertical="center" wrapText="1"/>
    </xf>
    <xf numFmtId="44" fontId="117" fillId="0" borderId="13" xfId="48" applyNumberFormat="1" applyFont="1" applyBorder="1" applyAlignment="1">
      <alignment horizontal="center" vertical="center" wrapText="1"/>
    </xf>
    <xf numFmtId="44" fontId="58" fillId="16" borderId="4" xfId="48" applyNumberFormat="1" applyFont="1" applyFill="1" applyBorder="1" applyAlignment="1">
      <alignment horizontal="center" vertical="center" wrapText="1"/>
    </xf>
    <xf numFmtId="0" fontId="58" fillId="21" borderId="36" xfId="48" applyFont="1" applyFill="1" applyBorder="1" applyAlignment="1">
      <alignment horizontal="center" vertical="center" wrapText="1"/>
    </xf>
    <xf numFmtId="44" fontId="58" fillId="17" borderId="4" xfId="48" applyNumberFormat="1" applyFont="1" applyFill="1" applyBorder="1" applyAlignment="1">
      <alignment horizontal="center" vertical="center" wrapText="1"/>
    </xf>
    <xf numFmtId="0" fontId="60" fillId="0" borderId="37" xfId="48" applyFont="1" applyBorder="1" applyAlignment="1">
      <alignment horizontal="center" vertical="center"/>
    </xf>
    <xf numFmtId="173" fontId="60" fillId="0" borderId="4" xfId="48" applyNumberFormat="1" applyFont="1" applyBorder="1" applyAlignment="1">
      <alignment horizontal="center" vertical="center"/>
    </xf>
    <xf numFmtId="44" fontId="60" fillId="0" borderId="4" xfId="48" applyNumberFormat="1" applyFont="1" applyBorder="1" applyAlignment="1">
      <alignment horizontal="center" vertical="center"/>
    </xf>
    <xf numFmtId="44" fontId="116" fillId="0" borderId="36" xfId="48" applyNumberFormat="1" applyFont="1" applyBorder="1" applyAlignment="1">
      <alignment horizontal="center" vertical="center"/>
    </xf>
    <xf numFmtId="44" fontId="60" fillId="0" borderId="7" xfId="48" applyNumberFormat="1" applyFont="1" applyBorder="1" applyAlignment="1">
      <alignment horizontal="center" vertical="center"/>
    </xf>
    <xf numFmtId="173" fontId="60" fillId="0" borderId="5" xfId="48" applyNumberFormat="1" applyFont="1" applyBorder="1" applyAlignment="1">
      <alignment horizontal="center" vertical="center"/>
    </xf>
    <xf numFmtId="0" fontId="60" fillId="0" borderId="39" xfId="48" applyFont="1" applyBorder="1" applyAlignment="1">
      <alignment horizontal="center" vertical="center"/>
    </xf>
    <xf numFmtId="173" fontId="60" fillId="0" borderId="40" xfId="48" applyNumberFormat="1" applyFont="1" applyBorder="1" applyAlignment="1">
      <alignment horizontal="center" vertical="center"/>
    </xf>
    <xf numFmtId="0" fontId="60" fillId="0" borderId="35" xfId="48" applyFont="1" applyBorder="1" applyAlignment="1">
      <alignment horizontal="center" vertical="center"/>
    </xf>
    <xf numFmtId="9" fontId="118" fillId="0" borderId="0" xfId="48" applyNumberFormat="1" applyFont="1" applyAlignment="1">
      <alignment horizontal="center" vertical="center"/>
    </xf>
    <xf numFmtId="44" fontId="56" fillId="12" borderId="43" xfId="48" applyNumberFormat="1" applyFont="1" applyFill="1" applyBorder="1" applyAlignment="1">
      <alignment vertical="center"/>
    </xf>
    <xf numFmtId="0" fontId="58" fillId="12" borderId="44" xfId="48" applyFont="1" applyFill="1" applyBorder="1" applyAlignment="1">
      <alignment vertical="center"/>
    </xf>
    <xf numFmtId="44" fontId="58" fillId="20" borderId="43" xfId="48" applyNumberFormat="1" applyFont="1" applyFill="1" applyBorder="1" applyAlignment="1">
      <alignment vertical="center"/>
    </xf>
    <xf numFmtId="0" fontId="60" fillId="0" borderId="0" xfId="48" applyFont="1"/>
    <xf numFmtId="44" fontId="58" fillId="6" borderId="4" xfId="48" applyNumberFormat="1" applyFont="1" applyFill="1" applyBorder="1" applyAlignment="1">
      <alignment horizontal="center" vertical="center"/>
    </xf>
    <xf numFmtId="0" fontId="58" fillId="6" borderId="4" xfId="48" applyFont="1" applyFill="1" applyBorder="1" applyAlignment="1">
      <alignment horizontal="center" vertical="center"/>
    </xf>
    <xf numFmtId="172" fontId="58" fillId="6" borderId="4" xfId="48" applyNumberFormat="1" applyFont="1" applyFill="1" applyBorder="1" applyAlignment="1">
      <alignment horizontal="center" vertical="center"/>
    </xf>
    <xf numFmtId="0" fontId="119" fillId="0" borderId="0" xfId="48" applyFont="1" applyAlignment="1">
      <alignment horizontal="center" vertical="center"/>
    </xf>
    <xf numFmtId="164" fontId="59" fillId="0" borderId="4" xfId="48" applyNumberFormat="1" applyFont="1" applyBorder="1" applyAlignment="1">
      <alignment horizontal="center" vertical="center"/>
    </xf>
    <xf numFmtId="164" fontId="56" fillId="0" borderId="4" xfId="48" applyNumberFormat="1" applyFont="1" applyBorder="1" applyAlignment="1">
      <alignment horizontal="center" vertical="center"/>
    </xf>
    <xf numFmtId="43" fontId="60" fillId="0" borderId="0" xfId="48" applyNumberFormat="1" applyFont="1" applyAlignment="1">
      <alignment horizontal="center" vertical="center"/>
    </xf>
    <xf numFmtId="0" fontId="63" fillId="32" borderId="12" xfId="48" applyFont="1" applyFill="1" applyBorder="1" applyAlignment="1">
      <alignment horizontal="center" vertical="center"/>
    </xf>
    <xf numFmtId="0" fontId="120" fillId="0" borderId="9" xfId="48" applyFont="1" applyBorder="1" applyAlignment="1">
      <alignment horizontal="center" vertical="center"/>
    </xf>
    <xf numFmtId="9" fontId="63" fillId="0" borderId="45" xfId="48" applyNumberFormat="1" applyFont="1" applyBorder="1" applyAlignment="1">
      <alignment horizontal="center" vertical="center"/>
    </xf>
    <xf numFmtId="0" fontId="55" fillId="0" borderId="0" xfId="48" applyFont="1" applyAlignment="1">
      <alignment horizontal="center"/>
    </xf>
    <xf numFmtId="0" fontId="121" fillId="0" borderId="4" xfId="48" applyFont="1" applyBorder="1" applyAlignment="1">
      <alignment horizontal="center" vertical="center"/>
    </xf>
    <xf numFmtId="44" fontId="121" fillId="0" borderId="4" xfId="48" applyNumberFormat="1" applyFont="1" applyBorder="1" applyAlignment="1">
      <alignment vertical="center"/>
    </xf>
    <xf numFmtId="44" fontId="64" fillId="0" borderId="12" xfId="48" applyNumberFormat="1" applyFont="1" applyBorder="1" applyAlignment="1">
      <alignment vertical="center"/>
    </xf>
    <xf numFmtId="44" fontId="123" fillId="0" borderId="4" xfId="49" applyNumberFormat="1" applyFont="1" applyBorder="1" applyAlignment="1">
      <alignment horizontal="center" vertical="center"/>
    </xf>
    <xf numFmtId="0" fontId="54" fillId="0" borderId="46" xfId="48" applyFont="1" applyBorder="1" applyAlignment="1">
      <alignment horizontal="center" vertical="center"/>
    </xf>
    <xf numFmtId="43" fontId="123" fillId="0" borderId="4" xfId="49" applyNumberFormat="1" applyFont="1" applyBorder="1" applyAlignment="1">
      <alignment horizontal="center" vertical="center"/>
    </xf>
    <xf numFmtId="0" fontId="55" fillId="0" borderId="47" xfId="48" applyFont="1" applyBorder="1" applyAlignment="1">
      <alignment horizontal="center" vertical="center"/>
    </xf>
    <xf numFmtId="10" fontId="123" fillId="0" borderId="4" xfId="49" applyNumberFormat="1" applyFont="1" applyBorder="1" applyAlignment="1">
      <alignment horizontal="center" vertical="center"/>
    </xf>
    <xf numFmtId="0" fontId="55" fillId="0" borderId="48" xfId="48" applyFont="1" applyBorder="1" applyAlignment="1">
      <alignment horizontal="center" vertical="center"/>
    </xf>
    <xf numFmtId="44" fontId="60" fillId="0" borderId="0" xfId="47" applyNumberFormat="1" applyFont="1"/>
    <xf numFmtId="164" fontId="60" fillId="0" borderId="0" xfId="47" applyNumberFormat="1" applyFont="1" applyAlignment="1">
      <alignment horizontal="center" vertical="center"/>
    </xf>
    <xf numFmtId="44" fontId="57" fillId="0" borderId="13" xfId="47" applyNumberFormat="1" applyFont="1" applyBorder="1" applyAlignment="1">
      <alignment horizontal="center" vertical="center" wrapText="1"/>
    </xf>
    <xf numFmtId="44" fontId="117" fillId="0" borderId="13" xfId="47" applyNumberFormat="1" applyFont="1" applyBorder="1" applyAlignment="1">
      <alignment horizontal="center" vertical="center" wrapText="1"/>
    </xf>
    <xf numFmtId="173" fontId="60" fillId="0" borderId="4" xfId="47" applyNumberFormat="1" applyFont="1" applyBorder="1" applyAlignment="1">
      <alignment horizontal="center" vertical="center"/>
    </xf>
    <xf numFmtId="44" fontId="58" fillId="6" borderId="4" xfId="47" applyNumberFormat="1" applyFont="1" applyFill="1" applyBorder="1" applyAlignment="1">
      <alignment horizontal="center" vertical="center"/>
    </xf>
    <xf numFmtId="173" fontId="60" fillId="0" borderId="5" xfId="47" applyNumberFormat="1" applyFont="1" applyBorder="1" applyAlignment="1">
      <alignment horizontal="center" vertical="center"/>
    </xf>
    <xf numFmtId="173" fontId="60" fillId="0" borderId="40" xfId="47" applyNumberFormat="1" applyFont="1" applyBorder="1" applyAlignment="1">
      <alignment horizontal="center" vertical="center"/>
    </xf>
    <xf numFmtId="9" fontId="118" fillId="0" borderId="0" xfId="47" applyNumberFormat="1" applyFont="1" applyAlignment="1">
      <alignment horizontal="center" vertical="center"/>
    </xf>
    <xf numFmtId="10" fontId="58" fillId="33" borderId="4" xfId="47" applyNumberFormat="1" applyFont="1" applyFill="1" applyBorder="1" applyAlignment="1">
      <alignment horizontal="center" vertical="center"/>
    </xf>
    <xf numFmtId="10" fontId="58" fillId="15" borderId="4" xfId="47" applyNumberFormat="1" applyFont="1" applyFill="1" applyBorder="1" applyAlignment="1">
      <alignment horizontal="center" vertical="center"/>
    </xf>
    <xf numFmtId="0" fontId="58" fillId="6" borderId="4" xfId="47" applyFont="1" applyFill="1" applyBorder="1" applyAlignment="1">
      <alignment horizontal="center" vertical="center"/>
    </xf>
    <xf numFmtId="172" fontId="58" fillId="6" borderId="4" xfId="47" applyNumberFormat="1" applyFont="1" applyFill="1" applyBorder="1" applyAlignment="1">
      <alignment horizontal="center" vertical="center"/>
    </xf>
    <xf numFmtId="0" fontId="119" fillId="0" borderId="0" xfId="47" applyFont="1" applyAlignment="1">
      <alignment horizontal="center" vertical="center"/>
    </xf>
    <xf numFmtId="164" fontId="60" fillId="0" borderId="4" xfId="47" applyNumberFormat="1" applyFont="1" applyBorder="1" applyAlignment="1">
      <alignment horizontal="center" vertical="center"/>
    </xf>
    <xf numFmtId="164" fontId="58" fillId="0" borderId="4" xfId="47" applyNumberFormat="1" applyFont="1" applyBorder="1" applyAlignment="1">
      <alignment horizontal="center" vertical="center"/>
    </xf>
    <xf numFmtId="164" fontId="60" fillId="7" borderId="4" xfId="47" applyNumberFormat="1" applyFont="1" applyFill="1" applyBorder="1" applyAlignment="1">
      <alignment horizontal="center" vertical="center"/>
    </xf>
    <xf numFmtId="43" fontId="60" fillId="0" borderId="0" xfId="47" applyNumberFormat="1" applyFont="1" applyAlignment="1">
      <alignment horizontal="center" vertical="center"/>
    </xf>
    <xf numFmtId="0" fontId="63" fillId="32" borderId="12" xfId="50" applyFont="1" applyFill="1" applyBorder="1" applyAlignment="1">
      <alignment horizontal="center" vertical="center"/>
    </xf>
    <xf numFmtId="0" fontId="120" fillId="0" borderId="9" xfId="50" applyFont="1" applyBorder="1" applyAlignment="1">
      <alignment horizontal="center" vertical="center"/>
    </xf>
    <xf numFmtId="9" fontId="63" fillId="0" borderId="45" xfId="50" applyNumberFormat="1" applyFont="1" applyBorder="1" applyAlignment="1">
      <alignment horizontal="center" vertical="center"/>
    </xf>
    <xf numFmtId="0" fontId="55" fillId="0" borderId="0" xfId="50" applyFont="1" applyAlignment="1">
      <alignment horizontal="center"/>
    </xf>
    <xf numFmtId="0" fontId="121" fillId="0" borderId="4" xfId="50" applyFont="1" applyBorder="1" applyAlignment="1">
      <alignment horizontal="center" vertical="center"/>
    </xf>
    <xf numFmtId="44" fontId="121" fillId="0" borderId="4" xfId="50" applyNumberFormat="1" applyFont="1" applyBorder="1" applyAlignment="1">
      <alignment vertical="center"/>
    </xf>
    <xf numFmtId="44" fontId="64" fillId="0" borderId="12" xfId="50" applyNumberFormat="1" applyFont="1" applyBorder="1" applyAlignment="1">
      <alignment vertical="center"/>
    </xf>
    <xf numFmtId="44" fontId="123" fillId="0" borderId="4" xfId="51" applyNumberFormat="1" applyFont="1" applyBorder="1" applyAlignment="1">
      <alignment horizontal="center" vertical="center"/>
    </xf>
    <xf numFmtId="0" fontId="54" fillId="0" borderId="46" xfId="50" applyFont="1" applyBorder="1" applyAlignment="1">
      <alignment horizontal="center" vertical="center"/>
    </xf>
    <xf numFmtId="43" fontId="123" fillId="0" borderId="4" xfId="51" applyNumberFormat="1" applyFont="1" applyBorder="1" applyAlignment="1">
      <alignment horizontal="center" vertical="center"/>
    </xf>
    <xf numFmtId="0" fontId="55" fillId="0" borderId="47" xfId="50" applyFont="1" applyBorder="1" applyAlignment="1">
      <alignment horizontal="center" vertical="center"/>
    </xf>
    <xf numFmtId="10" fontId="123" fillId="0" borderId="4" xfId="51" applyNumberFormat="1" applyFont="1" applyBorder="1" applyAlignment="1">
      <alignment horizontal="center" vertical="center"/>
    </xf>
    <xf numFmtId="0" fontId="55" fillId="0" borderId="48" xfId="50" applyFont="1" applyBorder="1" applyAlignment="1">
      <alignment horizontal="center" vertical="center"/>
    </xf>
    <xf numFmtId="0" fontId="65" fillId="0" borderId="3" xfId="11" applyFont="1" applyBorder="1" applyAlignment="1" applyProtection="1">
      <alignment horizontal="center" vertical="center"/>
      <protection locked="0"/>
    </xf>
    <xf numFmtId="3" fontId="57" fillId="6" borderId="4" xfId="9" applyNumberFormat="1" applyFont="1" applyFill="1" applyBorder="1" applyAlignment="1">
      <alignment horizontal="center" vertical="center" wrapText="1"/>
    </xf>
    <xf numFmtId="44" fontId="5" fillId="0" borderId="4" xfId="11" applyNumberFormat="1" applyFont="1" applyBorder="1" applyAlignment="1" applyProtection="1">
      <alignment horizontal="center" vertical="center"/>
      <protection locked="0"/>
    </xf>
    <xf numFmtId="0" fontId="6" fillId="0" borderId="0" xfId="11" applyFont="1" applyAlignment="1" applyProtection="1">
      <alignment horizontal="center" vertical="center"/>
      <protection locked="0"/>
    </xf>
    <xf numFmtId="44" fontId="6" fillId="0" borderId="4" xfId="11" applyNumberFormat="1" applyFont="1" applyBorder="1" applyAlignment="1" applyProtection="1">
      <alignment horizontal="center" vertical="center"/>
      <protection locked="0"/>
    </xf>
    <xf numFmtId="44" fontId="5" fillId="0" borderId="0" xfId="11" applyNumberFormat="1" applyFont="1" applyAlignment="1" applyProtection="1">
      <alignment horizontal="center" vertical="center"/>
      <protection locked="0"/>
    </xf>
    <xf numFmtId="0" fontId="6" fillId="0" borderId="0" xfId="11" applyFont="1" applyAlignment="1" applyProtection="1">
      <alignment vertical="center"/>
      <protection locked="0"/>
    </xf>
    <xf numFmtId="44" fontId="6" fillId="0" borderId="0" xfId="11" applyNumberFormat="1" applyFont="1" applyAlignment="1" applyProtection="1">
      <alignment horizontal="center" vertical="center"/>
      <protection locked="0"/>
    </xf>
    <xf numFmtId="44" fontId="6" fillId="0" borderId="1" xfId="11" applyNumberFormat="1" applyFont="1" applyBorder="1" applyAlignment="1" applyProtection="1">
      <alignment horizontal="center" vertical="center"/>
      <protection locked="0"/>
    </xf>
    <xf numFmtId="44" fontId="5" fillId="0" borderId="1" xfId="11" applyNumberFormat="1" applyFont="1" applyBorder="1" applyAlignment="1" applyProtection="1">
      <alignment horizontal="center" vertical="center"/>
      <protection locked="0"/>
    </xf>
    <xf numFmtId="44" fontId="5" fillId="0" borderId="3" xfId="0" applyNumberFormat="1" applyFont="1" applyBorder="1" applyAlignment="1" applyProtection="1">
      <alignment horizontal="center" vertical="center" wrapText="1"/>
      <protection locked="0"/>
    </xf>
    <xf numFmtId="44" fontId="5" fillId="0" borderId="1" xfId="0" applyNumberFormat="1" applyFont="1" applyBorder="1" applyAlignment="1" applyProtection="1">
      <alignment horizontal="center" vertical="center" wrapText="1"/>
      <protection locked="0"/>
    </xf>
    <xf numFmtId="10" fontId="6" fillId="0" borderId="0" xfId="11" applyNumberFormat="1" applyFont="1" applyAlignment="1" applyProtection="1">
      <alignment horizontal="center" vertical="center"/>
      <protection locked="0"/>
    </xf>
    <xf numFmtId="10" fontId="5" fillId="0" borderId="1" xfId="11" applyNumberFormat="1" applyFont="1" applyBorder="1" applyAlignment="1" applyProtection="1">
      <alignment horizontal="center" vertical="center" wrapText="1"/>
      <protection locked="0"/>
    </xf>
    <xf numFmtId="0" fontId="5" fillId="0" borderId="4" xfId="11" applyFont="1" applyBorder="1" applyAlignment="1" applyProtection="1">
      <alignment horizontal="center" vertical="center" wrapText="1"/>
      <protection locked="0"/>
    </xf>
    <xf numFmtId="10" fontId="6" fillId="0" borderId="4" xfId="11" applyNumberFormat="1" applyFont="1" applyBorder="1" applyAlignment="1" applyProtection="1">
      <alignment horizontal="center" vertical="center"/>
      <protection locked="0"/>
    </xf>
    <xf numFmtId="10" fontId="106" fillId="0" borderId="4" xfId="11" applyNumberFormat="1" applyFont="1" applyBorder="1" applyAlignment="1" applyProtection="1">
      <alignment horizontal="center" vertical="center"/>
      <protection locked="0"/>
    </xf>
    <xf numFmtId="10" fontId="6" fillId="0" borderId="7" xfId="11" applyNumberFormat="1" applyFont="1" applyBorder="1" applyAlignment="1" applyProtection="1">
      <alignment horizontal="center" vertical="center"/>
      <protection locked="0"/>
    </xf>
    <xf numFmtId="10" fontId="6" fillId="0" borderId="10" xfId="11" applyNumberFormat="1" applyFont="1" applyBorder="1" applyAlignment="1" applyProtection="1">
      <alignment horizontal="center" vertical="center"/>
      <protection locked="0"/>
    </xf>
    <xf numFmtId="10" fontId="5" fillId="0" borderId="4" xfId="11" applyNumberFormat="1" applyFont="1" applyBorder="1" applyAlignment="1" applyProtection="1">
      <alignment horizontal="center" vertical="center"/>
      <protection locked="0"/>
    </xf>
    <xf numFmtId="0" fontId="6" fillId="0" borderId="10" xfId="11" applyFont="1" applyBorder="1" applyAlignment="1" applyProtection="1">
      <alignment horizontal="center" vertical="center"/>
      <protection locked="0"/>
    </xf>
    <xf numFmtId="0" fontId="6" fillId="0" borderId="9" xfId="11" applyFont="1" applyBorder="1" applyAlignment="1" applyProtection="1">
      <alignment horizontal="center" vertical="center"/>
      <protection locked="0"/>
    </xf>
    <xf numFmtId="0" fontId="6" fillId="0" borderId="18" xfId="11" applyFont="1" applyBorder="1" applyAlignment="1" applyProtection="1">
      <alignment vertical="center"/>
      <protection locked="0"/>
    </xf>
    <xf numFmtId="44" fontId="11" fillId="0" borderId="4" xfId="11" applyNumberFormat="1" applyFont="1" applyBorder="1" applyAlignment="1" applyProtection="1">
      <alignment horizontal="center" vertical="center"/>
      <protection locked="0"/>
    </xf>
    <xf numFmtId="0" fontId="56" fillId="20" borderId="4" xfId="11" applyFont="1" applyFill="1" applyBorder="1" applyAlignment="1">
      <alignment horizontal="center" vertical="center" wrapText="1"/>
    </xf>
    <xf numFmtId="44" fontId="86" fillId="34" borderId="49" xfId="11" applyNumberFormat="1" applyFont="1" applyFill="1" applyBorder="1" applyAlignment="1" applyProtection="1">
      <alignment horizontal="center" vertical="center"/>
      <protection locked="0"/>
    </xf>
    <xf numFmtId="44" fontId="86" fillId="34" borderId="50" xfId="11" applyNumberFormat="1" applyFont="1" applyFill="1" applyBorder="1" applyAlignment="1" applyProtection="1">
      <alignment horizontal="center" vertical="center"/>
      <protection locked="0"/>
    </xf>
    <xf numFmtId="10" fontId="65" fillId="0" borderId="5" xfId="11" applyNumberFormat="1" applyFont="1" applyBorder="1" applyAlignment="1" applyProtection="1">
      <alignment horizontal="center" vertical="center"/>
      <protection locked="0"/>
    </xf>
    <xf numFmtId="0" fontId="66" fillId="34" borderId="49" xfId="11" applyFont="1" applyFill="1" applyBorder="1" applyAlignment="1" applyProtection="1">
      <alignment horizontal="center" vertical="center"/>
      <protection locked="0"/>
    </xf>
    <xf numFmtId="10" fontId="66" fillId="34" borderId="50" xfId="11" applyNumberFormat="1" applyFont="1" applyFill="1" applyBorder="1" applyAlignment="1" applyProtection="1">
      <alignment horizontal="center" vertical="center"/>
      <protection locked="0"/>
    </xf>
    <xf numFmtId="44" fontId="124" fillId="18" borderId="4" xfId="11" applyNumberFormat="1" applyFont="1" applyFill="1" applyBorder="1" applyAlignment="1" applyProtection="1">
      <alignment horizontal="center" vertical="center"/>
      <protection locked="0"/>
    </xf>
    <xf numFmtId="164" fontId="6" fillId="0" borderId="0" xfId="11" applyNumberFormat="1" applyFont="1" applyAlignment="1" applyProtection="1">
      <alignment horizontal="center" vertical="center"/>
      <protection locked="0"/>
    </xf>
    <xf numFmtId="0" fontId="82" fillId="34" borderId="49" xfId="11" applyFont="1" applyFill="1" applyBorder="1" applyAlignment="1" applyProtection="1">
      <alignment horizontal="center" vertical="center" wrapText="1"/>
      <protection locked="0"/>
    </xf>
    <xf numFmtId="44" fontId="82" fillId="34" borderId="50" xfId="11" applyNumberFormat="1" applyFont="1" applyFill="1" applyBorder="1" applyAlignment="1" applyProtection="1">
      <alignment horizontal="center" vertical="center"/>
      <protection locked="0"/>
    </xf>
    <xf numFmtId="0" fontId="65" fillId="0" borderId="2" xfId="11" applyFont="1" applyBorder="1" applyAlignment="1" applyProtection="1">
      <alignment horizontal="center" vertical="center"/>
      <protection locked="0"/>
    </xf>
    <xf numFmtId="0" fontId="65" fillId="0" borderId="52" xfId="11" applyFont="1" applyBorder="1" applyAlignment="1" applyProtection="1">
      <alignment horizontal="center" vertical="center"/>
      <protection locked="0"/>
    </xf>
    <xf numFmtId="0" fontId="124" fillId="18" borderId="4" xfId="11" applyFont="1" applyFill="1" applyBorder="1" applyAlignment="1" applyProtection="1">
      <alignment horizontal="center" vertical="center"/>
      <protection locked="0"/>
    </xf>
    <xf numFmtId="0" fontId="56" fillId="0" borderId="9" xfId="11" applyFont="1" applyBorder="1" applyAlignment="1">
      <alignment vertical="center" wrapText="1"/>
    </xf>
    <xf numFmtId="0" fontId="56" fillId="0" borderId="10" xfId="11" applyFont="1" applyBorder="1" applyAlignment="1">
      <alignment vertical="center" wrapText="1"/>
    </xf>
    <xf numFmtId="0" fontId="5" fillId="12" borderId="4" xfId="0" applyFont="1" applyFill="1" applyBorder="1" applyAlignment="1">
      <alignment horizontal="center"/>
    </xf>
    <xf numFmtId="0" fontId="5" fillId="24" borderId="4" xfId="0" applyFont="1" applyFill="1" applyBorder="1" applyAlignment="1">
      <alignment horizontal="center"/>
    </xf>
    <xf numFmtId="0" fontId="5" fillId="22" borderId="4" xfId="0" applyFont="1" applyFill="1" applyBorder="1" applyAlignment="1">
      <alignment horizontal="center"/>
    </xf>
    <xf numFmtId="0" fontId="5" fillId="0" borderId="4" xfId="11" applyFont="1" applyBorder="1" applyAlignment="1">
      <alignment vertical="center"/>
    </xf>
    <xf numFmtId="44" fontId="6" fillId="0" borderId="4" xfId="11" applyNumberFormat="1" applyFont="1" applyBorder="1" applyAlignment="1">
      <alignment vertical="center"/>
    </xf>
    <xf numFmtId="44" fontId="6" fillId="0" borderId="4" xfId="0" applyNumberFormat="1" applyFont="1" applyBorder="1"/>
    <xf numFmtId="44" fontId="6" fillId="0" borderId="29" xfId="0" applyNumberFormat="1" applyFont="1" applyBorder="1"/>
    <xf numFmtId="0" fontId="81" fillId="0" borderId="0" xfId="0" applyFont="1"/>
    <xf numFmtId="0" fontId="5" fillId="35" borderId="4" xfId="0" applyFont="1" applyFill="1" applyBorder="1" applyAlignment="1">
      <alignment horizontal="center"/>
    </xf>
    <xf numFmtId="0" fontId="125" fillId="0" borderId="4" xfId="11" applyFont="1" applyBorder="1" applyAlignment="1">
      <alignment horizontal="center" vertical="center"/>
    </xf>
    <xf numFmtId="10" fontId="6" fillId="0" borderId="4" xfId="12" applyNumberFormat="1" applyFont="1" applyBorder="1" applyAlignment="1">
      <alignment horizontal="center" vertical="center"/>
    </xf>
    <xf numFmtId="0" fontId="5" fillId="34" borderId="4" xfId="0" applyFont="1" applyFill="1" applyBorder="1" applyAlignment="1">
      <alignment horizontal="center"/>
    </xf>
    <xf numFmtId="0" fontId="54" fillId="16" borderId="4" xfId="11" applyFont="1" applyFill="1" applyBorder="1" applyAlignment="1" applyProtection="1">
      <alignment horizontal="center" vertical="center"/>
      <protection locked="0"/>
    </xf>
    <xf numFmtId="10" fontId="54" fillId="16" borderId="4" xfId="12" applyNumberFormat="1" applyFont="1" applyFill="1" applyBorder="1" applyAlignment="1" applyProtection="1">
      <alignment horizontal="center" vertical="center"/>
      <protection locked="0"/>
    </xf>
    <xf numFmtId="164" fontId="81" fillId="0" borderId="0" xfId="0" applyNumberFormat="1" applyFont="1"/>
    <xf numFmtId="0" fontId="65" fillId="6" borderId="1" xfId="11" applyFont="1" applyFill="1" applyBorder="1" applyAlignment="1" applyProtection="1">
      <alignment horizontal="right" vertical="center"/>
      <protection locked="0"/>
    </xf>
    <xf numFmtId="0" fontId="73" fillId="0" borderId="0" xfId="9" applyFont="1" applyAlignment="1">
      <alignment vertical="center" wrapText="1"/>
    </xf>
    <xf numFmtId="0" fontId="9" fillId="0" borderId="13" xfId="9" applyBorder="1"/>
    <xf numFmtId="0" fontId="54" fillId="5" borderId="2" xfId="11" applyFont="1" applyFill="1" applyBorder="1" applyAlignment="1">
      <alignment horizontal="center" vertical="center"/>
    </xf>
    <xf numFmtId="0" fontId="59" fillId="0" borderId="20" xfId="0" applyFont="1" applyBorder="1" applyAlignment="1">
      <alignment horizontal="center" vertical="center" wrapText="1"/>
    </xf>
    <xf numFmtId="0" fontId="59" fillId="0" borderId="0" xfId="0" applyFont="1" applyAlignment="1">
      <alignment horizontal="left" vertical="center"/>
    </xf>
    <xf numFmtId="0" fontId="59" fillId="0" borderId="4" xfId="0" applyFont="1" applyBorder="1"/>
    <xf numFmtId="0" fontId="59" fillId="0" borderId="4" xfId="0" applyFont="1" applyBorder="1" applyAlignment="1">
      <alignment horizontal="left" vertical="center"/>
    </xf>
    <xf numFmtId="0" fontId="59" fillId="0" borderId="4" xfId="0" applyFont="1" applyBorder="1" applyAlignment="1">
      <alignment horizontal="left" vertical="center" wrapText="1"/>
    </xf>
    <xf numFmtId="0" fontId="59" fillId="0" borderId="4" xfId="0" applyFont="1" applyBorder="1" applyAlignment="1">
      <alignment wrapText="1"/>
    </xf>
    <xf numFmtId="0" fontId="73" fillId="0" borderId="1" xfId="9" applyFont="1" applyBorder="1" applyAlignment="1">
      <alignment horizontal="justify" vertical="center" wrapText="1"/>
    </xf>
    <xf numFmtId="0" fontId="73" fillId="0" borderId="2" xfId="9" applyFont="1" applyBorder="1" applyAlignment="1">
      <alignment horizontal="justify" vertical="center" wrapText="1"/>
    </xf>
    <xf numFmtId="0" fontId="73" fillId="0" borderId="3" xfId="9" applyFont="1" applyBorder="1" applyAlignment="1">
      <alignment horizontal="justify" vertical="center" wrapText="1"/>
    </xf>
    <xf numFmtId="0" fontId="57" fillId="6" borderId="1" xfId="9" applyFont="1" applyFill="1" applyBorder="1" applyAlignment="1">
      <alignment horizontal="right" vertical="center" wrapText="1"/>
    </xf>
    <xf numFmtId="0" fontId="57" fillId="6" borderId="2" xfId="9" applyFont="1" applyFill="1" applyBorder="1" applyAlignment="1">
      <alignment horizontal="right" vertical="center" wrapText="1"/>
    </xf>
    <xf numFmtId="0" fontId="57" fillId="6" borderId="3" xfId="9" applyFont="1" applyFill="1" applyBorder="1" applyAlignment="1">
      <alignment horizontal="right" vertical="center" wrapText="1"/>
    </xf>
    <xf numFmtId="0" fontId="69" fillId="6" borderId="4" xfId="9" applyFont="1" applyFill="1" applyBorder="1" applyAlignment="1">
      <alignment horizontal="center" vertical="center" wrapText="1"/>
    </xf>
    <xf numFmtId="3" fontId="49" fillId="6" borderId="4" xfId="9" applyNumberFormat="1" applyFont="1" applyFill="1" applyBorder="1" applyAlignment="1">
      <alignment horizontal="center" vertical="center" wrapText="1"/>
    </xf>
    <xf numFmtId="0" fontId="49" fillId="6" borderId="4" xfId="9" applyFont="1" applyFill="1" applyBorder="1" applyAlignment="1">
      <alignment horizontal="center" vertical="center" wrapText="1"/>
    </xf>
    <xf numFmtId="0" fontId="49" fillId="13" borderId="4" xfId="9" applyFont="1" applyFill="1" applyBorder="1" applyAlignment="1">
      <alignment horizontal="center" vertical="center" wrapText="1"/>
    </xf>
    <xf numFmtId="3" fontId="73" fillId="0" borderId="4" xfId="9" applyNumberFormat="1" applyFont="1" applyBorder="1" applyAlignment="1">
      <alignment horizontal="center" vertical="center" wrapText="1"/>
    </xf>
    <xf numFmtId="0" fontId="73" fillId="0" borderId="4" xfId="9" applyFont="1" applyBorder="1" applyAlignment="1">
      <alignment horizontal="center" vertical="center" wrapText="1"/>
    </xf>
    <xf numFmtId="0" fontId="57" fillId="13" borderId="4" xfId="9" applyFont="1" applyFill="1" applyBorder="1" applyAlignment="1">
      <alignment horizontal="center" vertical="center" wrapText="1"/>
    </xf>
    <xf numFmtId="0" fontId="57" fillId="6" borderId="4" xfId="9" applyFont="1" applyFill="1" applyBorder="1" applyAlignment="1">
      <alignment horizontal="center" vertical="center" wrapText="1"/>
    </xf>
    <xf numFmtId="0" fontId="57" fillId="0" borderId="4" xfId="9" applyFont="1" applyBorder="1" applyAlignment="1">
      <alignment vertical="center" wrapText="1"/>
    </xf>
    <xf numFmtId="0" fontId="72" fillId="13" borderId="4" xfId="9" applyFont="1" applyFill="1" applyBorder="1" applyAlignment="1">
      <alignment horizontal="center" vertical="center" wrapText="1"/>
    </xf>
    <xf numFmtId="0" fontId="96" fillId="15" borderId="4" xfId="45" applyFont="1" applyFill="1" applyBorder="1" applyAlignment="1">
      <alignment horizontal="center"/>
    </xf>
    <xf numFmtId="0" fontId="104" fillId="24" borderId="1" xfId="9" applyFont="1" applyFill="1" applyBorder="1" applyAlignment="1">
      <alignment horizontal="center" vertical="center"/>
    </xf>
    <xf numFmtId="0" fontId="104" fillId="24" borderId="2" xfId="9" applyFont="1" applyFill="1" applyBorder="1" applyAlignment="1">
      <alignment horizontal="center" vertical="center"/>
    </xf>
    <xf numFmtId="0" fontId="104" fillId="24" borderId="3" xfId="9" applyFont="1" applyFill="1" applyBorder="1" applyAlignment="1">
      <alignment horizontal="center" vertical="center"/>
    </xf>
    <xf numFmtId="0" fontId="56" fillId="25" borderId="17" xfId="0" applyFont="1" applyFill="1" applyBorder="1" applyAlignment="1" applyProtection="1">
      <alignment horizontal="center" vertical="center" wrapText="1"/>
      <protection locked="0"/>
    </xf>
    <xf numFmtId="0" fontId="114" fillId="25" borderId="20" xfId="0" applyFont="1" applyFill="1" applyBorder="1" applyAlignment="1" applyProtection="1">
      <alignment horizontal="center" vertical="center" wrapText="1"/>
      <protection locked="0"/>
    </xf>
    <xf numFmtId="0" fontId="114" fillId="25" borderId="16" xfId="0" applyFont="1" applyFill="1" applyBorder="1" applyAlignment="1" applyProtection="1">
      <alignment horizontal="center" vertical="center" wrapText="1"/>
      <protection locked="0"/>
    </xf>
    <xf numFmtId="0" fontId="114" fillId="25" borderId="17" xfId="0" applyFont="1" applyFill="1" applyBorder="1" applyAlignment="1">
      <alignment horizontal="center" vertical="center" wrapText="1"/>
    </xf>
    <xf numFmtId="0" fontId="114" fillId="25" borderId="22" xfId="0" applyFont="1" applyFill="1" applyBorder="1" applyAlignment="1">
      <alignment horizontal="center" vertical="center" wrapText="1"/>
    </xf>
    <xf numFmtId="0" fontId="114" fillId="25" borderId="26" xfId="0" applyFont="1" applyFill="1" applyBorder="1" applyAlignment="1">
      <alignment horizontal="center" vertical="center" wrapText="1"/>
    </xf>
    <xf numFmtId="0" fontId="114" fillId="25" borderId="27" xfId="0" applyFont="1" applyFill="1" applyBorder="1" applyAlignment="1">
      <alignment horizontal="center" vertical="center" wrapText="1"/>
    </xf>
    <xf numFmtId="0" fontId="56" fillId="25" borderId="28" xfId="0" applyFont="1" applyFill="1" applyBorder="1" applyAlignment="1">
      <alignment horizontal="center" vertical="center"/>
    </xf>
    <xf numFmtId="0" fontId="56" fillId="25" borderId="25" xfId="0" applyFont="1" applyFill="1" applyBorder="1" applyAlignment="1">
      <alignment horizontal="center" vertical="center"/>
    </xf>
    <xf numFmtId="0" fontId="56" fillId="25" borderId="16" xfId="0" applyFont="1" applyFill="1" applyBorder="1" applyAlignment="1">
      <alignment horizontal="center" vertical="center"/>
    </xf>
    <xf numFmtId="0" fontId="56" fillId="25" borderId="17" xfId="0" applyFont="1" applyFill="1" applyBorder="1" applyAlignment="1" applyProtection="1">
      <alignment horizontal="center" vertical="center"/>
      <protection locked="0"/>
    </xf>
    <xf numFmtId="0" fontId="114" fillId="25" borderId="22" xfId="0" applyFont="1" applyFill="1" applyBorder="1" applyAlignment="1" applyProtection="1">
      <alignment horizontal="center" vertical="center" wrapText="1"/>
      <protection locked="0"/>
    </xf>
    <xf numFmtId="0" fontId="114" fillId="25" borderId="23" xfId="0" applyFont="1" applyFill="1" applyBorder="1" applyAlignment="1" applyProtection="1">
      <alignment horizontal="center" vertical="center" wrapText="1"/>
      <protection locked="0"/>
    </xf>
    <xf numFmtId="0" fontId="114" fillId="25" borderId="24" xfId="0" applyFont="1" applyFill="1" applyBorder="1" applyAlignment="1">
      <alignment horizontal="center" vertical="center" wrapText="1"/>
    </xf>
    <xf numFmtId="0" fontId="114" fillId="25" borderId="24" xfId="0" applyFont="1" applyFill="1" applyBorder="1" applyAlignment="1" applyProtection="1">
      <alignment horizontal="center" vertical="center" wrapText="1"/>
      <protection locked="0"/>
    </xf>
    <xf numFmtId="0" fontId="56" fillId="25" borderId="24" xfId="0" applyFont="1" applyFill="1" applyBorder="1" applyAlignment="1" applyProtection="1">
      <alignment horizontal="center" vertical="center"/>
      <protection locked="0"/>
    </xf>
    <xf numFmtId="0" fontId="56" fillId="25" borderId="17" xfId="0" applyFont="1" applyFill="1" applyBorder="1" applyAlignment="1">
      <alignment horizontal="center" vertical="center" wrapText="1"/>
    </xf>
    <xf numFmtId="0" fontId="56" fillId="25" borderId="20" xfId="0" applyFont="1" applyFill="1" applyBorder="1" applyAlignment="1" applyProtection="1">
      <alignment horizontal="center" vertical="center"/>
      <protection locked="0"/>
    </xf>
    <xf numFmtId="0" fontId="56" fillId="25" borderId="21" xfId="0" applyFont="1" applyFill="1" applyBorder="1" applyAlignment="1" applyProtection="1">
      <alignment horizontal="center" vertical="center"/>
      <protection locked="0"/>
    </xf>
    <xf numFmtId="0" fontId="56" fillId="25" borderId="16" xfId="0" applyFont="1" applyFill="1" applyBorder="1" applyAlignment="1" applyProtection="1">
      <alignment horizontal="center" vertical="center"/>
      <protection locked="0"/>
    </xf>
    <xf numFmtId="0" fontId="59" fillId="0" borderId="1" xfId="11" applyFont="1" applyBorder="1" applyAlignment="1">
      <alignment horizontal="center" vertical="center"/>
    </xf>
    <xf numFmtId="0" fontId="59" fillId="0" borderId="3" xfId="11" applyFont="1" applyBorder="1" applyAlignment="1">
      <alignment horizontal="center" vertical="center"/>
    </xf>
    <xf numFmtId="1" fontId="60" fillId="0" borderId="4" xfId="12" applyNumberFormat="1" applyFont="1" applyFill="1" applyBorder="1" applyAlignment="1">
      <alignment horizontal="center" vertical="center" wrapText="1"/>
    </xf>
    <xf numFmtId="0" fontId="60" fillId="0" borderId="4" xfId="12" applyNumberFormat="1" applyFont="1" applyFill="1" applyBorder="1" applyAlignment="1">
      <alignment horizontal="center" vertical="center" wrapText="1"/>
    </xf>
    <xf numFmtId="0" fontId="57" fillId="13" borderId="1" xfId="15" applyFont="1" applyFill="1" applyBorder="1" applyAlignment="1">
      <alignment horizontal="center" vertical="center"/>
    </xf>
    <xf numFmtId="0" fontId="57" fillId="13" borderId="3" xfId="15" applyFont="1" applyFill="1" applyBorder="1" applyAlignment="1">
      <alignment horizontal="center" vertical="center"/>
    </xf>
    <xf numFmtId="0" fontId="57" fillId="13" borderId="2" xfId="15" applyFont="1" applyFill="1" applyBorder="1" applyAlignment="1">
      <alignment horizontal="center" vertical="center"/>
    </xf>
    <xf numFmtId="164" fontId="15" fillId="0" borderId="1" xfId="15" applyNumberFormat="1" applyFont="1" applyBorder="1" applyAlignment="1">
      <alignment horizontal="center" vertical="center"/>
    </xf>
    <xf numFmtId="164" fontId="15" fillId="0" borderId="3" xfId="15" applyNumberFormat="1" applyFont="1" applyBorder="1" applyAlignment="1">
      <alignment horizontal="center" vertical="center"/>
    </xf>
    <xf numFmtId="0" fontId="15" fillId="0" borderId="1" xfId="15" applyFont="1" applyBorder="1" applyAlignment="1">
      <alignment horizontal="center" vertical="center"/>
    </xf>
    <xf numFmtId="0" fontId="15" fillId="0" borderId="2" xfId="15" applyFont="1" applyBorder="1" applyAlignment="1">
      <alignment horizontal="center" vertical="center"/>
    </xf>
    <xf numFmtId="0" fontId="15" fillId="0" borderId="3" xfId="15" applyFont="1" applyBorder="1" applyAlignment="1">
      <alignment horizontal="center" vertical="center"/>
    </xf>
    <xf numFmtId="0" fontId="58" fillId="0" borderId="1" xfId="0" applyFont="1" applyBorder="1" applyAlignment="1">
      <alignment horizontal="center" vertical="center" wrapText="1"/>
    </xf>
    <xf numFmtId="0" fontId="58" fillId="0" borderId="3" xfId="0" applyFont="1" applyBorder="1" applyAlignment="1">
      <alignment horizontal="center" vertical="center" wrapText="1"/>
    </xf>
    <xf numFmtId="0" fontId="58" fillId="12" borderId="1" xfId="0" applyFont="1" applyFill="1" applyBorder="1" applyAlignment="1">
      <alignment horizontal="center" vertical="center" wrapText="1"/>
    </xf>
    <xf numFmtId="0" fontId="58" fillId="12" borderId="2" xfId="0" applyFont="1" applyFill="1" applyBorder="1" applyAlignment="1">
      <alignment horizontal="center" vertical="center" wrapText="1"/>
    </xf>
    <xf numFmtId="0" fontId="58" fillId="12" borderId="3" xfId="0" applyFont="1" applyFill="1" applyBorder="1" applyAlignment="1">
      <alignment horizontal="center" vertical="center" wrapText="1"/>
    </xf>
    <xf numFmtId="164" fontId="15" fillId="0" borderId="4" xfId="15" applyNumberFormat="1" applyFont="1" applyBorder="1" applyAlignment="1">
      <alignment horizontal="center" vertical="center"/>
    </xf>
    <xf numFmtId="0" fontId="15" fillId="0" borderId="1" xfId="15" applyFont="1" applyBorder="1" applyAlignment="1">
      <alignment horizontal="center" vertical="center" wrapText="1"/>
    </xf>
    <xf numFmtId="0" fontId="15" fillId="0" borderId="2" xfId="15" applyFont="1" applyBorder="1" applyAlignment="1">
      <alignment horizontal="center" vertical="center" wrapText="1"/>
    </xf>
    <xf numFmtId="0" fontId="15" fillId="0" borderId="3" xfId="15" applyFont="1" applyBorder="1" applyAlignment="1">
      <alignment horizontal="center" vertical="center" wrapText="1"/>
    </xf>
    <xf numFmtId="0" fontId="50" fillId="0" borderId="4" xfId="17" applyFont="1" applyBorder="1" applyAlignment="1">
      <alignment horizontal="center" vertical="center"/>
    </xf>
    <xf numFmtId="0" fontId="49" fillId="14" borderId="5" xfId="9" applyFont="1" applyFill="1" applyBorder="1" applyAlignment="1">
      <alignment horizontal="center" vertical="center" textRotation="90"/>
    </xf>
    <xf numFmtId="0" fontId="49" fillId="14" borderId="18" xfId="9" applyFont="1" applyFill="1" applyBorder="1" applyAlignment="1">
      <alignment horizontal="center" vertical="center" textRotation="90"/>
    </xf>
    <xf numFmtId="0" fontId="49" fillId="14" borderId="12" xfId="9" applyFont="1" applyFill="1" applyBorder="1" applyAlignment="1">
      <alignment horizontal="center" vertical="center" textRotation="90"/>
    </xf>
    <xf numFmtId="0" fontId="50" fillId="14" borderId="6" xfId="9" applyFont="1" applyFill="1" applyBorder="1" applyAlignment="1">
      <alignment horizontal="center" vertical="center"/>
    </xf>
    <xf numFmtId="0" fontId="50" fillId="14" borderId="8" xfId="9" applyFont="1" applyFill="1" applyBorder="1" applyAlignment="1">
      <alignment horizontal="center" vertical="center"/>
    </xf>
    <xf numFmtId="0" fontId="50" fillId="14" borderId="9" xfId="9" applyFont="1" applyFill="1" applyBorder="1" applyAlignment="1">
      <alignment horizontal="center" vertical="center"/>
    </xf>
    <xf numFmtId="0" fontId="50" fillId="14" borderId="11" xfId="9" applyFont="1" applyFill="1" applyBorder="1" applyAlignment="1">
      <alignment horizontal="center" vertical="center"/>
    </xf>
    <xf numFmtId="0" fontId="49" fillId="15" borderId="6" xfId="9" applyFont="1" applyFill="1" applyBorder="1" applyAlignment="1">
      <alignment horizontal="center" vertical="center" textRotation="90"/>
    </xf>
    <xf numFmtId="0" fontId="49" fillId="15" borderId="13" xfId="9" applyFont="1" applyFill="1" applyBorder="1" applyAlignment="1">
      <alignment horizontal="center" vertical="center" textRotation="90"/>
    </xf>
    <xf numFmtId="0" fontId="49" fillId="15" borderId="18" xfId="9" applyFont="1" applyFill="1" applyBorder="1" applyAlignment="1">
      <alignment horizontal="center" vertical="center" textRotation="90"/>
    </xf>
    <xf numFmtId="0" fontId="49" fillId="15" borderId="12" xfId="9" applyFont="1" applyFill="1" applyBorder="1" applyAlignment="1">
      <alignment horizontal="center" vertical="center" textRotation="90"/>
    </xf>
    <xf numFmtId="0" fontId="50" fillId="15" borderId="6" xfId="9" applyFont="1" applyFill="1" applyBorder="1" applyAlignment="1">
      <alignment horizontal="center" vertical="center"/>
    </xf>
    <xf numFmtId="0" fontId="50" fillId="15" borderId="8" xfId="9" applyFont="1" applyFill="1" applyBorder="1" applyAlignment="1">
      <alignment horizontal="center" vertical="center"/>
    </xf>
    <xf numFmtId="0" fontId="50" fillId="15" borderId="9" xfId="9" applyFont="1" applyFill="1" applyBorder="1" applyAlignment="1">
      <alignment horizontal="center" vertical="center"/>
    </xf>
    <xf numFmtId="0" fontId="50" fillId="15" borderId="11" xfId="9" applyFont="1" applyFill="1" applyBorder="1" applyAlignment="1">
      <alignment horizontal="center" vertical="center"/>
    </xf>
    <xf numFmtId="0" fontId="29" fillId="0" borderId="1" xfId="9" applyFont="1" applyBorder="1" applyAlignment="1">
      <alignment horizontal="center" vertical="center"/>
    </xf>
    <xf numFmtId="0" fontId="29" fillId="0" borderId="2" xfId="9" applyFont="1" applyBorder="1" applyAlignment="1">
      <alignment horizontal="center" vertical="center"/>
    </xf>
    <xf numFmtId="0" fontId="29" fillId="0" borderId="3" xfId="9" applyFont="1" applyBorder="1" applyAlignment="1">
      <alignment horizontal="center" vertical="center"/>
    </xf>
    <xf numFmtId="0" fontId="56" fillId="27" borderId="4" xfId="13" applyFont="1" applyFill="1" applyBorder="1" applyAlignment="1">
      <alignment horizontal="center" vertical="center" wrapText="1"/>
    </xf>
    <xf numFmtId="0" fontId="54" fillId="5" borderId="1" xfId="13" applyFont="1" applyFill="1" applyBorder="1" applyAlignment="1">
      <alignment horizontal="center" vertical="center" wrapText="1"/>
    </xf>
    <xf numFmtId="0" fontId="55" fillId="5" borderId="3" xfId="13" applyFont="1" applyFill="1" applyBorder="1" applyAlignment="1">
      <alignment horizontal="center" vertical="center" wrapText="1"/>
    </xf>
    <xf numFmtId="0" fontId="56" fillId="27" borderId="4" xfId="13" applyFont="1" applyFill="1" applyBorder="1" applyAlignment="1">
      <alignment horizontal="center" vertical="center"/>
    </xf>
    <xf numFmtId="0" fontId="56" fillId="5" borderId="4" xfId="13" applyFont="1" applyFill="1" applyBorder="1" applyAlignment="1">
      <alignment horizontal="center" vertical="center" wrapText="1"/>
    </xf>
    <xf numFmtId="0" fontId="5" fillId="2" borderId="4" xfId="2" applyFont="1" applyFill="1" applyBorder="1" applyAlignment="1">
      <alignment horizontal="right" vertical="center" wrapText="1"/>
    </xf>
    <xf numFmtId="0" fontId="6" fillId="2" borderId="4" xfId="3" applyFont="1" applyFill="1" applyBorder="1" applyAlignment="1">
      <alignment horizontal="right" vertical="center"/>
    </xf>
    <xf numFmtId="10" fontId="5" fillId="2" borderId="4" xfId="4" applyNumberFormat="1" applyFont="1" applyFill="1" applyBorder="1" applyAlignment="1">
      <alignment horizontal="center" vertical="center" shrinkToFit="1"/>
    </xf>
    <xf numFmtId="0" fontId="6" fillId="2" borderId="4" xfId="3" applyFont="1" applyFill="1" applyBorder="1" applyAlignment="1">
      <alignment horizontal="center" vertical="center" shrinkToFit="1"/>
    </xf>
    <xf numFmtId="0" fontId="14" fillId="3" borderId="4" xfId="4" applyNumberFormat="1" applyFont="1" applyFill="1" applyBorder="1" applyAlignment="1">
      <alignment horizontal="center" vertical="center"/>
    </xf>
    <xf numFmtId="0" fontId="14" fillId="3" borderId="4" xfId="7" applyNumberFormat="1" applyFont="1" applyFill="1" applyBorder="1" applyAlignment="1">
      <alignment horizontal="center" vertical="center"/>
    </xf>
    <xf numFmtId="0" fontId="14" fillId="3" borderId="4" xfId="2" applyFont="1" applyFill="1" applyBorder="1" applyAlignment="1">
      <alignment horizontal="center" vertical="center"/>
    </xf>
    <xf numFmtId="49" fontId="15" fillId="0" borderId="1" xfId="9" applyNumberFormat="1" applyFont="1" applyBorder="1" applyAlignment="1">
      <alignment horizontal="center" vertical="center"/>
    </xf>
    <xf numFmtId="49" fontId="15" fillId="0" borderId="3" xfId="9" applyNumberFormat="1" applyFont="1" applyBorder="1" applyAlignment="1">
      <alignment horizontal="center" vertical="center"/>
    </xf>
    <xf numFmtId="0" fontId="15" fillId="27" borderId="1" xfId="9" applyFont="1" applyFill="1" applyBorder="1" applyAlignment="1">
      <alignment horizontal="center" vertical="center"/>
    </xf>
    <xf numFmtId="0" fontId="15" fillId="27" borderId="3" xfId="9" applyFont="1" applyFill="1" applyBorder="1" applyAlignment="1">
      <alignment horizontal="center" vertical="center"/>
    </xf>
    <xf numFmtId="0" fontId="15" fillId="0" borderId="1" xfId="9" applyFont="1" applyBorder="1" applyAlignment="1">
      <alignment horizontal="center" vertical="center"/>
    </xf>
    <xf numFmtId="0" fontId="15" fillId="0" borderId="2" xfId="9" applyFont="1" applyBorder="1" applyAlignment="1">
      <alignment horizontal="center" vertical="center"/>
    </xf>
    <xf numFmtId="0" fontId="15" fillId="0" borderId="3" xfId="9" applyFont="1" applyBorder="1" applyAlignment="1">
      <alignment horizontal="center" vertical="center"/>
    </xf>
    <xf numFmtId="0" fontId="11" fillId="0" borderId="4" xfId="2" applyFont="1" applyBorder="1" applyAlignment="1">
      <alignment horizontal="justify" vertical="center" wrapText="1"/>
    </xf>
    <xf numFmtId="0" fontId="11" fillId="0" borderId="4" xfId="3" applyFont="1" applyBorder="1" applyAlignment="1">
      <alignment horizontal="justify" vertical="center"/>
    </xf>
    <xf numFmtId="10" fontId="11" fillId="0" borderId="4" xfId="4" applyNumberFormat="1" applyFont="1" applyFill="1" applyBorder="1" applyAlignment="1">
      <alignment horizontal="center" vertical="center" shrinkToFit="1"/>
    </xf>
    <xf numFmtId="0" fontId="11" fillId="0" borderId="4" xfId="3" applyFont="1" applyBorder="1" applyAlignment="1">
      <alignment horizontal="center" vertical="center" shrinkToFit="1"/>
    </xf>
    <xf numFmtId="0" fontId="106" fillId="3" borderId="4" xfId="2" applyFont="1" applyFill="1" applyBorder="1" applyAlignment="1">
      <alignment horizontal="right" vertical="center"/>
    </xf>
    <xf numFmtId="0" fontId="106" fillId="3" borderId="4" xfId="3" applyFont="1" applyFill="1" applyBorder="1" applyAlignment="1">
      <alignment horizontal="right" vertical="center"/>
    </xf>
    <xf numFmtId="10" fontId="106" fillId="3" borderId="4" xfId="2" applyNumberFormat="1" applyFont="1" applyFill="1" applyBorder="1" applyAlignment="1">
      <alignment horizontal="center" vertical="center" shrinkToFit="1"/>
    </xf>
    <xf numFmtId="0" fontId="106" fillId="3" borderId="4" xfId="3" applyFont="1" applyFill="1" applyBorder="1" applyAlignment="1">
      <alignment horizontal="center" vertical="center" shrinkToFit="1"/>
    </xf>
    <xf numFmtId="0" fontId="5" fillId="2" borderId="4" xfId="2" applyFont="1" applyFill="1" applyBorder="1" applyAlignment="1">
      <alignment horizontal="center" vertical="center" wrapText="1"/>
    </xf>
    <xf numFmtId="0" fontId="6" fillId="2" borderId="4" xfId="3" applyFont="1" applyFill="1" applyBorder="1">
      <alignment vertical="center"/>
    </xf>
    <xf numFmtId="0" fontId="6" fillId="0" borderId="1" xfId="2" applyFont="1" applyBorder="1">
      <alignment vertical="center"/>
    </xf>
    <xf numFmtId="0" fontId="6" fillId="0" borderId="2" xfId="3" applyFont="1" applyBorder="1">
      <alignment vertical="center"/>
    </xf>
    <xf numFmtId="10" fontId="6" fillId="0" borderId="2" xfId="3" applyNumberFormat="1" applyFont="1" applyBorder="1" applyAlignment="1">
      <alignment horizontal="center" vertical="center"/>
    </xf>
    <xf numFmtId="0" fontId="6" fillId="0" borderId="2" xfId="3" applyFont="1" applyBorder="1" applyAlignment="1">
      <alignment horizontal="center" vertical="center"/>
    </xf>
    <xf numFmtId="10" fontId="6" fillId="0" borderId="2" xfId="3" applyNumberFormat="1" applyFont="1" applyBorder="1" applyAlignment="1">
      <alignment horizontal="left" vertical="center"/>
    </xf>
    <xf numFmtId="0" fontId="6" fillId="0" borderId="3" xfId="3" applyFont="1" applyBorder="1" applyAlignment="1">
      <alignment horizontal="left" vertical="center"/>
    </xf>
    <xf numFmtId="10" fontId="15" fillId="0" borderId="2" xfId="3" applyNumberFormat="1" applyFont="1" applyBorder="1" applyAlignment="1">
      <alignment horizontal="center" vertical="center" shrinkToFit="1"/>
    </xf>
    <xf numFmtId="0" fontId="15" fillId="0" borderId="2" xfId="3" applyFont="1" applyBorder="1" applyAlignment="1">
      <alignment horizontal="center" vertical="center" shrinkToFit="1"/>
    </xf>
    <xf numFmtId="0" fontId="15" fillId="0" borderId="3" xfId="3" applyFont="1" applyBorder="1" applyAlignment="1">
      <alignment horizontal="center" vertical="center" shrinkToFit="1"/>
    </xf>
    <xf numFmtId="10" fontId="15" fillId="0" borderId="1" xfId="3" applyNumberFormat="1" applyFont="1" applyBorder="1" applyAlignment="1">
      <alignment horizontal="center" vertical="center" shrinkToFit="1"/>
    </xf>
    <xf numFmtId="10" fontId="15" fillId="0" borderId="3" xfId="3" applyNumberFormat="1" applyFont="1" applyBorder="1" applyAlignment="1">
      <alignment horizontal="center" vertical="center" shrinkToFit="1"/>
    </xf>
    <xf numFmtId="0" fontId="6" fillId="0" borderId="6" xfId="2" applyFont="1" applyBorder="1" applyAlignment="1">
      <alignment horizontal="justify" vertical="center" wrapText="1"/>
    </xf>
    <xf numFmtId="0" fontId="6" fillId="0" borderId="7" xfId="3" applyFont="1" applyBorder="1" applyAlignment="1">
      <alignment horizontal="justify" vertical="center" wrapText="1"/>
    </xf>
    <xf numFmtId="0" fontId="6" fillId="0" borderId="8" xfId="3" applyFont="1" applyBorder="1" applyAlignment="1">
      <alignment horizontal="justify" vertical="center" wrapText="1"/>
    </xf>
    <xf numFmtId="0" fontId="6" fillId="0" borderId="13" xfId="2" applyFont="1" applyBorder="1" applyAlignment="1">
      <alignment horizontal="justify" vertical="center" wrapText="1"/>
    </xf>
    <xf numFmtId="0" fontId="6" fillId="0" borderId="0" xfId="3" applyFont="1" applyAlignment="1">
      <alignment horizontal="justify" vertical="center" wrapText="1"/>
    </xf>
    <xf numFmtId="0" fontId="6" fillId="0" borderId="14" xfId="3" applyFont="1" applyBorder="1" applyAlignment="1">
      <alignment horizontal="justify" vertical="center" wrapText="1"/>
    </xf>
    <xf numFmtId="0" fontId="6" fillId="0" borderId="9" xfId="3" applyFont="1" applyBorder="1" applyAlignment="1">
      <alignment horizontal="justify" vertical="center" wrapText="1"/>
    </xf>
    <xf numFmtId="0" fontId="6" fillId="0" borderId="10" xfId="3" applyFont="1" applyBorder="1" applyAlignment="1">
      <alignment horizontal="justify" vertical="center" wrapText="1"/>
    </xf>
    <xf numFmtId="0" fontId="6" fillId="0" borderId="11" xfId="3" applyFont="1" applyBorder="1" applyAlignment="1">
      <alignment horizontal="justify" vertical="center" wrapText="1"/>
    </xf>
    <xf numFmtId="0" fontId="6" fillId="0" borderId="7" xfId="2" applyFont="1" applyBorder="1" applyAlignment="1">
      <alignment horizontal="justify" vertical="center" wrapText="1"/>
    </xf>
    <xf numFmtId="0" fontId="6" fillId="0" borderId="8" xfId="2" applyFont="1" applyBorder="1" applyAlignment="1">
      <alignment horizontal="justify" vertical="center" wrapText="1"/>
    </xf>
    <xf numFmtId="0" fontId="6" fillId="0" borderId="0" xfId="2" applyFont="1" applyAlignment="1">
      <alignment horizontal="justify" vertical="center" wrapText="1"/>
    </xf>
    <xf numFmtId="0" fontId="6" fillId="0" borderId="14" xfId="2" applyFont="1" applyBorder="1" applyAlignment="1">
      <alignment horizontal="justify" vertical="center" wrapText="1"/>
    </xf>
    <xf numFmtId="10" fontId="15" fillId="0" borderId="7" xfId="4" applyNumberFormat="1" applyFont="1" applyFill="1" applyBorder="1" applyAlignment="1">
      <alignment horizontal="center" vertical="center" shrinkToFit="1"/>
    </xf>
    <xf numFmtId="10" fontId="15" fillId="0" borderId="8" xfId="4" applyNumberFormat="1" applyFont="1" applyFill="1" applyBorder="1" applyAlignment="1">
      <alignment horizontal="center" vertical="center" shrinkToFit="1"/>
    </xf>
    <xf numFmtId="10" fontId="15" fillId="0" borderId="0" xfId="4" applyNumberFormat="1" applyFont="1" applyFill="1" applyBorder="1" applyAlignment="1">
      <alignment horizontal="center" vertical="center" shrinkToFit="1"/>
    </xf>
    <xf numFmtId="10" fontId="15" fillId="0" borderId="14" xfId="4" applyNumberFormat="1" applyFont="1" applyFill="1" applyBorder="1" applyAlignment="1">
      <alignment horizontal="center" vertical="center" shrinkToFit="1"/>
    </xf>
    <xf numFmtId="10" fontId="15" fillId="0" borderId="10" xfId="4" applyNumberFormat="1" applyFont="1" applyFill="1" applyBorder="1" applyAlignment="1">
      <alignment horizontal="center" vertical="center" shrinkToFit="1"/>
    </xf>
    <xf numFmtId="10" fontId="15" fillId="0" borderId="11" xfId="4" applyNumberFormat="1" applyFont="1" applyFill="1" applyBorder="1" applyAlignment="1">
      <alignment horizontal="center" vertical="center" shrinkToFit="1"/>
    </xf>
    <xf numFmtId="10" fontId="6" fillId="0" borderId="10" xfId="4" applyNumberFormat="1" applyFont="1" applyBorder="1" applyAlignment="1">
      <alignment horizontal="center" vertical="center"/>
    </xf>
    <xf numFmtId="0" fontId="6" fillId="0" borderId="5" xfId="2" applyFont="1" applyBorder="1">
      <alignment vertical="center"/>
    </xf>
    <xf numFmtId="0" fontId="6" fillId="0" borderId="5" xfId="3" applyFont="1" applyBorder="1">
      <alignment vertical="center"/>
    </xf>
    <xf numFmtId="10" fontId="15" fillId="0" borderId="4" xfId="2" applyNumberFormat="1" applyFont="1" applyBorder="1" applyAlignment="1">
      <alignment horizontal="center" vertical="center" shrinkToFit="1"/>
    </xf>
    <xf numFmtId="0" fontId="15" fillId="0" borderId="4" xfId="3" applyFont="1" applyBorder="1" applyAlignment="1">
      <alignment horizontal="center" vertical="center" shrinkToFit="1"/>
    </xf>
    <xf numFmtId="0" fontId="6" fillId="0" borderId="13" xfId="2" applyFont="1" applyBorder="1" applyAlignment="1">
      <alignment vertical="center" wrapText="1"/>
    </xf>
    <xf numFmtId="0" fontId="6" fillId="0" borderId="0" xfId="3" applyFont="1" applyAlignment="1">
      <alignment vertical="center" wrapText="1"/>
    </xf>
    <xf numFmtId="0" fontId="6" fillId="0" borderId="9" xfId="3" applyFont="1" applyBorder="1" applyAlignment="1">
      <alignment vertical="center" wrapText="1"/>
    </xf>
    <xf numFmtId="0" fontId="6" fillId="0" borderId="10" xfId="3" applyFont="1" applyBorder="1" applyAlignment="1">
      <alignment vertical="center" wrapText="1"/>
    </xf>
    <xf numFmtId="0" fontId="6" fillId="0" borderId="6" xfId="2" applyFont="1" applyBorder="1">
      <alignment vertical="center"/>
    </xf>
    <xf numFmtId="0" fontId="6" fillId="0" borderId="7" xfId="2" applyFont="1" applyBorder="1">
      <alignment vertical="center"/>
    </xf>
    <xf numFmtId="0" fontId="6" fillId="0" borderId="8" xfId="2" applyFont="1" applyBorder="1">
      <alignment vertical="center"/>
    </xf>
    <xf numFmtId="0" fontId="6" fillId="0" borderId="13" xfId="2" applyFont="1" applyBorder="1">
      <alignment vertical="center"/>
    </xf>
    <xf numFmtId="0" fontId="6" fillId="0" borderId="0" xfId="2" applyFont="1">
      <alignment vertical="center"/>
    </xf>
    <xf numFmtId="0" fontId="6" fillId="0" borderId="14" xfId="2" applyFont="1" applyBorder="1">
      <alignment vertical="center"/>
    </xf>
    <xf numFmtId="0" fontId="6" fillId="0" borderId="9" xfId="2" applyFont="1" applyBorder="1">
      <alignment vertical="center"/>
    </xf>
    <xf numFmtId="0" fontId="6" fillId="0" borderId="10" xfId="2" applyFont="1" applyBorder="1">
      <alignment vertical="center"/>
    </xf>
    <xf numFmtId="0" fontId="6" fillId="0" borderId="11" xfId="2" applyFont="1" applyBorder="1">
      <alignment vertical="center"/>
    </xf>
    <xf numFmtId="0" fontId="6" fillId="0" borderId="6" xfId="6" applyNumberFormat="1" applyFont="1" applyFill="1" applyBorder="1" applyAlignment="1">
      <alignment horizontal="justify" vertical="center" wrapText="1"/>
    </xf>
    <xf numFmtId="0" fontId="6" fillId="0" borderId="7" xfId="6" applyNumberFormat="1" applyFont="1" applyFill="1" applyBorder="1" applyAlignment="1">
      <alignment horizontal="justify" vertical="center" wrapText="1"/>
    </xf>
    <xf numFmtId="0" fontId="6" fillId="0" borderId="8" xfId="6" applyNumberFormat="1" applyFont="1" applyFill="1" applyBorder="1" applyAlignment="1">
      <alignment horizontal="justify" vertical="center" wrapText="1"/>
    </xf>
    <xf numFmtId="0" fontId="6" fillId="0" borderId="13" xfId="6" applyNumberFormat="1" applyFont="1" applyFill="1" applyBorder="1" applyAlignment="1">
      <alignment horizontal="justify" vertical="center" wrapText="1"/>
    </xf>
    <xf numFmtId="0" fontId="6" fillId="0" borderId="0" xfId="6" applyNumberFormat="1" applyFont="1" applyFill="1" applyBorder="1" applyAlignment="1">
      <alignment horizontal="justify" vertical="center" wrapText="1"/>
    </xf>
    <xf numFmtId="0" fontId="6" fillId="0" borderId="14" xfId="6" applyNumberFormat="1" applyFont="1" applyFill="1" applyBorder="1" applyAlignment="1">
      <alignment horizontal="justify" vertical="center" wrapText="1"/>
    </xf>
    <xf numFmtId="10" fontId="15" fillId="0" borderId="6" xfId="4" applyNumberFormat="1" applyFont="1" applyFill="1" applyBorder="1" applyAlignment="1">
      <alignment horizontal="center" vertical="center" shrinkToFit="1"/>
    </xf>
    <xf numFmtId="0" fontId="15" fillId="0" borderId="7" xfId="3" applyFont="1" applyBorder="1" applyAlignment="1">
      <alignment horizontal="center" vertical="center" shrinkToFit="1"/>
    </xf>
    <xf numFmtId="0" fontId="15" fillId="0" borderId="8" xfId="3" applyFont="1" applyBorder="1" applyAlignment="1">
      <alignment horizontal="center" vertical="center" shrinkToFit="1"/>
    </xf>
    <xf numFmtId="10" fontId="15" fillId="0" borderId="13" xfId="4" applyNumberFormat="1" applyFont="1" applyFill="1" applyBorder="1" applyAlignment="1">
      <alignment horizontal="center" vertical="center" shrinkToFit="1"/>
    </xf>
    <xf numFmtId="0" fontId="15" fillId="0" borderId="0" xfId="3" applyFont="1" applyAlignment="1">
      <alignment horizontal="center" vertical="center" shrinkToFit="1"/>
    </xf>
    <xf numFmtId="0" fontId="15" fillId="0" borderId="14" xfId="3" applyFont="1" applyBorder="1" applyAlignment="1">
      <alignment horizontal="center" vertical="center" shrinkToFit="1"/>
    </xf>
    <xf numFmtId="0" fontId="15" fillId="0" borderId="9" xfId="3" applyFont="1" applyBorder="1" applyAlignment="1">
      <alignment horizontal="center" vertical="center" shrinkToFit="1"/>
    </xf>
    <xf numFmtId="0" fontId="15" fillId="0" borderId="10" xfId="3" applyFont="1" applyBorder="1" applyAlignment="1">
      <alignment horizontal="center" vertical="center" shrinkToFit="1"/>
    </xf>
    <xf numFmtId="0" fontId="15" fillId="0" borderId="11" xfId="3" applyFont="1" applyBorder="1" applyAlignment="1">
      <alignment horizontal="center" vertical="center" shrinkToFit="1"/>
    </xf>
    <xf numFmtId="0" fontId="6" fillId="0" borderId="0" xfId="3" applyFont="1">
      <alignment vertical="center"/>
    </xf>
    <xf numFmtId="0" fontId="6" fillId="0" borderId="9" xfId="3" applyFont="1" applyBorder="1">
      <alignment vertical="center"/>
    </xf>
    <xf numFmtId="0" fontId="6" fillId="0" borderId="10" xfId="3" applyFont="1" applyBorder="1">
      <alignment vertical="center"/>
    </xf>
    <xf numFmtId="10" fontId="106" fillId="3" borderId="4" xfId="3" applyNumberFormat="1" applyFont="1" applyFill="1" applyBorder="1" applyAlignment="1">
      <alignment horizontal="center" vertical="center" shrinkToFit="1"/>
    </xf>
    <xf numFmtId="0" fontId="5" fillId="2" borderId="1"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6" fillId="0" borderId="9" xfId="3" applyFont="1" applyBorder="1" applyAlignment="1">
      <alignment horizontal="center" vertical="center" wrapText="1"/>
    </xf>
    <xf numFmtId="0" fontId="6" fillId="0" borderId="10" xfId="3" applyFont="1" applyBorder="1" applyAlignment="1">
      <alignment horizontal="center" vertical="center" wrapText="1"/>
    </xf>
    <xf numFmtId="10" fontId="6" fillId="0" borderId="10" xfId="3" applyNumberFormat="1" applyFont="1" applyBorder="1" applyAlignment="1">
      <alignment horizontal="center" vertical="center"/>
    </xf>
    <xf numFmtId="10" fontId="6" fillId="0" borderId="10" xfId="3" applyNumberFormat="1" applyFont="1" applyBorder="1">
      <alignment vertical="center"/>
    </xf>
    <xf numFmtId="169" fontId="6" fillId="0" borderId="10" xfId="3" applyNumberFormat="1" applyFont="1" applyBorder="1" applyAlignment="1">
      <alignment horizontal="center" vertical="center"/>
    </xf>
    <xf numFmtId="169" fontId="6" fillId="0" borderId="10" xfId="3" applyNumberFormat="1" applyFont="1" applyBorder="1">
      <alignment vertical="center"/>
    </xf>
    <xf numFmtId="10" fontId="6" fillId="0" borderId="9" xfId="6" applyNumberFormat="1" applyFont="1" applyFill="1" applyBorder="1" applyAlignment="1">
      <alignment horizontal="center" vertical="center"/>
    </xf>
    <xf numFmtId="10" fontId="6" fillId="0" borderId="10" xfId="6" applyNumberFormat="1" applyFont="1" applyFill="1" applyBorder="1" applyAlignment="1">
      <alignment horizontal="center" vertical="center"/>
    </xf>
    <xf numFmtId="0" fontId="6" fillId="0" borderId="4" xfId="3" applyFont="1" applyBorder="1" applyAlignment="1">
      <alignment horizontal="justify" vertical="center" wrapText="1"/>
    </xf>
    <xf numFmtId="10" fontId="6" fillId="0" borderId="6" xfId="3" applyNumberFormat="1" applyFont="1" applyBorder="1" applyAlignment="1">
      <alignment horizontal="justify" vertical="center" wrapText="1"/>
    </xf>
    <xf numFmtId="10" fontId="6" fillId="0" borderId="7" xfId="3" applyNumberFormat="1" applyFont="1" applyBorder="1" applyAlignment="1">
      <alignment horizontal="justify" vertical="center" wrapText="1"/>
    </xf>
    <xf numFmtId="10" fontId="6" fillId="0" borderId="8" xfId="3" applyNumberFormat="1" applyFont="1" applyBorder="1" applyAlignment="1">
      <alignment horizontal="justify" vertical="center" wrapText="1"/>
    </xf>
    <xf numFmtId="10" fontId="6" fillId="0" borderId="13" xfId="3" applyNumberFormat="1" applyFont="1" applyBorder="1" applyAlignment="1">
      <alignment horizontal="justify" vertical="center" wrapText="1"/>
    </xf>
    <xf numFmtId="10" fontId="6" fillId="0" borderId="0" xfId="3" applyNumberFormat="1" applyFont="1" applyAlignment="1">
      <alignment horizontal="justify" vertical="center" wrapText="1"/>
    </xf>
    <xf numFmtId="10" fontId="6" fillId="0" borderId="14" xfId="3" applyNumberFormat="1" applyFont="1" applyBorder="1" applyAlignment="1">
      <alignment horizontal="justify" vertical="center" wrapText="1"/>
    </xf>
    <xf numFmtId="10" fontId="15" fillId="0" borderId="9" xfId="4" applyNumberFormat="1" applyFont="1" applyFill="1" applyBorder="1" applyAlignment="1">
      <alignment horizontal="center" vertical="center" shrinkToFit="1"/>
    </xf>
    <xf numFmtId="10" fontId="6" fillId="0" borderId="10" xfId="8" applyNumberFormat="1" applyFont="1" applyBorder="1" applyAlignment="1">
      <alignment horizontal="justify" vertical="center" wrapText="1"/>
    </xf>
    <xf numFmtId="10" fontId="6" fillId="0" borderId="9" xfId="3" applyNumberFormat="1" applyFont="1" applyBorder="1" applyAlignment="1">
      <alignment horizontal="center" vertical="center" wrapText="1"/>
    </xf>
    <xf numFmtId="10" fontId="6" fillId="0" borderId="10" xfId="3" applyNumberFormat="1" applyFont="1" applyBorder="1" applyAlignment="1">
      <alignment horizontal="center" vertical="center" wrapText="1"/>
    </xf>
    <xf numFmtId="10" fontId="6" fillId="0" borderId="10" xfId="8" applyNumberFormat="1" applyFont="1" applyFill="1" applyBorder="1" applyAlignment="1">
      <alignment horizontal="justify" vertical="center" wrapText="1"/>
    </xf>
    <xf numFmtId="10" fontId="5" fillId="0" borderId="10" xfId="8" applyNumberFormat="1" applyFont="1" applyFill="1" applyBorder="1" applyAlignment="1">
      <alignment horizontal="justify" vertical="center" wrapText="1"/>
    </xf>
    <xf numFmtId="0" fontId="6" fillId="0" borderId="6" xfId="3" applyFont="1" applyBorder="1" applyAlignment="1">
      <alignment horizontal="justify" vertical="center" wrapText="1"/>
    </xf>
    <xf numFmtId="0" fontId="6" fillId="0" borderId="13" xfId="3" applyFont="1" applyBorder="1" applyAlignment="1">
      <alignment horizontal="justify" vertical="center" wrapText="1"/>
    </xf>
    <xf numFmtId="10" fontId="6" fillId="0" borderId="13" xfId="3" applyNumberFormat="1" applyFont="1" applyBorder="1" applyAlignment="1">
      <alignment horizontal="center" vertical="center" wrapText="1"/>
    </xf>
    <xf numFmtId="10" fontId="6" fillId="0" borderId="0" xfId="3" applyNumberFormat="1" applyFont="1" applyAlignment="1">
      <alignment horizontal="center" vertical="center" wrapText="1"/>
    </xf>
    <xf numFmtId="10" fontId="6" fillId="0" borderId="0" xfId="8" applyNumberFormat="1" applyFont="1" applyFill="1" applyBorder="1" applyAlignment="1">
      <alignment horizontal="justify" vertical="center" wrapText="1"/>
    </xf>
    <xf numFmtId="0" fontId="5" fillId="3" borderId="1" xfId="2" applyFont="1" applyFill="1" applyBorder="1" applyAlignment="1">
      <alignment horizontal="center" vertical="center"/>
    </xf>
    <xf numFmtId="0" fontId="5" fillId="3" borderId="2" xfId="2" applyFont="1" applyFill="1" applyBorder="1" applyAlignment="1">
      <alignment horizontal="center" vertical="center"/>
    </xf>
    <xf numFmtId="0" fontId="5" fillId="3" borderId="3" xfId="2" applyFont="1" applyFill="1" applyBorder="1" applyAlignment="1">
      <alignment horizontal="center" vertical="center"/>
    </xf>
    <xf numFmtId="0" fontId="6" fillId="0" borderId="6" xfId="2" applyFont="1" applyBorder="1" applyAlignment="1">
      <alignment horizontal="justify" vertical="center"/>
    </xf>
    <xf numFmtId="0" fontId="6" fillId="0" borderId="7" xfId="3" applyFont="1" applyBorder="1" applyAlignment="1">
      <alignment horizontal="justify" vertical="center"/>
    </xf>
    <xf numFmtId="0" fontId="6" fillId="0" borderId="8" xfId="3" applyFont="1" applyBorder="1" applyAlignment="1">
      <alignment horizontal="justify" vertical="center"/>
    </xf>
    <xf numFmtId="10" fontId="6" fillId="0" borderId="9" xfId="6" applyNumberFormat="1" applyFont="1" applyFill="1" applyBorder="1" applyAlignment="1">
      <alignment vertical="center"/>
    </xf>
    <xf numFmtId="10" fontId="6" fillId="0" borderId="10" xfId="6" applyNumberFormat="1" applyFont="1" applyFill="1" applyBorder="1" applyAlignment="1">
      <alignment vertical="center"/>
    </xf>
    <xf numFmtId="10" fontId="6" fillId="0" borderId="10" xfId="4" applyNumberFormat="1" applyFont="1" applyFill="1" applyBorder="1" applyAlignment="1">
      <alignment horizontal="center" vertical="center"/>
    </xf>
    <xf numFmtId="10" fontId="6" fillId="0" borderId="10" xfId="8" applyNumberFormat="1" applyFont="1" applyBorder="1" applyAlignment="1">
      <alignment vertical="center"/>
    </xf>
    <xf numFmtId="0" fontId="6" fillId="0" borderId="7" xfId="3" applyFont="1" applyBorder="1">
      <alignment vertical="center"/>
    </xf>
    <xf numFmtId="0" fontId="6" fillId="0" borderId="9" xfId="6" applyNumberFormat="1" applyFont="1" applyFill="1" applyBorder="1" applyAlignment="1">
      <alignment horizontal="center" vertical="center"/>
    </xf>
    <xf numFmtId="0" fontId="6" fillId="0" borderId="10" xfId="6" applyNumberFormat="1" applyFont="1" applyFill="1" applyBorder="1" applyAlignment="1">
      <alignment horizontal="center" vertical="center"/>
    </xf>
    <xf numFmtId="0" fontId="6" fillId="0" borderId="10" xfId="3" applyFont="1" applyBorder="1" applyAlignment="1">
      <alignment horizontal="center" vertic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vertical="center" shrinkToFit="1"/>
    </xf>
    <xf numFmtId="0" fontId="6" fillId="0" borderId="12" xfId="3" applyFont="1" applyBorder="1">
      <alignment vertical="center"/>
    </xf>
    <xf numFmtId="10" fontId="15" fillId="0" borderId="4" xfId="4" applyNumberFormat="1" applyFont="1" applyFill="1" applyBorder="1" applyAlignment="1">
      <alignment horizontal="center" vertical="center" shrinkToFit="1"/>
    </xf>
    <xf numFmtId="0" fontId="106" fillId="3" borderId="1" xfId="2" applyFont="1" applyFill="1" applyBorder="1" applyAlignment="1">
      <alignment horizontal="right" vertical="center" wrapText="1"/>
    </xf>
    <xf numFmtId="0" fontId="106" fillId="3" borderId="2" xfId="2" applyFont="1" applyFill="1" applyBorder="1" applyAlignment="1">
      <alignment horizontal="right" vertical="center" wrapText="1"/>
    </xf>
    <xf numFmtId="0" fontId="106" fillId="3" borderId="2" xfId="3" applyFont="1" applyFill="1" applyBorder="1" applyAlignment="1">
      <alignment horizontal="right" vertical="center"/>
    </xf>
    <xf numFmtId="0" fontId="106" fillId="3" borderId="3" xfId="3" applyFont="1" applyFill="1" applyBorder="1" applyAlignment="1">
      <alignment horizontal="right" vertical="center"/>
    </xf>
    <xf numFmtId="10" fontId="106" fillId="3" borderId="4" xfId="4" applyNumberFormat="1" applyFont="1" applyFill="1" applyBorder="1" applyAlignment="1">
      <alignment horizontal="center" vertical="center" shrinkToFit="1"/>
    </xf>
    <xf numFmtId="0" fontId="6" fillId="0" borderId="1" xfId="3" applyFont="1" applyBorder="1">
      <alignment vertical="center"/>
    </xf>
    <xf numFmtId="0" fontId="6" fillId="0" borderId="5" xfId="2" applyFont="1" applyBorder="1" applyAlignment="1">
      <alignment vertical="center" shrinkToFit="1"/>
    </xf>
    <xf numFmtId="0" fontId="6" fillId="0" borderId="6" xfId="2" applyFont="1" applyBorder="1" applyAlignment="1">
      <alignment vertical="center" shrinkToFit="1"/>
    </xf>
    <xf numFmtId="0" fontId="6" fillId="0" borderId="7" xfId="2" applyFont="1" applyBorder="1" applyAlignment="1">
      <alignment vertical="center" shrinkToFit="1"/>
    </xf>
    <xf numFmtId="0" fontId="6" fillId="0" borderId="8" xfId="3" applyFont="1" applyBorder="1">
      <alignment vertical="center"/>
    </xf>
    <xf numFmtId="10" fontId="15" fillId="0" borderId="1" xfId="4" applyNumberFormat="1" applyFont="1" applyFill="1" applyBorder="1" applyAlignment="1">
      <alignment horizontal="center" vertical="center" shrinkToFit="1"/>
    </xf>
    <xf numFmtId="0" fontId="15" fillId="0" borderId="1" xfId="3" applyFont="1" applyBorder="1" applyAlignment="1">
      <alignment horizontal="center" vertical="center" shrinkToFit="1"/>
    </xf>
    <xf numFmtId="0" fontId="6" fillId="0" borderId="10" xfId="2" applyFont="1" applyBorder="1" applyAlignment="1">
      <alignment vertical="center" shrinkToFit="1"/>
    </xf>
    <xf numFmtId="10" fontId="6" fillId="0" borderId="10" xfId="4" applyNumberFormat="1" applyFont="1" applyBorder="1" applyAlignment="1">
      <alignment vertical="center"/>
    </xf>
    <xf numFmtId="165" fontId="6" fillId="0" borderId="10" xfId="3" applyNumberFormat="1" applyFont="1" applyBorder="1">
      <alignment vertical="center"/>
    </xf>
    <xf numFmtId="0" fontId="6" fillId="0" borderId="4" xfId="2" applyFont="1" applyBorder="1" applyAlignment="1">
      <alignment vertical="center" shrinkToFit="1"/>
    </xf>
    <xf numFmtId="0" fontId="6" fillId="0" borderId="4" xfId="3" applyFont="1" applyBorder="1">
      <alignment vertical="center"/>
    </xf>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6" fillId="2" borderId="2" xfId="3" applyFont="1" applyFill="1" applyBorder="1" applyAlignment="1">
      <alignment horizontal="center" vertical="center"/>
    </xf>
    <xf numFmtId="0" fontId="6" fillId="2" borderId="3" xfId="3" applyFont="1" applyFill="1" applyBorder="1" applyAlignment="1">
      <alignment horizontal="center" vertical="center"/>
    </xf>
    <xf numFmtId="0" fontId="5" fillId="3" borderId="4" xfId="2" applyFont="1" applyFill="1" applyBorder="1" applyAlignment="1">
      <alignment horizontal="left" vertical="center" wrapText="1"/>
    </xf>
    <xf numFmtId="0" fontId="6" fillId="3" borderId="4" xfId="3" applyFont="1" applyFill="1" applyBorder="1" applyAlignment="1">
      <alignment horizontal="left" vertical="center"/>
    </xf>
    <xf numFmtId="10" fontId="5" fillId="3" borderId="4" xfId="4" applyNumberFormat="1" applyFont="1" applyFill="1" applyBorder="1" applyAlignment="1">
      <alignment horizontal="center" vertical="center" shrinkToFit="1"/>
    </xf>
    <xf numFmtId="0" fontId="6" fillId="3" borderId="4" xfId="3" applyFont="1" applyFill="1" applyBorder="1" applyAlignment="1">
      <alignment vertical="center" shrinkToFit="1"/>
    </xf>
    <xf numFmtId="0" fontId="6" fillId="27" borderId="6" xfId="7" applyNumberFormat="1" applyFont="1" applyFill="1" applyBorder="1" applyAlignment="1">
      <alignment horizontal="center" vertical="center"/>
    </xf>
    <xf numFmtId="0" fontId="6" fillId="27" borderId="8" xfId="7" applyNumberFormat="1" applyFont="1" applyFill="1" applyBorder="1" applyAlignment="1">
      <alignment horizontal="center" vertical="center"/>
    </xf>
    <xf numFmtId="0" fontId="6" fillId="27" borderId="1" xfId="7" applyNumberFormat="1" applyFont="1" applyFill="1" applyBorder="1" applyAlignment="1">
      <alignment horizontal="left" vertical="center"/>
    </xf>
    <xf numFmtId="0" fontId="6" fillId="27" borderId="2" xfId="7" applyNumberFormat="1" applyFont="1" applyFill="1" applyBorder="1" applyAlignment="1">
      <alignment horizontal="left" vertical="center"/>
    </xf>
    <xf numFmtId="0" fontId="6" fillId="27" borderId="3" xfId="7" applyNumberFormat="1" applyFont="1" applyFill="1" applyBorder="1" applyAlignment="1">
      <alignment horizontal="left" vertical="center"/>
    </xf>
    <xf numFmtId="0" fontId="6" fillId="0" borderId="1" xfId="2" applyFont="1" applyBorder="1" applyAlignment="1">
      <alignment horizontal="justify" vertical="center" wrapText="1"/>
    </xf>
    <xf numFmtId="0" fontId="6" fillId="0" borderId="2" xfId="2" applyFont="1" applyBorder="1" applyAlignment="1">
      <alignment horizontal="justify" vertical="center" wrapText="1"/>
    </xf>
    <xf numFmtId="0" fontId="6" fillId="0" borderId="3" xfId="2" applyFont="1" applyBorder="1" applyAlignment="1">
      <alignment horizontal="justify" vertical="center" wrapText="1"/>
    </xf>
    <xf numFmtId="168" fontId="15" fillId="0" borderId="1" xfId="4" applyNumberFormat="1" applyFont="1" applyFill="1" applyBorder="1" applyAlignment="1">
      <alignment horizontal="center" vertical="center" shrinkToFit="1"/>
    </xf>
    <xf numFmtId="168" fontId="15" fillId="0" borderId="2" xfId="4" applyNumberFormat="1" applyFont="1" applyFill="1" applyBorder="1" applyAlignment="1">
      <alignment horizontal="center" vertical="center" shrinkToFit="1"/>
    </xf>
    <xf numFmtId="168" fontId="15" fillId="0" borderId="3" xfId="4" applyNumberFormat="1" applyFont="1" applyFill="1" applyBorder="1" applyAlignment="1">
      <alignment horizontal="center" vertical="center" shrinkToFit="1"/>
    </xf>
    <xf numFmtId="0" fontId="6" fillId="0" borderId="1" xfId="3" applyFont="1" applyBorder="1" applyAlignment="1">
      <alignment horizontal="justify" vertical="center" wrapText="1"/>
    </xf>
    <xf numFmtId="0" fontId="6" fillId="0" borderId="2" xfId="3" applyFont="1" applyBorder="1" applyAlignment="1">
      <alignment horizontal="justify" vertical="center" wrapText="1"/>
    </xf>
    <xf numFmtId="0" fontId="6" fillId="0" borderId="3" xfId="3" applyFont="1" applyBorder="1" applyAlignment="1">
      <alignment horizontal="justify" vertical="center" wrapText="1"/>
    </xf>
    <xf numFmtId="168" fontId="15" fillId="0" borderId="9" xfId="4" applyNumberFormat="1" applyFont="1" applyFill="1" applyBorder="1" applyAlignment="1">
      <alignment horizontal="center" vertical="center" shrinkToFit="1"/>
    </xf>
    <xf numFmtId="168" fontId="15" fillId="0" borderId="10" xfId="4" applyNumberFormat="1" applyFont="1" applyFill="1" applyBorder="1" applyAlignment="1">
      <alignment horizontal="center" vertical="center" shrinkToFit="1"/>
    </xf>
    <xf numFmtId="168" fontId="15" fillId="0" borderId="11" xfId="4" applyNumberFormat="1" applyFont="1" applyFill="1" applyBorder="1" applyAlignment="1">
      <alignment horizontal="center" vertical="center" shrinkToFi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1" xfId="2" applyFont="1" applyBorder="1" applyAlignment="1">
      <alignment horizontal="center" vertical="center" wrapText="1"/>
    </xf>
    <xf numFmtId="168" fontId="15" fillId="0" borderId="4" xfId="2" applyNumberFormat="1" applyFont="1" applyBorder="1" applyAlignment="1">
      <alignment horizontal="center" vertical="center" shrinkToFit="1"/>
    </xf>
    <xf numFmtId="168" fontId="15" fillId="0" borderId="4" xfId="3" applyNumberFormat="1" applyFont="1" applyBorder="1" applyAlignment="1">
      <alignment horizontal="center" vertical="center" shrinkToFit="1"/>
    </xf>
    <xf numFmtId="0" fontId="5" fillId="0" borderId="1" xfId="3" applyFont="1" applyBorder="1">
      <alignment vertical="center"/>
    </xf>
    <xf numFmtId="0" fontId="5" fillId="0" borderId="2" xfId="3" applyFont="1" applyBorder="1">
      <alignment vertical="center"/>
    </xf>
    <xf numFmtId="0" fontId="5" fillId="0" borderId="3" xfId="3" applyFont="1" applyBorder="1">
      <alignment vertical="center"/>
    </xf>
    <xf numFmtId="10" fontId="57" fillId="0" borderId="1" xfId="4" applyNumberFormat="1" applyFont="1" applyFill="1" applyBorder="1" applyAlignment="1">
      <alignment horizontal="center" vertical="center" shrinkToFit="1"/>
    </xf>
    <xf numFmtId="10" fontId="57" fillId="0" borderId="2" xfId="4" applyNumberFormat="1" applyFont="1" applyFill="1" applyBorder="1" applyAlignment="1">
      <alignment horizontal="center" vertical="center" shrinkToFit="1"/>
    </xf>
    <xf numFmtId="10" fontId="57" fillId="0" borderId="3" xfId="4" applyNumberFormat="1" applyFont="1" applyFill="1" applyBorder="1" applyAlignment="1">
      <alignment horizontal="center" vertical="center" shrinkToFit="1"/>
    </xf>
    <xf numFmtId="10" fontId="6" fillId="0" borderId="10" xfId="3" applyNumberFormat="1" applyFont="1" applyBorder="1" applyAlignment="1">
      <alignment horizontal="left" vertical="center"/>
    </xf>
    <xf numFmtId="0" fontId="6" fillId="0" borderId="11" xfId="3" applyFont="1" applyBorder="1" applyAlignment="1">
      <alignment horizontal="left" vertical="center"/>
    </xf>
    <xf numFmtId="168" fontId="15" fillId="0" borderId="2" xfId="3" applyNumberFormat="1" applyFont="1" applyBorder="1" applyAlignment="1">
      <alignment horizontal="center" vertical="center" shrinkToFit="1"/>
    </xf>
    <xf numFmtId="168" fontId="15" fillId="0" borderId="3" xfId="3" applyNumberFormat="1" applyFont="1" applyBorder="1" applyAlignment="1">
      <alignment horizontal="center" vertical="center" shrinkToFit="1"/>
    </xf>
    <xf numFmtId="0" fontId="5" fillId="2" borderId="7" xfId="2" applyFont="1" applyFill="1" applyBorder="1" applyAlignment="1">
      <alignment horizontal="center" vertical="center"/>
    </xf>
    <xf numFmtId="0" fontId="16" fillId="4" borderId="1" xfId="10" applyFont="1" applyFill="1" applyBorder="1" applyAlignment="1">
      <alignment horizontal="center" vertical="center" wrapText="1"/>
    </xf>
    <xf numFmtId="0" fontId="16" fillId="4" borderId="2" xfId="10" applyFont="1" applyFill="1" applyBorder="1" applyAlignment="1">
      <alignment horizontal="center" vertical="center" wrapText="1"/>
    </xf>
    <xf numFmtId="0" fontId="16" fillId="4" borderId="3" xfId="10" applyFont="1" applyFill="1" applyBorder="1" applyAlignment="1">
      <alignment horizontal="center" vertical="center" wrapText="1"/>
    </xf>
    <xf numFmtId="0" fontId="62" fillId="2" borderId="1" xfId="10" applyFont="1" applyFill="1" applyBorder="1" applyAlignment="1">
      <alignment horizontal="center" vertical="center" wrapText="1"/>
    </xf>
    <xf numFmtId="0" fontId="62" fillId="2" borderId="2" xfId="10" applyFont="1" applyFill="1" applyBorder="1" applyAlignment="1">
      <alignment horizontal="center" vertical="center" wrapText="1"/>
    </xf>
    <xf numFmtId="10" fontId="33" fillId="0" borderId="1" xfId="10" applyNumberFormat="1" applyFont="1" applyBorder="1" applyAlignment="1">
      <alignment horizontal="center" vertical="center" wrapText="1"/>
    </xf>
    <xf numFmtId="10" fontId="33" fillId="0" borderId="3" xfId="10" applyNumberFormat="1" applyFont="1" applyBorder="1" applyAlignment="1">
      <alignment horizontal="center" vertical="center" wrapText="1"/>
    </xf>
    <xf numFmtId="49" fontId="33" fillId="0" borderId="1" xfId="10" applyNumberFormat="1" applyFont="1" applyBorder="1" applyAlignment="1">
      <alignment horizontal="center" vertical="center" wrapText="1"/>
    </xf>
    <xf numFmtId="49" fontId="33" fillId="0" borderId="3" xfId="10" applyNumberFormat="1" applyFont="1" applyBorder="1" applyAlignment="1">
      <alignment horizontal="center" vertical="center" wrapText="1"/>
    </xf>
    <xf numFmtId="0" fontId="62" fillId="3" borderId="4" xfId="10" applyFont="1" applyFill="1" applyBorder="1" applyAlignment="1">
      <alignment horizontal="center" vertical="center" wrapText="1"/>
    </xf>
    <xf numFmtId="49" fontId="17" fillId="0" borderId="1" xfId="10" applyNumberFormat="1" applyFont="1" applyBorder="1" applyAlignment="1">
      <alignment horizontal="center" vertical="center" wrapText="1"/>
    </xf>
    <xf numFmtId="49" fontId="17" fillId="0" borderId="3" xfId="10" applyNumberFormat="1" applyFont="1" applyBorder="1" applyAlignment="1">
      <alignment horizontal="center" vertical="center" wrapText="1"/>
    </xf>
    <xf numFmtId="0" fontId="61" fillId="0" borderId="4" xfId="10" applyFont="1" applyBorder="1" applyAlignment="1">
      <alignment horizontal="justify" vertical="center" wrapText="1"/>
    </xf>
    <xf numFmtId="0" fontId="19" fillId="0" borderId="4" xfId="10" applyFont="1" applyBorder="1" applyAlignment="1">
      <alignment horizontal="center" vertical="center" wrapText="1"/>
    </xf>
    <xf numFmtId="0" fontId="20" fillId="0" borderId="4" xfId="5" applyFont="1" applyBorder="1" applyAlignment="1">
      <alignment horizontal="center" vertical="center" wrapText="1"/>
    </xf>
    <xf numFmtId="0" fontId="26" fillId="7" borderId="1" xfId="10" applyFont="1" applyFill="1" applyBorder="1" applyAlignment="1">
      <alignment horizontal="right" vertical="center" wrapText="1"/>
    </xf>
    <xf numFmtId="0" fontId="26" fillId="7" borderId="3" xfId="10" applyFont="1" applyFill="1" applyBorder="1" applyAlignment="1">
      <alignment horizontal="right" vertical="center" wrapText="1"/>
    </xf>
    <xf numFmtId="0" fontId="43" fillId="3" borderId="4" xfId="10" applyFont="1" applyFill="1" applyBorder="1" applyAlignment="1">
      <alignment horizontal="right" vertical="center" wrapText="1"/>
    </xf>
    <xf numFmtId="0" fontId="44" fillId="3" borderId="4" xfId="10" applyFont="1" applyFill="1" applyBorder="1" applyAlignment="1">
      <alignment horizontal="right" vertical="center" wrapText="1"/>
    </xf>
    <xf numFmtId="0" fontId="16" fillId="6" borderId="4" xfId="10" applyFont="1" applyFill="1" applyBorder="1" applyAlignment="1">
      <alignment horizontal="right" vertical="center" wrapText="1"/>
    </xf>
    <xf numFmtId="0" fontId="9" fillId="6" borderId="4" xfId="10" applyFill="1" applyBorder="1" applyAlignment="1">
      <alignment horizontal="right" vertical="center" wrapText="1"/>
    </xf>
    <xf numFmtId="0" fontId="46" fillId="0" borderId="4" xfId="10" applyFont="1" applyBorder="1" applyAlignment="1">
      <alignment horizontal="justify" vertical="center" wrapText="1"/>
    </xf>
    <xf numFmtId="0" fontId="76" fillId="28" borderId="1" xfId="17" applyFont="1" applyFill="1" applyBorder="1" applyAlignment="1">
      <alignment horizontal="center" vertical="center"/>
    </xf>
    <xf numFmtId="0" fontId="76" fillId="28" borderId="2" xfId="17" applyFont="1" applyFill="1" applyBorder="1" applyAlignment="1">
      <alignment horizontal="center" vertical="center"/>
    </xf>
    <xf numFmtId="0" fontId="112" fillId="0" borderId="4" xfId="17" applyFont="1" applyBorder="1" applyAlignment="1">
      <alignment horizontal="justify" vertical="center" wrapText="1"/>
    </xf>
    <xf numFmtId="0" fontId="112" fillId="0" borderId="1" xfId="17" applyFont="1" applyBorder="1" applyAlignment="1">
      <alignment horizontal="justify" vertical="center" wrapText="1"/>
    </xf>
    <xf numFmtId="0" fontId="112" fillId="0" borderId="2" xfId="17" applyFont="1" applyBorder="1" applyAlignment="1">
      <alignment horizontal="justify" vertical="center" wrapText="1"/>
    </xf>
    <xf numFmtId="0" fontId="112" fillId="0" borderId="3" xfId="17" applyFont="1" applyBorder="1" applyAlignment="1">
      <alignment horizontal="justify" vertical="center" wrapText="1"/>
    </xf>
    <xf numFmtId="0" fontId="56" fillId="25" borderId="1" xfId="17" applyFont="1" applyFill="1" applyBorder="1" applyAlignment="1" applyProtection="1">
      <alignment horizontal="right" vertical="center"/>
      <protection locked="0"/>
    </xf>
    <xf numFmtId="0" fontId="56" fillId="25" borderId="2" xfId="17" applyFont="1" applyFill="1" applyBorder="1" applyAlignment="1" applyProtection="1">
      <alignment horizontal="right" vertical="center"/>
      <protection locked="0"/>
    </xf>
    <xf numFmtId="0" fontId="76" fillId="13" borderId="1" xfId="17" applyFont="1" applyFill="1" applyBorder="1" applyAlignment="1" applyProtection="1">
      <alignment horizontal="center" vertical="center"/>
      <protection locked="0"/>
    </xf>
    <xf numFmtId="0" fontId="76" fillId="13" borderId="2" xfId="17" applyFont="1" applyFill="1" applyBorder="1" applyAlignment="1" applyProtection="1">
      <alignment horizontal="center" vertical="center"/>
      <protection locked="0"/>
    </xf>
    <xf numFmtId="0" fontId="111" fillId="0" borderId="0" xfId="18" applyFont="1" applyAlignment="1">
      <alignment horizontal="left" wrapText="1"/>
    </xf>
    <xf numFmtId="0" fontId="25" fillId="0" borderId="0" xfId="18"/>
    <xf numFmtId="171" fontId="54" fillId="5" borderId="4" xfId="11" applyNumberFormat="1" applyFont="1" applyFill="1" applyBorder="1" applyAlignment="1">
      <alignment horizontal="center" vertical="center"/>
    </xf>
    <xf numFmtId="0" fontId="54" fillId="5" borderId="4" xfId="11" applyFont="1" applyFill="1" applyBorder="1" applyAlignment="1">
      <alignment horizontal="center" vertical="center"/>
    </xf>
    <xf numFmtId="0" fontId="54" fillId="5" borderId="1" xfId="11" applyFont="1" applyFill="1" applyBorder="1" applyAlignment="1">
      <alignment horizontal="center" vertical="center" wrapText="1"/>
    </xf>
    <xf numFmtId="0" fontId="54" fillId="5" borderId="2" xfId="11" applyFont="1" applyFill="1" applyBorder="1" applyAlignment="1">
      <alignment horizontal="center" vertical="center" wrapText="1"/>
    </xf>
    <xf numFmtId="0" fontId="54" fillId="5" borderId="3" xfId="11" applyFont="1" applyFill="1" applyBorder="1" applyAlignment="1">
      <alignment horizontal="center" vertical="center" wrapText="1"/>
    </xf>
    <xf numFmtId="0" fontId="85" fillId="9" borderId="4" xfId="23" applyFont="1" applyFill="1" applyBorder="1" applyAlignment="1">
      <alignment horizontal="center" vertical="center" wrapText="1"/>
    </xf>
    <xf numFmtId="0" fontId="85" fillId="0" borderId="1" xfId="22" applyFont="1" applyBorder="1" applyAlignment="1">
      <alignment horizontal="center" vertical="center" wrapText="1"/>
    </xf>
    <xf numFmtId="0" fontId="85" fillId="0" borderId="2" xfId="22" applyFont="1" applyBorder="1" applyAlignment="1">
      <alignment horizontal="center" vertical="center" wrapText="1"/>
    </xf>
    <xf numFmtId="0" fontId="85" fillId="0" borderId="3" xfId="22" applyFont="1" applyBorder="1" applyAlignment="1">
      <alignment horizontal="center" vertical="center" wrapText="1"/>
    </xf>
    <xf numFmtId="1" fontId="85" fillId="0" borderId="4" xfId="22" applyNumberFormat="1" applyFont="1" applyBorder="1" applyAlignment="1">
      <alignment horizontal="center" vertical="center" wrapText="1"/>
    </xf>
    <xf numFmtId="0" fontId="85" fillId="0" borderId="4" xfId="22" applyFont="1" applyBorder="1" applyAlignment="1">
      <alignment horizontal="center" vertical="center" wrapText="1"/>
    </xf>
    <xf numFmtId="171" fontId="65" fillId="0" borderId="1" xfId="11" applyNumberFormat="1" applyFont="1" applyBorder="1" applyAlignment="1">
      <alignment horizontal="center" vertical="center"/>
    </xf>
    <xf numFmtId="171" fontId="65" fillId="0" borderId="2" xfId="11" applyNumberFormat="1" applyFont="1" applyBorder="1" applyAlignment="1">
      <alignment horizontal="center" vertical="center"/>
    </xf>
    <xf numFmtId="171" fontId="65" fillId="0" borderId="3" xfId="11" applyNumberFormat="1" applyFont="1" applyBorder="1" applyAlignment="1">
      <alignment horizontal="center" vertical="center"/>
    </xf>
    <xf numFmtId="171" fontId="65" fillId="0" borderId="4" xfId="11" applyNumberFormat="1" applyFont="1" applyBorder="1" applyAlignment="1">
      <alignment horizontal="center" vertical="center"/>
    </xf>
    <xf numFmtId="0" fontId="84" fillId="5" borderId="4" xfId="22" applyFont="1" applyFill="1" applyBorder="1" applyAlignment="1">
      <alignment horizontal="center" vertical="center" wrapText="1"/>
    </xf>
    <xf numFmtId="0" fontId="54" fillId="5" borderId="2" xfId="11" applyFont="1" applyFill="1" applyBorder="1" applyAlignment="1">
      <alignment horizontal="center" vertical="center"/>
    </xf>
    <xf numFmtId="0" fontId="84" fillId="13" borderId="1" xfId="22" applyFont="1" applyFill="1" applyBorder="1" applyAlignment="1">
      <alignment horizontal="center" vertical="center" wrapText="1"/>
    </xf>
    <xf numFmtId="0" fontId="84" fillId="13" borderId="2" xfId="22" applyFont="1" applyFill="1" applyBorder="1" applyAlignment="1">
      <alignment horizontal="center" vertical="center" wrapText="1"/>
    </xf>
    <xf numFmtId="0" fontId="84" fillId="13" borderId="3" xfId="22" applyFont="1" applyFill="1" applyBorder="1" applyAlignment="1">
      <alignment horizontal="center" vertical="center" wrapText="1"/>
    </xf>
    <xf numFmtId="0" fontId="84" fillId="17" borderId="1" xfId="22" applyFont="1" applyFill="1" applyBorder="1" applyAlignment="1">
      <alignment horizontal="center" vertical="center" wrapText="1"/>
    </xf>
    <xf numFmtId="0" fontId="84" fillId="17" borderId="2" xfId="22" applyFont="1" applyFill="1" applyBorder="1" applyAlignment="1">
      <alignment horizontal="center" vertical="center" wrapText="1"/>
    </xf>
    <xf numFmtId="171" fontId="84" fillId="16" borderId="1" xfId="1" applyNumberFormat="1" applyFont="1" applyFill="1" applyBorder="1" applyAlignment="1">
      <alignment horizontal="center" vertical="center" wrapText="1"/>
    </xf>
    <xf numFmtId="171" fontId="84" fillId="16" borderId="2" xfId="1" applyNumberFormat="1" applyFont="1" applyFill="1" applyBorder="1" applyAlignment="1">
      <alignment horizontal="center" vertical="center" wrapText="1"/>
    </xf>
    <xf numFmtId="171" fontId="84" fillId="16" borderId="3" xfId="1" applyNumberFormat="1" applyFont="1" applyFill="1" applyBorder="1" applyAlignment="1">
      <alignment horizontal="center" vertical="center" wrapText="1"/>
    </xf>
    <xf numFmtId="171" fontId="84" fillId="16" borderId="4" xfId="1" applyNumberFormat="1" applyFont="1" applyFill="1" applyBorder="1" applyAlignment="1">
      <alignment horizontal="center" vertical="center" wrapText="1"/>
    </xf>
    <xf numFmtId="0" fontId="59" fillId="0" borderId="4" xfId="11" applyFont="1" applyBorder="1" applyAlignment="1">
      <alignment horizontal="justify" vertical="center" wrapText="1"/>
    </xf>
    <xf numFmtId="0" fontId="55" fillId="0" borderId="4" xfId="0" applyFont="1" applyBorder="1" applyAlignment="1">
      <alignment horizontal="justify" vertical="center" wrapText="1"/>
    </xf>
    <xf numFmtId="0" fontId="59" fillId="0" borderId="1" xfId="11" applyFont="1" applyBorder="1" applyAlignment="1">
      <alignment horizontal="justify" vertical="center" wrapText="1"/>
    </xf>
    <xf numFmtId="0" fontId="59" fillId="0" borderId="2" xfId="11" applyFont="1" applyBorder="1" applyAlignment="1">
      <alignment horizontal="justify" vertical="center" wrapText="1"/>
    </xf>
    <xf numFmtId="0" fontId="59" fillId="0" borderId="3" xfId="11" applyFont="1" applyBorder="1" applyAlignment="1">
      <alignment horizontal="justify" vertical="center" wrapText="1"/>
    </xf>
    <xf numFmtId="0" fontId="82" fillId="16" borderId="4" xfId="11" applyFont="1" applyFill="1" applyBorder="1" applyAlignment="1" applyProtection="1">
      <alignment horizontal="right" vertical="center"/>
      <protection locked="0"/>
    </xf>
    <xf numFmtId="0" fontId="82" fillId="16" borderId="1" xfId="11" applyFont="1" applyFill="1" applyBorder="1" applyAlignment="1" applyProtection="1">
      <alignment horizontal="right" vertical="center"/>
      <protection locked="0"/>
    </xf>
    <xf numFmtId="44" fontId="54" fillId="12" borderId="9" xfId="11" applyNumberFormat="1" applyFont="1" applyFill="1" applyBorder="1" applyAlignment="1" applyProtection="1">
      <alignment horizontal="right" vertical="center"/>
      <protection locked="0"/>
    </xf>
    <xf numFmtId="44" fontId="54" fillId="12" borderId="10" xfId="11" applyNumberFormat="1" applyFont="1" applyFill="1" applyBorder="1" applyAlignment="1" applyProtection="1">
      <alignment horizontal="right" vertical="center"/>
      <protection locked="0"/>
    </xf>
    <xf numFmtId="44" fontId="54" fillId="12" borderId="11" xfId="11" applyNumberFormat="1" applyFont="1" applyFill="1" applyBorder="1" applyAlignment="1" applyProtection="1">
      <alignment horizontal="right" vertical="center"/>
      <protection locked="0"/>
    </xf>
    <xf numFmtId="0" fontId="82" fillId="30" borderId="1" xfId="11" applyFont="1" applyFill="1" applyBorder="1" applyAlignment="1" applyProtection="1">
      <alignment horizontal="right" vertical="center" wrapText="1"/>
      <protection locked="0"/>
    </xf>
    <xf numFmtId="0" fontId="82" fillId="30" borderId="2" xfId="11" applyFont="1" applyFill="1" applyBorder="1" applyAlignment="1" applyProtection="1">
      <alignment horizontal="right" vertical="center" wrapText="1"/>
      <protection locked="0"/>
    </xf>
    <xf numFmtId="0" fontId="82" fillId="30" borderId="3" xfId="11" applyFont="1" applyFill="1" applyBorder="1" applyAlignment="1" applyProtection="1">
      <alignment horizontal="right" vertical="center" wrapText="1"/>
      <protection locked="0"/>
    </xf>
    <xf numFmtId="0" fontId="66" fillId="0" borderId="4" xfId="11" applyFont="1" applyBorder="1" applyAlignment="1" applyProtection="1">
      <alignment horizontal="center" vertical="center"/>
      <protection locked="0"/>
    </xf>
    <xf numFmtId="0" fontId="65" fillId="0" borderId="4" xfId="11" applyFont="1" applyBorder="1" applyAlignment="1" applyProtection="1">
      <alignment horizontal="center" vertical="center"/>
      <protection locked="0"/>
    </xf>
    <xf numFmtId="0" fontId="65" fillId="0" borderId="12" xfId="11" applyFont="1" applyBorder="1" applyAlignment="1" applyProtection="1">
      <alignment horizontal="center" vertical="center"/>
      <protection locked="0"/>
    </xf>
    <xf numFmtId="0" fontId="65" fillId="0" borderId="5" xfId="11" applyFont="1" applyBorder="1" applyAlignment="1" applyProtection="1">
      <alignment horizontal="center" vertical="center"/>
      <protection locked="0"/>
    </xf>
    <xf numFmtId="0" fontId="65" fillId="0" borderId="1" xfId="11" applyFont="1" applyBorder="1" applyAlignment="1" applyProtection="1">
      <alignment horizontal="center" vertical="center"/>
      <protection locked="0"/>
    </xf>
    <xf numFmtId="0" fontId="65" fillId="0" borderId="3" xfId="11" applyFont="1" applyBorder="1" applyAlignment="1" applyProtection="1">
      <alignment horizontal="center" vertical="center"/>
      <protection locked="0"/>
    </xf>
    <xf numFmtId="0" fontId="65" fillId="0" borderId="6" xfId="11" applyFont="1" applyBorder="1" applyAlignment="1" applyProtection="1">
      <alignment horizontal="center" vertical="center"/>
      <protection locked="0"/>
    </xf>
    <xf numFmtId="0" fontId="65" fillId="0" borderId="8" xfId="11" applyFont="1" applyBorder="1" applyAlignment="1" applyProtection="1">
      <alignment horizontal="center" vertical="center"/>
      <protection locked="0"/>
    </xf>
    <xf numFmtId="0" fontId="65" fillId="0" borderId="1" xfId="11" applyFont="1" applyBorder="1" applyAlignment="1" applyProtection="1">
      <alignment horizontal="right" vertical="center"/>
      <protection locked="0"/>
    </xf>
    <xf numFmtId="0" fontId="65" fillId="0" borderId="2" xfId="11" applyFont="1" applyBorder="1" applyAlignment="1" applyProtection="1">
      <alignment horizontal="right" vertical="center"/>
      <protection locked="0"/>
    </xf>
    <xf numFmtId="0" fontId="65" fillId="0" borderId="3" xfId="11" applyFont="1" applyBorder="1" applyAlignment="1" applyProtection="1">
      <alignment horizontal="right" vertical="center"/>
      <protection locked="0"/>
    </xf>
    <xf numFmtId="0" fontId="67" fillId="30" borderId="1" xfId="0" applyFont="1" applyFill="1" applyBorder="1" applyAlignment="1" applyProtection="1">
      <alignment horizontal="center" vertical="center" wrapText="1"/>
      <protection locked="0"/>
    </xf>
    <xf numFmtId="0" fontId="67" fillId="30" borderId="2" xfId="0" applyFont="1" applyFill="1" applyBorder="1" applyAlignment="1" applyProtection="1">
      <alignment horizontal="center" vertical="center" wrapText="1"/>
      <protection locked="0"/>
    </xf>
    <xf numFmtId="0" fontId="67" fillId="30" borderId="3" xfId="0" applyFont="1" applyFill="1" applyBorder="1" applyAlignment="1" applyProtection="1">
      <alignment horizontal="center" vertical="center" wrapText="1"/>
      <protection locked="0"/>
    </xf>
    <xf numFmtId="0" fontId="66" fillId="16" borderId="1" xfId="11" applyFont="1" applyFill="1" applyBorder="1" applyAlignment="1" applyProtection="1">
      <alignment horizontal="center" vertical="center" wrapText="1"/>
      <protection locked="0"/>
    </xf>
    <xf numFmtId="0" fontId="66" fillId="16" borderId="2" xfId="11" applyFont="1" applyFill="1" applyBorder="1" applyAlignment="1" applyProtection="1">
      <alignment horizontal="center" vertical="center" wrapText="1"/>
      <protection locked="0"/>
    </xf>
    <xf numFmtId="0" fontId="66" fillId="16" borderId="3" xfId="11" applyFont="1" applyFill="1" applyBorder="1" applyAlignment="1" applyProtection="1">
      <alignment horizontal="center" vertical="center" wrapText="1"/>
      <protection locked="0"/>
    </xf>
    <xf numFmtId="0" fontId="66" fillId="30" borderId="1" xfId="11" applyFont="1" applyFill="1" applyBorder="1" applyAlignment="1" applyProtection="1">
      <alignment horizontal="center" vertical="center" wrapText="1"/>
      <protection locked="0"/>
    </xf>
    <xf numFmtId="0" fontId="66" fillId="30" borderId="2" xfId="11" applyFont="1" applyFill="1" applyBorder="1" applyAlignment="1" applyProtection="1">
      <alignment horizontal="center" vertical="center" wrapText="1"/>
      <protection locked="0"/>
    </xf>
    <xf numFmtId="0" fontId="66" fillId="30" borderId="3" xfId="11" applyFont="1" applyFill="1" applyBorder="1" applyAlignment="1" applyProtection="1">
      <alignment horizontal="center" vertical="center" wrapText="1"/>
      <protection locked="0"/>
    </xf>
    <xf numFmtId="0" fontId="66" fillId="30" borderId="4" xfId="11" applyFont="1" applyFill="1" applyBorder="1" applyAlignment="1" applyProtection="1">
      <alignment horizontal="center" vertical="center" wrapText="1"/>
      <protection locked="0"/>
    </xf>
    <xf numFmtId="0" fontId="66" fillId="16" borderId="1" xfId="11" applyFont="1" applyFill="1" applyBorder="1" applyAlignment="1" applyProtection="1">
      <alignment horizontal="center" vertical="center"/>
      <protection locked="0"/>
    </xf>
    <xf numFmtId="0" fontId="66" fillId="16" borderId="3" xfId="11" applyFont="1" applyFill="1" applyBorder="1" applyAlignment="1" applyProtection="1">
      <alignment horizontal="center" vertical="center"/>
      <protection locked="0"/>
    </xf>
    <xf numFmtId="44" fontId="66" fillId="16" borderId="1" xfId="11" applyNumberFormat="1" applyFont="1" applyFill="1" applyBorder="1" applyAlignment="1" applyProtection="1">
      <alignment horizontal="right" vertical="center"/>
      <protection locked="0"/>
    </xf>
    <xf numFmtId="44" fontId="66" fillId="16" borderId="2" xfId="11" applyNumberFormat="1" applyFont="1" applyFill="1" applyBorder="1" applyAlignment="1" applyProtection="1">
      <alignment horizontal="right" vertical="center"/>
      <protection locked="0"/>
    </xf>
    <xf numFmtId="44" fontId="66" fillId="16" borderId="51" xfId="11" applyNumberFormat="1" applyFont="1" applyFill="1" applyBorder="1" applyAlignment="1" applyProtection="1">
      <alignment horizontal="right" vertical="center"/>
      <protection locked="0"/>
    </xf>
    <xf numFmtId="0" fontId="5" fillId="0" borderId="4" xfId="11" applyFont="1" applyBorder="1" applyAlignment="1" applyProtection="1">
      <alignment horizontal="center" vertical="center" wrapText="1"/>
      <protection locked="0"/>
    </xf>
    <xf numFmtId="44" fontId="5" fillId="0" borderId="18" xfId="11" applyNumberFormat="1" applyFont="1" applyBorder="1" applyAlignment="1" applyProtection="1">
      <alignment horizontal="center" vertical="center"/>
      <protection locked="0"/>
    </xf>
    <xf numFmtId="0" fontId="5" fillId="0" borderId="18" xfId="11" applyFont="1" applyBorder="1" applyAlignment="1" applyProtection="1">
      <alignment horizontal="center" vertical="center"/>
      <protection locked="0"/>
    </xf>
    <xf numFmtId="0" fontId="5" fillId="0" borderId="12" xfId="11" applyFont="1" applyBorder="1" applyAlignment="1" applyProtection="1">
      <alignment horizontal="center" vertical="center"/>
      <protection locked="0"/>
    </xf>
    <xf numFmtId="0" fontId="66" fillId="6" borderId="4" xfId="11" applyFont="1" applyFill="1" applyBorder="1" applyAlignment="1" applyProtection="1">
      <alignment horizontal="right" vertical="center"/>
      <protection locked="0"/>
    </xf>
    <xf numFmtId="0" fontId="66" fillId="13" borderId="4" xfId="11" applyFont="1" applyFill="1" applyBorder="1" applyAlignment="1" applyProtection="1">
      <alignment horizontal="center" vertical="center"/>
      <protection locked="0"/>
    </xf>
    <xf numFmtId="0" fontId="65" fillId="0" borderId="1" xfId="11" applyFont="1" applyBorder="1" applyAlignment="1" applyProtection="1">
      <alignment horizontal="center" vertical="center" wrapText="1"/>
      <protection locked="0"/>
    </xf>
    <xf numFmtId="0" fontId="65" fillId="0" borderId="3" xfId="11" applyFont="1" applyBorder="1" applyAlignment="1" applyProtection="1">
      <alignment horizontal="center" vertical="center" wrapText="1"/>
      <protection locked="0"/>
    </xf>
    <xf numFmtId="0" fontId="66" fillId="13" borderId="4" xfId="11" applyFont="1" applyFill="1" applyBorder="1" applyAlignment="1" applyProtection="1">
      <alignment horizontal="center" vertical="center" wrapText="1"/>
      <protection locked="0"/>
    </xf>
    <xf numFmtId="0" fontId="125" fillId="0" borderId="4" xfId="11" applyFont="1" applyBorder="1" applyAlignment="1">
      <alignment horizontal="left" vertical="center"/>
    </xf>
    <xf numFmtId="0" fontId="120" fillId="7" borderId="4" xfId="0" applyFont="1" applyFill="1" applyBorder="1" applyAlignment="1">
      <alignment horizontal="center" vertical="center"/>
    </xf>
    <xf numFmtId="0" fontId="5" fillId="34" borderId="1" xfId="0" applyFont="1" applyFill="1" applyBorder="1" applyAlignment="1">
      <alignment horizontal="center"/>
    </xf>
    <xf numFmtId="0" fontId="5" fillId="34" borderId="2" xfId="0" applyFont="1" applyFill="1" applyBorder="1" applyAlignment="1">
      <alignment horizontal="center"/>
    </xf>
    <xf numFmtId="0" fontId="5" fillId="35" borderId="1" xfId="0" applyFont="1" applyFill="1" applyBorder="1" applyAlignment="1">
      <alignment horizontal="center"/>
    </xf>
    <xf numFmtId="0" fontId="5" fillId="35" borderId="3" xfId="0" applyFont="1" applyFill="1" applyBorder="1" applyAlignment="1">
      <alignment horizontal="center"/>
    </xf>
    <xf numFmtId="0" fontId="120" fillId="7" borderId="5" xfId="0" applyFont="1" applyFill="1" applyBorder="1" applyAlignment="1">
      <alignment horizontal="center" vertical="center" wrapText="1"/>
    </xf>
    <xf numFmtId="0" fontId="120" fillId="7" borderId="12"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12" borderId="4" xfId="0" applyFont="1" applyFill="1" applyBorder="1" applyAlignment="1">
      <alignment horizontal="center"/>
    </xf>
    <xf numFmtId="0" fontId="5" fillId="24" borderId="1" xfId="0" applyFont="1" applyFill="1" applyBorder="1" applyAlignment="1">
      <alignment horizontal="center"/>
    </xf>
    <xf numFmtId="0" fontId="5" fillId="24" borderId="3" xfId="0" applyFont="1" applyFill="1" applyBorder="1" applyAlignment="1">
      <alignment horizontal="center"/>
    </xf>
    <xf numFmtId="0" fontId="5" fillId="22" borderId="1" xfId="0" applyFont="1" applyFill="1" applyBorder="1" applyAlignment="1">
      <alignment horizontal="center"/>
    </xf>
    <xf numFmtId="0" fontId="5" fillId="22" borderId="3" xfId="0" applyFont="1" applyFill="1" applyBorder="1" applyAlignment="1">
      <alignment horizontal="center"/>
    </xf>
    <xf numFmtId="0" fontId="120" fillId="7" borderId="4" xfId="0" applyFont="1" applyFill="1" applyBorder="1" applyAlignment="1">
      <alignment horizontal="center" vertical="center" wrapText="1"/>
    </xf>
    <xf numFmtId="0" fontId="125" fillId="0" borderId="1" xfId="11" applyFont="1" applyBorder="1" applyAlignment="1">
      <alignment horizontal="justify" vertical="center" wrapText="1"/>
    </xf>
    <xf numFmtId="0" fontId="125" fillId="0" borderId="2" xfId="11" applyFont="1" applyBorder="1" applyAlignment="1">
      <alignment horizontal="justify" vertical="center" wrapText="1"/>
    </xf>
    <xf numFmtId="0" fontId="125" fillId="0" borderId="3" xfId="11" applyFont="1" applyBorder="1" applyAlignment="1">
      <alignment horizontal="justify" vertical="center" wrapText="1"/>
    </xf>
    <xf numFmtId="172" fontId="123" fillId="0" borderId="4" xfId="49" applyNumberFormat="1" applyFont="1" applyBorder="1" applyAlignment="1">
      <alignment horizontal="center" vertical="center"/>
    </xf>
    <xf numFmtId="172" fontId="122" fillId="24" borderId="4" xfId="49" applyNumberFormat="1" applyFont="1" applyFill="1" applyBorder="1" applyAlignment="1">
      <alignment horizontal="center" vertical="center"/>
    </xf>
    <xf numFmtId="0" fontId="60" fillId="0" borderId="4" xfId="48" applyFont="1" applyBorder="1" applyAlignment="1">
      <alignment horizontal="center" vertical="center" wrapText="1"/>
    </xf>
    <xf numFmtId="0" fontId="60" fillId="0" borderId="4" xfId="48" applyFont="1" applyBorder="1" applyAlignment="1">
      <alignment horizontal="center" vertical="center"/>
    </xf>
    <xf numFmtId="0" fontId="56" fillId="12" borderId="41" xfId="48" applyFont="1" applyFill="1" applyBorder="1" applyAlignment="1">
      <alignment horizontal="center" vertical="center"/>
    </xf>
    <xf numFmtId="0" fontId="56" fillId="12" borderId="42" xfId="48" applyFont="1" applyFill="1" applyBorder="1" applyAlignment="1">
      <alignment horizontal="center" vertical="center"/>
    </xf>
    <xf numFmtId="0" fontId="58" fillId="20" borderId="41" xfId="48" applyFont="1" applyFill="1" applyBorder="1" applyAlignment="1">
      <alignment horizontal="center" vertical="center"/>
    </xf>
    <xf numFmtId="0" fontId="58" fillId="20" borderId="42" xfId="48" applyFont="1" applyFill="1" applyBorder="1" applyAlignment="1">
      <alignment horizontal="center" vertical="center"/>
    </xf>
    <xf numFmtId="172" fontId="60" fillId="0" borderId="4" xfId="48" applyNumberFormat="1" applyFont="1" applyBorder="1" applyAlignment="1">
      <alignment horizontal="center" vertical="center"/>
    </xf>
    <xf numFmtId="172" fontId="58" fillId="0" borderId="4" xfId="48" applyNumberFormat="1" applyFont="1" applyBorder="1" applyAlignment="1">
      <alignment horizontal="center" vertical="center"/>
    </xf>
    <xf numFmtId="0" fontId="58" fillId="31" borderId="1" xfId="48" applyFont="1" applyFill="1" applyBorder="1" applyAlignment="1">
      <alignment horizontal="center" vertical="center"/>
    </xf>
    <xf numFmtId="0" fontId="58" fillId="31" borderId="2" xfId="48" applyFont="1" applyFill="1" applyBorder="1" applyAlignment="1">
      <alignment horizontal="center" vertical="center"/>
    </xf>
    <xf numFmtId="0" fontId="58" fillId="31" borderId="3" xfId="48" applyFont="1" applyFill="1" applyBorder="1" applyAlignment="1">
      <alignment horizontal="center" vertical="center"/>
    </xf>
    <xf numFmtId="0" fontId="57" fillId="21" borderId="4" xfId="48" applyFont="1" applyFill="1" applyBorder="1" applyAlignment="1">
      <alignment horizontal="center" vertical="center" wrapText="1"/>
    </xf>
    <xf numFmtId="0" fontId="58" fillId="12" borderId="30" xfId="48" applyFont="1" applyFill="1" applyBorder="1" applyAlignment="1">
      <alignment horizontal="center" vertical="center"/>
    </xf>
    <xf numFmtId="0" fontId="58" fillId="12" borderId="31" xfId="48" applyFont="1" applyFill="1" applyBorder="1" applyAlignment="1">
      <alignment horizontal="center" vertical="center"/>
    </xf>
    <xf numFmtId="0" fontId="58" fillId="12" borderId="32" xfId="48" applyFont="1" applyFill="1" applyBorder="1" applyAlignment="1">
      <alignment horizontal="center" vertical="center"/>
    </xf>
    <xf numFmtId="0" fontId="58" fillId="20" borderId="30" xfId="48" applyFont="1" applyFill="1" applyBorder="1" applyAlignment="1">
      <alignment horizontal="center" vertical="center"/>
    </xf>
    <xf numFmtId="0" fontId="58" fillId="20" borderId="31" xfId="48" applyFont="1" applyFill="1" applyBorder="1" applyAlignment="1">
      <alignment horizontal="center" vertical="center"/>
    </xf>
    <xf numFmtId="0" fontId="58" fillId="16" borderId="35" xfId="48" applyFont="1" applyFill="1" applyBorder="1" applyAlignment="1">
      <alignment horizontal="center" vertical="center"/>
    </xf>
    <xf numFmtId="0" fontId="58" fillId="16" borderId="38" xfId="48" applyFont="1" applyFill="1" applyBorder="1" applyAlignment="1">
      <alignment horizontal="center" vertical="center"/>
    </xf>
    <xf numFmtId="172" fontId="58" fillId="16" borderId="5" xfId="48" applyNumberFormat="1" applyFont="1" applyFill="1" applyBorder="1" applyAlignment="1">
      <alignment horizontal="center" vertical="center"/>
    </xf>
    <xf numFmtId="172" fontId="58" fillId="16" borderId="12" xfId="48" applyNumberFormat="1" applyFont="1" applyFill="1" applyBorder="1" applyAlignment="1">
      <alignment horizontal="center" vertical="center"/>
    </xf>
    <xf numFmtId="0" fontId="58" fillId="17" borderId="37" xfId="48" applyFont="1" applyFill="1" applyBorder="1" applyAlignment="1">
      <alignment horizontal="center" vertical="center"/>
    </xf>
    <xf numFmtId="0" fontId="58" fillId="17" borderId="4" xfId="48" applyFont="1" applyFill="1" applyBorder="1" applyAlignment="1">
      <alignment horizontal="center" vertical="center"/>
    </xf>
    <xf numFmtId="0" fontId="58" fillId="0" borderId="4" xfId="48" applyFont="1" applyBorder="1" applyAlignment="1">
      <alignment horizontal="center" vertical="center" wrapText="1"/>
    </xf>
    <xf numFmtId="172" fontId="123" fillId="0" borderId="4" xfId="51" applyNumberFormat="1" applyFont="1" applyBorder="1" applyAlignment="1">
      <alignment horizontal="center" vertical="center"/>
    </xf>
    <xf numFmtId="0" fontId="58" fillId="31" borderId="1" xfId="47" applyFont="1" applyFill="1" applyBorder="1" applyAlignment="1">
      <alignment horizontal="center" vertical="center"/>
    </xf>
    <xf numFmtId="0" fontId="58" fillId="31" borderId="2" xfId="47" applyFont="1" applyFill="1" applyBorder="1" applyAlignment="1">
      <alignment horizontal="center" vertical="center"/>
    </xf>
    <xf numFmtId="0" fontId="58" fillId="31" borderId="3" xfId="47" applyFont="1" applyFill="1" applyBorder="1" applyAlignment="1">
      <alignment horizontal="center" vertical="center"/>
    </xf>
    <xf numFmtId="172" fontId="122" fillId="24" borderId="4" xfId="51" applyNumberFormat="1" applyFont="1" applyFill="1" applyBorder="1" applyAlignment="1">
      <alignment horizontal="center" vertical="center"/>
    </xf>
    <xf numFmtId="172" fontId="60" fillId="7" borderId="4" xfId="47" applyNumberFormat="1" applyFont="1" applyFill="1" applyBorder="1" applyAlignment="1">
      <alignment horizontal="center" vertical="center"/>
    </xf>
    <xf numFmtId="172" fontId="60" fillId="0" borderId="1" xfId="47" applyNumberFormat="1" applyFont="1" applyBorder="1" applyAlignment="1">
      <alignment horizontal="justify" vertical="center"/>
    </xf>
    <xf numFmtId="172" fontId="60" fillId="0" borderId="2" xfId="47" applyNumberFormat="1" applyFont="1" applyBorder="1" applyAlignment="1">
      <alignment horizontal="justify" vertical="center"/>
    </xf>
    <xf numFmtId="172" fontId="60" fillId="0" borderId="3" xfId="47" applyNumberFormat="1" applyFont="1" applyBorder="1" applyAlignment="1">
      <alignment horizontal="justify" vertical="center"/>
    </xf>
    <xf numFmtId="172" fontId="60" fillId="0" borderId="1" xfId="47" applyNumberFormat="1" applyFont="1" applyBorder="1" applyAlignment="1">
      <alignment horizontal="justify" vertical="center" wrapText="1"/>
    </xf>
    <xf numFmtId="172" fontId="60" fillId="0" borderId="2" xfId="47" applyNumberFormat="1" applyFont="1" applyBorder="1" applyAlignment="1">
      <alignment horizontal="justify" vertical="center" wrapText="1"/>
    </xf>
    <xf numFmtId="172" fontId="60" fillId="0" borderId="3" xfId="47" applyNumberFormat="1" applyFont="1" applyBorder="1" applyAlignment="1">
      <alignment horizontal="justify" vertical="center" wrapText="1"/>
    </xf>
    <xf numFmtId="172" fontId="60" fillId="0" borderId="4" xfId="47" applyNumberFormat="1" applyFont="1" applyBorder="1" applyAlignment="1">
      <alignment horizontal="center" vertical="center"/>
    </xf>
    <xf numFmtId="172" fontId="58" fillId="0" borderId="4" xfId="47" applyNumberFormat="1" applyFont="1" applyBorder="1" applyAlignment="1">
      <alignment horizontal="center" vertical="center"/>
    </xf>
    <xf numFmtId="0" fontId="58" fillId="17" borderId="2" xfId="47" applyFont="1" applyFill="1" applyBorder="1" applyAlignment="1">
      <alignment horizontal="right" vertical="center"/>
    </xf>
    <xf numFmtId="0" fontId="58" fillId="17" borderId="3" xfId="47" applyFont="1" applyFill="1" applyBorder="1" applyAlignment="1">
      <alignment horizontal="right" vertical="center"/>
    </xf>
    <xf numFmtId="0" fontId="57" fillId="21" borderId="4" xfId="47" applyFont="1" applyFill="1" applyBorder="1" applyAlignment="1">
      <alignment horizontal="center" vertical="center" wrapText="1"/>
    </xf>
    <xf numFmtId="0" fontId="58" fillId="12" borderId="30" xfId="47" applyFont="1" applyFill="1" applyBorder="1" applyAlignment="1">
      <alignment horizontal="center" vertical="center"/>
    </xf>
    <xf numFmtId="0" fontId="58" fillId="12" borderId="31" xfId="47" applyFont="1" applyFill="1" applyBorder="1" applyAlignment="1">
      <alignment horizontal="center" vertical="center"/>
    </xf>
    <xf numFmtId="0" fontId="58" fillId="12" borderId="32" xfId="47" applyFont="1" applyFill="1" applyBorder="1" applyAlignment="1">
      <alignment horizontal="center" vertical="center"/>
    </xf>
    <xf numFmtId="0" fontId="58" fillId="20" borderId="30" xfId="47" applyFont="1" applyFill="1" applyBorder="1" applyAlignment="1">
      <alignment horizontal="center" vertical="center"/>
    </xf>
    <xf numFmtId="0" fontId="58" fillId="20" borderId="31" xfId="47" applyFont="1" applyFill="1" applyBorder="1" applyAlignment="1">
      <alignment horizontal="center" vertical="center"/>
    </xf>
    <xf numFmtId="0" fontId="58" fillId="16" borderId="35" xfId="47" applyFont="1" applyFill="1" applyBorder="1" applyAlignment="1">
      <alignment horizontal="center" vertical="center"/>
    </xf>
    <xf numFmtId="0" fontId="58" fillId="16" borderId="38" xfId="47" applyFont="1" applyFill="1" applyBorder="1" applyAlignment="1">
      <alignment horizontal="center" vertical="center"/>
    </xf>
    <xf numFmtId="172" fontId="58" fillId="16" borderId="5" xfId="47" applyNumberFormat="1" applyFont="1" applyFill="1" applyBorder="1" applyAlignment="1">
      <alignment horizontal="center" vertical="center"/>
    </xf>
    <xf numFmtId="172" fontId="58" fillId="16" borderId="12" xfId="47" applyNumberFormat="1" applyFont="1" applyFill="1" applyBorder="1" applyAlignment="1">
      <alignment horizontal="center" vertical="center"/>
    </xf>
    <xf numFmtId="0" fontId="58" fillId="17" borderId="37" xfId="47" applyFont="1" applyFill="1" applyBorder="1" applyAlignment="1">
      <alignment horizontal="center" vertical="center"/>
    </xf>
    <xf numFmtId="0" fontId="58" fillId="17" borderId="4" xfId="47" applyFont="1" applyFill="1" applyBorder="1" applyAlignment="1">
      <alignment horizontal="center" vertical="center"/>
    </xf>
    <xf numFmtId="0" fontId="58" fillId="0" borderId="4" xfId="47" applyFont="1" applyBorder="1" applyAlignment="1">
      <alignment horizontal="center" vertical="center" wrapText="1"/>
    </xf>
    <xf numFmtId="0" fontId="60" fillId="0" borderId="4" xfId="47" applyFont="1" applyBorder="1" applyAlignment="1">
      <alignment horizontal="center" vertical="center" wrapText="1"/>
    </xf>
    <xf numFmtId="0" fontId="60" fillId="0" borderId="4" xfId="47" applyFont="1" applyBorder="1" applyAlignment="1">
      <alignment horizontal="center" vertical="center"/>
    </xf>
    <xf numFmtId="0" fontId="56" fillId="12" borderId="41" xfId="47" applyFont="1" applyFill="1" applyBorder="1" applyAlignment="1">
      <alignment horizontal="center" vertical="center"/>
    </xf>
    <xf numFmtId="0" fontId="56" fillId="12" borderId="42" xfId="47" applyFont="1" applyFill="1" applyBorder="1" applyAlignment="1">
      <alignment horizontal="center" vertical="center"/>
    </xf>
    <xf numFmtId="0" fontId="58" fillId="16" borderId="2" xfId="47" applyFont="1" applyFill="1" applyBorder="1" applyAlignment="1">
      <alignment horizontal="right" vertical="center"/>
    </xf>
    <xf numFmtId="0" fontId="58" fillId="16" borderId="3" xfId="47" applyFont="1" applyFill="1" applyBorder="1" applyAlignment="1">
      <alignment horizontal="right" vertical="center"/>
    </xf>
    <xf numFmtId="0" fontId="58" fillId="20" borderId="41" xfId="47" applyFont="1" applyFill="1" applyBorder="1" applyAlignment="1">
      <alignment horizontal="center" vertical="center"/>
    </xf>
    <xf numFmtId="0" fontId="58" fillId="20" borderId="42" xfId="47" applyFont="1" applyFill="1" applyBorder="1" applyAlignment="1">
      <alignment horizontal="center" vertical="center"/>
    </xf>
  </cellXfs>
  <cellStyles count="52">
    <cellStyle name="Moeda" xfId="1" builtinId="4"/>
    <cellStyle name="Moeda 10" xfId="46" xr:uid="{00000000-0005-0000-0000-000001000000}"/>
    <cellStyle name="Moeda 2" xfId="16" xr:uid="{00000000-0005-0000-0000-000002000000}"/>
    <cellStyle name="Moeda 2 2" xfId="7" xr:uid="{00000000-0005-0000-0000-000003000000}"/>
    <cellStyle name="Moeda 2 3" xfId="19" xr:uid="{00000000-0005-0000-0000-000004000000}"/>
    <cellStyle name="Moeda 3" xfId="20" xr:uid="{00000000-0005-0000-0000-000005000000}"/>
    <cellStyle name="Moeda 4" xfId="26" xr:uid="{00000000-0005-0000-0000-000006000000}"/>
    <cellStyle name="Normal" xfId="0" builtinId="0"/>
    <cellStyle name="Normal 12" xfId="21" xr:uid="{00000000-0005-0000-0000-000008000000}"/>
    <cellStyle name="Normal 2" xfId="17" xr:uid="{00000000-0005-0000-0000-000009000000}"/>
    <cellStyle name="Normal 2 2" xfId="27" xr:uid="{00000000-0005-0000-0000-00000A000000}"/>
    <cellStyle name="Normal 2 2 2" xfId="28" xr:uid="{00000000-0005-0000-0000-00000B000000}"/>
    <cellStyle name="Normal 2 2 2 2" xfId="9" xr:uid="{00000000-0005-0000-0000-00000C000000}"/>
    <cellStyle name="Normal 2 2 3" xfId="29" xr:uid="{00000000-0005-0000-0000-00000D000000}"/>
    <cellStyle name="Normal 2 3" xfId="30" xr:uid="{00000000-0005-0000-0000-00000E000000}"/>
    <cellStyle name="Normal 2 4" xfId="22" xr:uid="{00000000-0005-0000-0000-00000F000000}"/>
    <cellStyle name="Normal 2 4 2" xfId="23" xr:uid="{00000000-0005-0000-0000-000010000000}"/>
    <cellStyle name="Normal 2 5" xfId="18" xr:uid="{00000000-0005-0000-0000-000011000000}"/>
    <cellStyle name="Normal 2 5 2 2 2" xfId="5" xr:uid="{00000000-0005-0000-0000-000012000000}"/>
    <cellStyle name="Normal 2 6" xfId="15" xr:uid="{00000000-0005-0000-0000-000013000000}"/>
    <cellStyle name="Normal 2 8" xfId="14" xr:uid="{00000000-0005-0000-0000-000014000000}"/>
    <cellStyle name="Normal 2 9" xfId="10" xr:uid="{00000000-0005-0000-0000-000015000000}"/>
    <cellStyle name="Normal 3" xfId="11" xr:uid="{00000000-0005-0000-0000-000016000000}"/>
    <cellStyle name="Normal 3 2" xfId="31" xr:uid="{00000000-0005-0000-0000-000017000000}"/>
    <cellStyle name="Normal 4" xfId="13" xr:uid="{00000000-0005-0000-0000-000018000000}"/>
    <cellStyle name="Normal 4 2" xfId="32" xr:uid="{00000000-0005-0000-0000-000019000000}"/>
    <cellStyle name="Normal 4 2 2" xfId="24" xr:uid="{00000000-0005-0000-0000-00001A000000}"/>
    <cellStyle name="Normal 4 2 3" xfId="33" xr:uid="{00000000-0005-0000-0000-00001B000000}"/>
    <cellStyle name="Normal 4 3" xfId="34" xr:uid="{00000000-0005-0000-0000-00001C000000}"/>
    <cellStyle name="Normal 5" xfId="35" xr:uid="{00000000-0005-0000-0000-00001D000000}"/>
    <cellStyle name="Normal 5 2" xfId="36" xr:uid="{00000000-0005-0000-0000-00001E000000}"/>
    <cellStyle name="Normal 5 2 2" xfId="51" xr:uid="{00000000-0005-0000-0000-00001F000000}"/>
    <cellStyle name="Normal 5 3" xfId="49" xr:uid="{00000000-0005-0000-0000-000020000000}"/>
    <cellStyle name="Normal 6" xfId="37" xr:uid="{00000000-0005-0000-0000-000021000000}"/>
    <cellStyle name="Normal 6 2" xfId="38" xr:uid="{00000000-0005-0000-0000-000022000000}"/>
    <cellStyle name="Normal 6 2 2" xfId="50" xr:uid="{00000000-0005-0000-0000-000023000000}"/>
    <cellStyle name="Normal 6 4 2" xfId="47" xr:uid="{00000000-0005-0000-0000-000024000000}"/>
    <cellStyle name="Normal 6 4 3" xfId="48" xr:uid="{00000000-0005-0000-0000-000025000000}"/>
    <cellStyle name="Normal 7" xfId="39" xr:uid="{00000000-0005-0000-0000-000026000000}"/>
    <cellStyle name="Normal 7 2" xfId="3" xr:uid="{00000000-0005-0000-0000-000027000000}"/>
    <cellStyle name="Normal 9" xfId="45" xr:uid="{00000000-0005-0000-0000-000028000000}"/>
    <cellStyle name="Normal_Planilha em Proposta 123 de 2003" xfId="2" xr:uid="{00000000-0005-0000-0000-000029000000}"/>
    <cellStyle name="Porcentagem" xfId="12" builtinId="5"/>
    <cellStyle name="Porcentagem 2" xfId="40" xr:uid="{00000000-0005-0000-0000-00002B000000}"/>
    <cellStyle name="Porcentagem 2 2" xfId="4" xr:uid="{00000000-0005-0000-0000-00002C000000}"/>
    <cellStyle name="Porcentagem 3" xfId="41" xr:uid="{00000000-0005-0000-0000-00002D000000}"/>
    <cellStyle name="Porcentagem 5 2" xfId="8" xr:uid="{00000000-0005-0000-0000-00002E000000}"/>
    <cellStyle name="Separador de milhares 2" xfId="42" xr:uid="{00000000-0005-0000-0000-00002F000000}"/>
    <cellStyle name="TableStyleLight1" xfId="25" xr:uid="{00000000-0005-0000-0000-000030000000}"/>
    <cellStyle name="Vírgula 2" xfId="43" xr:uid="{00000000-0005-0000-0000-000031000000}"/>
    <cellStyle name="Vírgula 2 2" xfId="44" xr:uid="{00000000-0005-0000-0000-000032000000}"/>
    <cellStyle name="Vírgula 2 2 2" xfId="6" xr:uid="{00000000-0005-0000-0000-000033000000}"/>
  </cellStyles>
  <dxfs count="14">
    <dxf>
      <fill>
        <patternFill>
          <bgColor rgb="FF92D050"/>
        </patternFill>
      </fill>
    </dxf>
    <dxf>
      <fill>
        <patternFill>
          <bgColor rgb="FF7030A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7030A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9" tint="0.79998168889431442"/>
        </patternFill>
      </fill>
    </dxf>
    <dxf>
      <fill>
        <patternFill>
          <bgColor theme="5" tint="0.59996337778862885"/>
        </patternFill>
      </fill>
    </dxf>
  </dxfs>
  <tableStyles count="0" defaultTableStyle="TableStyleMedium2" defaultPivotStyle="PivotStyleLight16"/>
  <colors>
    <mruColors>
      <color rgb="FFE317F2"/>
      <color rgb="FFFFFF99"/>
      <color rgb="FFFFCCFF"/>
      <color rgb="FFDBB3EF"/>
      <color rgb="FFB33EF3"/>
      <color rgb="FFC17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M33"/>
  <sheetViews>
    <sheetView showGridLines="0" workbookViewId="0">
      <selection activeCell="B25" sqref="B25:T25"/>
    </sheetView>
  </sheetViews>
  <sheetFormatPr defaultColWidth="8.85546875" defaultRowHeight="15"/>
  <cols>
    <col min="1" max="1" width="8.85546875" style="163"/>
    <col min="2" max="2" width="41" style="163" bestFit="1" customWidth="1"/>
    <col min="3" max="3" width="29.85546875" style="163" customWidth="1"/>
    <col min="4" max="5" width="19.42578125" style="163" customWidth="1"/>
    <col min="6" max="6" width="25.7109375" style="163" customWidth="1"/>
    <col min="7" max="16384" width="8.85546875" style="163"/>
  </cols>
  <sheetData>
    <row r="3" spans="2:8">
      <c r="B3" s="195"/>
    </row>
    <row r="4" spans="2:8" ht="15.75">
      <c r="B4" s="656" t="s">
        <v>189</v>
      </c>
      <c r="C4" s="656"/>
      <c r="D4" s="656"/>
      <c r="E4" s="656"/>
      <c r="F4" s="656"/>
      <c r="G4" s="656"/>
    </row>
    <row r="5" spans="2:8" ht="15.75">
      <c r="B5" s="657" t="s">
        <v>190</v>
      </c>
      <c r="C5" s="657" t="s">
        <v>191</v>
      </c>
      <c r="D5" s="657"/>
      <c r="E5" s="657"/>
      <c r="F5" s="657"/>
      <c r="G5" s="657"/>
    </row>
    <row r="6" spans="2:8" ht="15.75">
      <c r="B6" s="657"/>
      <c r="C6" s="406" t="s">
        <v>192</v>
      </c>
      <c r="D6" s="406" t="s">
        <v>193</v>
      </c>
      <c r="E6" s="406" t="s">
        <v>194</v>
      </c>
      <c r="F6" s="406" t="s">
        <v>195</v>
      </c>
      <c r="G6" s="406" t="s">
        <v>177</v>
      </c>
    </row>
    <row r="7" spans="2:8" ht="15.75">
      <c r="B7" s="217" t="s">
        <v>196</v>
      </c>
      <c r="C7" s="218">
        <f>5207-605/15868*5207</f>
        <v>5008.4724602974538</v>
      </c>
      <c r="D7" s="218">
        <f>8023-605/15868*8023</f>
        <v>7717.1066927148977</v>
      </c>
      <c r="E7" s="219">
        <f>878-605/15868*878</f>
        <v>844.52445172674561</v>
      </c>
      <c r="F7" s="218">
        <f>1760-605/15868*1760</f>
        <v>1692.8963952609024</v>
      </c>
      <c r="G7" s="220">
        <f>C7+D7+E7+F7</f>
        <v>15263</v>
      </c>
      <c r="H7" s="196"/>
    </row>
    <row r="8" spans="2:8" ht="15.75">
      <c r="B8" s="217" t="s">
        <v>197</v>
      </c>
      <c r="C8" s="218">
        <v>2990</v>
      </c>
      <c r="D8" s="218">
        <v>3600</v>
      </c>
      <c r="E8" s="217" t="s">
        <v>198</v>
      </c>
      <c r="F8" s="218">
        <v>1570</v>
      </c>
      <c r="G8" s="220">
        <v>8160</v>
      </c>
    </row>
    <row r="9" spans="2:8" ht="15.75">
      <c r="B9" s="217" t="s">
        <v>7792</v>
      </c>
      <c r="C9" s="218">
        <v>1280</v>
      </c>
      <c r="D9" s="218">
        <v>1880</v>
      </c>
      <c r="E9" s="217">
        <v>840</v>
      </c>
      <c r="F9" s="217" t="s">
        <v>198</v>
      </c>
      <c r="G9" s="220">
        <v>4000</v>
      </c>
    </row>
    <row r="10" spans="2:8" ht="15.75">
      <c r="B10" s="217" t="s">
        <v>199</v>
      </c>
      <c r="C10" s="218">
        <v>191.36</v>
      </c>
      <c r="D10" s="218">
        <v>365.96</v>
      </c>
      <c r="E10" s="217">
        <v>32.33</v>
      </c>
      <c r="F10" s="218">
        <v>15</v>
      </c>
      <c r="G10" s="220">
        <f>+SUM(C10:F10)</f>
        <v>604.65</v>
      </c>
    </row>
    <row r="11" spans="2:8" ht="15.75">
      <c r="B11" s="647" t="s">
        <v>7864</v>
      </c>
      <c r="C11" s="648"/>
      <c r="D11" s="648"/>
      <c r="E11" s="648"/>
      <c r="F11" s="649"/>
      <c r="G11" s="581">
        <f>SUM(G7:G10)</f>
        <v>28027.65</v>
      </c>
    </row>
    <row r="12" spans="2:8" ht="15.75">
      <c r="B12" s="221" t="s">
        <v>200</v>
      </c>
      <c r="C12" s="222">
        <v>200</v>
      </c>
      <c r="D12" s="222">
        <v>520</v>
      </c>
      <c r="E12" s="221">
        <v>50</v>
      </c>
      <c r="F12" s="222">
        <v>55</v>
      </c>
      <c r="G12" s="223">
        <v>825</v>
      </c>
    </row>
    <row r="13" spans="2:8" ht="18" customHeight="1">
      <c r="B13" s="658" t="s">
        <v>274</v>
      </c>
      <c r="C13" s="658"/>
      <c r="D13" s="658"/>
      <c r="E13" s="658"/>
      <c r="F13" s="658"/>
      <c r="G13" s="658"/>
    </row>
    <row r="14" spans="2:8">
      <c r="B14" s="197"/>
    </row>
    <row r="15" spans="2:8" ht="15.75">
      <c r="B15" s="198"/>
    </row>
    <row r="16" spans="2:8" ht="16.5">
      <c r="B16" s="659" t="s">
        <v>201</v>
      </c>
      <c r="C16" s="659"/>
      <c r="D16" s="659"/>
      <c r="E16" s="659"/>
      <c r="F16" s="659"/>
    </row>
    <row r="17" spans="2:13">
      <c r="B17" s="650" t="s">
        <v>190</v>
      </c>
      <c r="C17" s="407" t="s">
        <v>202</v>
      </c>
      <c r="D17" s="407" t="s">
        <v>203</v>
      </c>
      <c r="E17" s="407" t="s">
        <v>204</v>
      </c>
      <c r="F17" s="407" t="s">
        <v>205</v>
      </c>
    </row>
    <row r="18" spans="2:13">
      <c r="B18" s="650"/>
      <c r="C18" s="407" t="s">
        <v>206</v>
      </c>
      <c r="D18" s="407" t="s">
        <v>206</v>
      </c>
      <c r="E18" s="407" t="s">
        <v>206</v>
      </c>
      <c r="F18" s="407" t="s">
        <v>207</v>
      </c>
    </row>
    <row r="19" spans="2:13" ht="17.25">
      <c r="B19" s="225" t="s">
        <v>208</v>
      </c>
      <c r="C19" s="224">
        <f>15868-605</f>
        <v>15263</v>
      </c>
      <c r="D19" s="224">
        <v>8160</v>
      </c>
      <c r="E19" s="224">
        <f>+G10</f>
        <v>604.65</v>
      </c>
      <c r="F19" s="224">
        <v>4000</v>
      </c>
    </row>
    <row r="20" spans="2:13" ht="17.25">
      <c r="B20" s="225" t="s">
        <v>209</v>
      </c>
      <c r="C20" s="224">
        <v>800</v>
      </c>
      <c r="D20" s="224">
        <v>1800</v>
      </c>
      <c r="E20" s="225">
        <v>200</v>
      </c>
      <c r="F20" s="224">
        <v>300</v>
      </c>
      <c r="G20" s="430" t="s">
        <v>177</v>
      </c>
    </row>
    <row r="21" spans="2:13" ht="17.25">
      <c r="B21" s="429" t="s">
        <v>210</v>
      </c>
      <c r="C21" s="429">
        <f>ROUND(C19/C20,0)</f>
        <v>19</v>
      </c>
      <c r="D21" s="429">
        <f t="shared" ref="D21:F21" si="0">ROUND(D19/D20,0)</f>
        <v>5</v>
      </c>
      <c r="E21" s="429">
        <f t="shared" si="0"/>
        <v>3</v>
      </c>
      <c r="F21" s="429">
        <f t="shared" si="0"/>
        <v>13</v>
      </c>
      <c r="G21" s="408">
        <f>+C21+D21+E21+F21</f>
        <v>40</v>
      </c>
    </row>
    <row r="22" spans="2:13" ht="17.25" customHeight="1">
      <c r="B22" s="231" t="s">
        <v>275</v>
      </c>
      <c r="C22" s="229"/>
      <c r="D22" s="230"/>
      <c r="E22" s="230"/>
      <c r="F22" s="230"/>
    </row>
    <row r="23" spans="2:13" ht="25.5" customHeight="1">
      <c r="B23" s="644" t="s">
        <v>276</v>
      </c>
      <c r="C23" s="645"/>
      <c r="D23" s="645"/>
      <c r="E23" s="645"/>
      <c r="F23" s="646"/>
      <c r="M23" s="226"/>
    </row>
    <row r="24" spans="2:13" ht="99.75" customHeight="1">
      <c r="B24" s="644" t="s">
        <v>7870</v>
      </c>
      <c r="C24" s="645"/>
      <c r="D24" s="645"/>
      <c r="E24" s="645"/>
      <c r="F24" s="646"/>
      <c r="M24" s="226"/>
    </row>
    <row r="25" spans="2:13" ht="17.25">
      <c r="B25" s="227"/>
      <c r="C25" s="228"/>
      <c r="D25" s="228"/>
      <c r="E25" s="228"/>
      <c r="F25" s="228"/>
    </row>
    <row r="26" spans="2:13" ht="15.75">
      <c r="B26" s="198"/>
    </row>
    <row r="27" spans="2:13" ht="17.25">
      <c r="B27" s="653" t="s">
        <v>272</v>
      </c>
      <c r="C27" s="653"/>
      <c r="D27" s="653"/>
      <c r="E27" s="653"/>
    </row>
    <row r="28" spans="2:13">
      <c r="B28" s="407" t="s">
        <v>211</v>
      </c>
      <c r="C28" s="407" t="s">
        <v>212</v>
      </c>
      <c r="D28" s="650" t="s">
        <v>191</v>
      </c>
      <c r="E28" s="650"/>
    </row>
    <row r="29" spans="2:13" ht="17.25">
      <c r="B29" s="232" t="s">
        <v>7920</v>
      </c>
      <c r="C29" s="232" t="s">
        <v>273</v>
      </c>
      <c r="D29" s="654">
        <v>16</v>
      </c>
      <c r="E29" s="654"/>
    </row>
    <row r="30" spans="2:13" ht="17.25">
      <c r="B30" s="232" t="s">
        <v>7903</v>
      </c>
      <c r="C30" s="232" t="s">
        <v>273</v>
      </c>
      <c r="D30" s="655">
        <v>1</v>
      </c>
      <c r="E30" s="655"/>
    </row>
    <row r="31" spans="2:13" ht="17.25">
      <c r="B31" s="408" t="s">
        <v>148</v>
      </c>
      <c r="C31" s="233"/>
      <c r="D31" s="651">
        <f>+D30+D29</f>
        <v>17</v>
      </c>
      <c r="E31" s="652"/>
      <c r="F31" s="636"/>
    </row>
    <row r="32" spans="2:13" ht="17.25">
      <c r="B32" s="231" t="s">
        <v>275</v>
      </c>
      <c r="C32" s="229"/>
      <c r="D32" s="230"/>
      <c r="E32" s="230"/>
      <c r="F32" s="635"/>
    </row>
    <row r="33" spans="2:6" ht="102" customHeight="1">
      <c r="B33" s="644" t="s">
        <v>7921</v>
      </c>
      <c r="C33" s="645"/>
      <c r="D33" s="645"/>
      <c r="E33" s="645"/>
      <c r="F33" s="646"/>
    </row>
  </sheetData>
  <mergeCells count="15">
    <mergeCell ref="B4:G4"/>
    <mergeCell ref="B5:B6"/>
    <mergeCell ref="C5:G5"/>
    <mergeCell ref="B13:G13"/>
    <mergeCell ref="B16:F16"/>
    <mergeCell ref="B23:F23"/>
    <mergeCell ref="B24:F24"/>
    <mergeCell ref="B33:F33"/>
    <mergeCell ref="B11:F11"/>
    <mergeCell ref="B17:B18"/>
    <mergeCell ref="D31:E31"/>
    <mergeCell ref="B27:E27"/>
    <mergeCell ref="D28:E28"/>
    <mergeCell ref="D29:E29"/>
    <mergeCell ref="D30:E30"/>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2:N11"/>
  <sheetViews>
    <sheetView showGridLines="0" topLeftCell="B1" zoomScaleNormal="100" workbookViewId="0">
      <selection activeCell="B3" sqref="B3:G51"/>
    </sheetView>
  </sheetViews>
  <sheetFormatPr defaultColWidth="11.42578125" defaultRowHeight="12.75"/>
  <cols>
    <col min="2" max="2" width="56.28515625" customWidth="1"/>
  </cols>
  <sheetData>
    <row r="2" spans="2:14" ht="23.25" customHeight="1">
      <c r="B2" s="975" t="s">
        <v>242</v>
      </c>
      <c r="C2" s="976"/>
      <c r="D2" s="976"/>
      <c r="E2" s="976"/>
      <c r="F2" s="976"/>
      <c r="G2" s="976"/>
      <c r="H2" s="976"/>
      <c r="I2" s="976"/>
      <c r="J2" s="976"/>
      <c r="K2" s="976"/>
      <c r="L2" s="976"/>
      <c r="M2" s="976"/>
      <c r="N2" s="976"/>
    </row>
    <row r="3" spans="2:14" ht="23.25" customHeight="1">
      <c r="B3" s="975"/>
      <c r="C3" s="637"/>
      <c r="D3" s="637"/>
      <c r="E3" s="637"/>
      <c r="F3" s="637"/>
      <c r="G3" s="637"/>
      <c r="H3" s="637"/>
      <c r="I3" s="637"/>
      <c r="J3" s="637"/>
      <c r="K3" s="637"/>
      <c r="L3" s="637"/>
      <c r="M3" s="637"/>
      <c r="N3" s="637"/>
    </row>
    <row r="4" spans="2:14" ht="21.75" customHeight="1">
      <c r="B4" s="975"/>
      <c r="C4" s="977" t="s">
        <v>7901</v>
      </c>
      <c r="D4" s="978"/>
      <c r="E4" s="978"/>
      <c r="F4" s="978"/>
      <c r="G4" s="978"/>
      <c r="H4" s="979"/>
      <c r="I4" s="980" t="s">
        <v>7903</v>
      </c>
      <c r="J4" s="981"/>
      <c r="K4" s="981"/>
      <c r="L4" s="981"/>
      <c r="M4" s="981"/>
      <c r="N4" s="981"/>
    </row>
    <row r="5" spans="2:14" ht="22.5" customHeight="1">
      <c r="B5" s="208" t="s">
        <v>243</v>
      </c>
      <c r="C5" s="982">
        <f>Copeira!E14</f>
        <v>1515.92</v>
      </c>
      <c r="D5" s="983"/>
      <c r="E5" s="983"/>
      <c r="F5" s="983"/>
      <c r="G5" s="983"/>
      <c r="H5" s="984"/>
      <c r="I5" s="985">
        <f>Garçom!E14</f>
        <v>2238.1</v>
      </c>
      <c r="J5" s="985"/>
      <c r="K5" s="985"/>
      <c r="L5" s="985"/>
      <c r="M5" s="985"/>
      <c r="N5" s="985"/>
    </row>
    <row r="6" spans="2:14" ht="45">
      <c r="B6" s="965" t="s">
        <v>244</v>
      </c>
      <c r="C6" s="209" t="s">
        <v>245</v>
      </c>
      <c r="D6" s="209" t="s">
        <v>246</v>
      </c>
      <c r="E6" s="209" t="s">
        <v>247</v>
      </c>
      <c r="F6" s="209" t="s">
        <v>248</v>
      </c>
      <c r="G6" s="209" t="s">
        <v>249</v>
      </c>
      <c r="H6" s="210" t="s">
        <v>148</v>
      </c>
      <c r="I6" s="209" t="s">
        <v>245</v>
      </c>
      <c r="J6" s="209" t="s">
        <v>246</v>
      </c>
      <c r="K6" s="209" t="s">
        <v>247</v>
      </c>
      <c r="L6" s="209" t="s">
        <v>248</v>
      </c>
      <c r="M6" s="209" t="s">
        <v>249</v>
      </c>
      <c r="N6" s="210" t="s">
        <v>148</v>
      </c>
    </row>
    <row r="7" spans="2:14" ht="24" customHeight="1">
      <c r="B7" s="965"/>
      <c r="C7" s="211">
        <v>8.3299999999999999E-2</v>
      </c>
      <c r="D7" s="211">
        <v>0.1111</v>
      </c>
      <c r="E7" s="211">
        <v>0.04</v>
      </c>
      <c r="F7" s="211">
        <v>3.1699999999999999E-2</v>
      </c>
      <c r="G7" s="211">
        <v>4.2200000000000001E-2</v>
      </c>
      <c r="H7" s="212">
        <v>0.30830000000000002</v>
      </c>
      <c r="I7" s="211">
        <v>8.3299999999999999E-2</v>
      </c>
      <c r="J7" s="211">
        <v>0.1111</v>
      </c>
      <c r="K7" s="211">
        <v>0.04</v>
      </c>
      <c r="L7" s="211">
        <v>3.1699999999999999E-2</v>
      </c>
      <c r="M7" s="211">
        <v>4.2200000000000001E-2</v>
      </c>
      <c r="N7" s="212">
        <v>0.30830000000000002</v>
      </c>
    </row>
    <row r="8" spans="2:14" ht="24" customHeight="1">
      <c r="B8" s="213" t="s">
        <v>250</v>
      </c>
      <c r="C8" s="214">
        <f>ROUND(C7*$C5,2)</f>
        <v>126.28</v>
      </c>
      <c r="D8" s="214">
        <f t="shared" ref="D8:H8" si="0">ROUND(D7*$C5,2)</f>
        <v>168.42</v>
      </c>
      <c r="E8" s="214">
        <f t="shared" si="0"/>
        <v>60.64</v>
      </c>
      <c r="F8" s="214">
        <f t="shared" si="0"/>
        <v>48.05</v>
      </c>
      <c r="G8" s="214">
        <f t="shared" si="0"/>
        <v>63.97</v>
      </c>
      <c r="H8" s="214">
        <f t="shared" si="0"/>
        <v>467.36</v>
      </c>
      <c r="I8" s="214">
        <f>ROUND(I7*$I5,2)</f>
        <v>186.43</v>
      </c>
      <c r="J8" s="214">
        <f t="shared" ref="J8:N8" si="1">ROUND(J7*$I5,2)</f>
        <v>248.65</v>
      </c>
      <c r="K8" s="214">
        <f t="shared" si="1"/>
        <v>89.52</v>
      </c>
      <c r="L8" s="214">
        <f t="shared" si="1"/>
        <v>70.95</v>
      </c>
      <c r="M8" s="214">
        <f t="shared" si="1"/>
        <v>94.45</v>
      </c>
      <c r="N8" s="214">
        <f t="shared" si="1"/>
        <v>690.01</v>
      </c>
    </row>
    <row r="9" spans="2:14" ht="24" customHeight="1">
      <c r="B9" s="213" t="s">
        <v>253</v>
      </c>
      <c r="C9" s="966">
        <v>16</v>
      </c>
      <c r="D9" s="967"/>
      <c r="E9" s="967"/>
      <c r="F9" s="967"/>
      <c r="G9" s="967"/>
      <c r="H9" s="968"/>
      <c r="I9" s="969">
        <v>1</v>
      </c>
      <c r="J9" s="970"/>
      <c r="K9" s="970"/>
      <c r="L9" s="970"/>
      <c r="M9" s="970"/>
      <c r="N9" s="970"/>
    </row>
    <row r="10" spans="2:14" ht="36.75" customHeight="1">
      <c r="B10" s="215" t="s">
        <v>251</v>
      </c>
      <c r="C10" s="971">
        <f>H8*C9</f>
        <v>7477.76</v>
      </c>
      <c r="D10" s="972"/>
      <c r="E10" s="972"/>
      <c r="F10" s="972"/>
      <c r="G10" s="972"/>
      <c r="H10" s="973"/>
      <c r="I10" s="974">
        <f>N8*I9</f>
        <v>690.01</v>
      </c>
      <c r="J10" s="974"/>
      <c r="K10" s="974"/>
      <c r="L10" s="974"/>
      <c r="M10" s="974"/>
      <c r="N10" s="974"/>
    </row>
    <row r="11" spans="2:14" ht="21.75" customHeight="1">
      <c r="B11" s="962" t="s">
        <v>252</v>
      </c>
      <c r="C11" s="963"/>
      <c r="D11" s="963"/>
      <c r="E11" s="963"/>
      <c r="F11" s="963"/>
      <c r="G11" s="963"/>
      <c r="H11" s="964"/>
      <c r="I11" s="960">
        <f>C10+I10</f>
        <v>8167.77</v>
      </c>
      <c r="J11" s="961"/>
      <c r="K11" s="961"/>
      <c r="L11" s="961"/>
      <c r="M11" s="961"/>
      <c r="N11" s="961"/>
    </row>
  </sheetData>
  <mergeCells count="13">
    <mergeCell ref="B2:B4"/>
    <mergeCell ref="C2:N2"/>
    <mergeCell ref="C4:H4"/>
    <mergeCell ref="I4:N4"/>
    <mergeCell ref="C5:H5"/>
    <mergeCell ref="I5:N5"/>
    <mergeCell ref="I11:N11"/>
    <mergeCell ref="B11:H11"/>
    <mergeCell ref="B6:B7"/>
    <mergeCell ref="C9:H9"/>
    <mergeCell ref="I9:N9"/>
    <mergeCell ref="C10:H10"/>
    <mergeCell ref="I10:N10"/>
  </mergeCells>
  <pageMargins left="0.511811024" right="0.511811024" top="0.78740157499999996" bottom="0.78740157499999996" header="0.31496062000000002" footer="0.31496062000000002"/>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2:IM51"/>
  <sheetViews>
    <sheetView showGridLines="0" topLeftCell="A17" zoomScale="90" zoomScaleNormal="90" zoomScaleSheetLayoutView="90" workbookViewId="0">
      <selection activeCell="B35" sqref="B35:G35"/>
    </sheetView>
  </sheetViews>
  <sheetFormatPr defaultColWidth="9.7109375" defaultRowHeight="15.75"/>
  <cols>
    <col min="1" max="1" width="9.7109375" style="194"/>
    <col min="2" max="2" width="19.140625" style="193" customWidth="1"/>
    <col min="3" max="3" width="55.7109375" style="193" customWidth="1"/>
    <col min="4" max="4" width="22.42578125" style="193" customWidth="1"/>
    <col min="5" max="5" width="14.140625" style="193" customWidth="1"/>
    <col min="6" max="6" width="20.42578125" style="193" customWidth="1"/>
    <col min="7" max="7" width="27.28515625" style="193" customWidth="1"/>
    <col min="8" max="8" width="33" style="583" bestFit="1" customWidth="1"/>
    <col min="9" max="9" width="30.140625" style="583" bestFit="1" customWidth="1"/>
    <col min="10" max="10" width="24.140625" style="592" customWidth="1"/>
    <col min="11" max="11" width="16.85546875" style="583" customWidth="1"/>
    <col min="12" max="12" width="17.140625" style="583" customWidth="1"/>
    <col min="13" max="240" width="9.7109375" style="193"/>
    <col min="241" max="16384" width="9.7109375" style="194"/>
  </cols>
  <sheetData>
    <row r="2" spans="2:247" s="193" customFormat="1">
      <c r="H2" s="583"/>
      <c r="I2" s="583"/>
      <c r="J2" s="592"/>
      <c r="K2" s="583"/>
      <c r="L2" s="583"/>
      <c r="IG2" s="194"/>
      <c r="IH2" s="194"/>
      <c r="II2" s="194"/>
      <c r="IJ2" s="194"/>
      <c r="IK2" s="194"/>
      <c r="IL2" s="194"/>
      <c r="IM2" s="194"/>
    </row>
    <row r="3" spans="2:247" ht="32.25" customHeight="1">
      <c r="B3" s="1010" t="s">
        <v>7802</v>
      </c>
      <c r="C3" s="1011"/>
      <c r="D3" s="1011"/>
      <c r="E3" s="1011"/>
      <c r="F3" s="1011"/>
      <c r="G3" s="1012"/>
      <c r="IF3" s="194"/>
    </row>
    <row r="4" spans="2:247" s="193" customFormat="1" ht="22.5" customHeight="1">
      <c r="B4" s="1013" t="s">
        <v>186</v>
      </c>
      <c r="C4" s="1014"/>
      <c r="D4" s="1014"/>
      <c r="E4" s="1014"/>
      <c r="F4" s="1014"/>
      <c r="G4" s="1015"/>
      <c r="H4" s="583"/>
      <c r="I4" s="583"/>
      <c r="J4" s="592"/>
      <c r="K4" s="1025" t="s">
        <v>7866</v>
      </c>
      <c r="L4" s="1025"/>
      <c r="IF4" s="194"/>
      <c r="IG4" s="194"/>
      <c r="IH4" s="194"/>
      <c r="II4" s="194"/>
      <c r="IJ4" s="194"/>
      <c r="IK4" s="194"/>
      <c r="IL4" s="194"/>
    </row>
    <row r="5" spans="2:247" s="193" customFormat="1">
      <c r="B5" s="1013" t="s">
        <v>188</v>
      </c>
      <c r="C5" s="1014"/>
      <c r="D5" s="1014"/>
      <c r="E5" s="1014"/>
      <c r="F5" s="1014"/>
      <c r="G5" s="1015"/>
      <c r="H5" s="583"/>
      <c r="I5" s="583"/>
      <c r="J5" s="592"/>
      <c r="K5" s="1025"/>
      <c r="L5" s="1025"/>
      <c r="IF5" s="194"/>
      <c r="IG5" s="194"/>
      <c r="IH5" s="194"/>
      <c r="II5" s="194"/>
      <c r="IJ5" s="194"/>
      <c r="IK5" s="194"/>
      <c r="IL5" s="194"/>
    </row>
    <row r="6" spans="2:247" s="193" customFormat="1" ht="40.5" customHeight="1">
      <c r="B6" s="1020" t="s">
        <v>173</v>
      </c>
      <c r="C6" s="1021"/>
      <c r="D6" s="450" t="s">
        <v>174</v>
      </c>
      <c r="E6" s="450" t="s">
        <v>240</v>
      </c>
      <c r="F6" s="451" t="s">
        <v>176</v>
      </c>
      <c r="G6" s="450" t="s">
        <v>229</v>
      </c>
      <c r="H6" s="590" t="s">
        <v>238</v>
      </c>
      <c r="I6" s="591" t="s">
        <v>239</v>
      </c>
      <c r="J6" s="593" t="s">
        <v>7865</v>
      </c>
      <c r="K6" s="594" t="s">
        <v>7867</v>
      </c>
      <c r="L6" s="594" t="s">
        <v>7868</v>
      </c>
      <c r="IF6" s="194"/>
      <c r="IG6" s="194"/>
      <c r="IH6" s="194"/>
      <c r="II6" s="194"/>
      <c r="IJ6" s="194"/>
      <c r="IK6" s="194"/>
      <c r="IL6" s="194"/>
    </row>
    <row r="7" spans="2:247" ht="21" customHeight="1">
      <c r="B7" s="1003" t="s">
        <v>7901</v>
      </c>
      <c r="C7" s="1004" t="s">
        <v>159</v>
      </c>
      <c r="D7" s="452" t="s">
        <v>178</v>
      </c>
      <c r="E7" s="457">
        <v>16</v>
      </c>
      <c r="F7" s="453">
        <f>Copeira!E74</f>
        <v>3927.95</v>
      </c>
      <c r="G7" s="453">
        <f t="shared" ref="G7:G8" si="0">ROUND(E7*F7,2)</f>
        <v>62847.199999999997</v>
      </c>
      <c r="H7" s="584">
        <f>ROUND((F7+F7*E24+F7*E25+F7*E24*E25)/(1-D31),2)</f>
        <v>4905.93</v>
      </c>
      <c r="I7" s="588">
        <f t="shared" ref="I7" si="1">ROUND(H7*E7,2)</f>
        <v>78494.880000000005</v>
      </c>
      <c r="J7" s="595">
        <f>I7/I23</f>
        <v>0.76317874471755931</v>
      </c>
      <c r="K7" s="1026">
        <f>I9</f>
        <v>84963.510000000009</v>
      </c>
      <c r="L7" s="1026">
        <f>K7*12</f>
        <v>1019562.1200000001</v>
      </c>
      <c r="IF7" s="194"/>
    </row>
    <row r="8" spans="2:247" ht="21" customHeight="1" thickBot="1">
      <c r="B8" s="1003" t="s">
        <v>7903</v>
      </c>
      <c r="C8" s="1004" t="s">
        <v>179</v>
      </c>
      <c r="D8" s="452" t="s">
        <v>178</v>
      </c>
      <c r="E8" s="456">
        <v>1</v>
      </c>
      <c r="F8" s="453">
        <f>Garçom!E76</f>
        <v>5179.12</v>
      </c>
      <c r="G8" s="453">
        <f t="shared" si="0"/>
        <v>5179.12</v>
      </c>
      <c r="H8" s="584">
        <f>ROUND((F8+F8*E24+F8*E25+F8*E24*E25)/(1-D31),2)+0.2/40</f>
        <v>6468.625</v>
      </c>
      <c r="I8" s="588">
        <f>ROUND(H8*E8,2)</f>
        <v>6468.63</v>
      </c>
      <c r="J8" s="595">
        <f>I8/I23</f>
        <v>6.2892266647739892E-2</v>
      </c>
      <c r="K8" s="1027"/>
      <c r="L8" s="1027"/>
      <c r="IF8" s="194"/>
    </row>
    <row r="9" spans="2:247" ht="21" customHeight="1" thickBot="1">
      <c r="B9" s="1022" t="s">
        <v>7873</v>
      </c>
      <c r="C9" s="1023"/>
      <c r="D9" s="1023"/>
      <c r="E9" s="1024"/>
      <c r="F9" s="605" t="s">
        <v>76</v>
      </c>
      <c r="G9" s="606">
        <f>ROUND(SUM(G7:G8),2)</f>
        <v>68026.320000000007</v>
      </c>
      <c r="H9" s="584"/>
      <c r="I9" s="589">
        <f>SUM(I7:I8)</f>
        <v>84963.510000000009</v>
      </c>
      <c r="J9" s="596">
        <f>I9/I23</f>
        <v>0.82607101136529926</v>
      </c>
      <c r="K9" s="1028"/>
      <c r="L9" s="1028"/>
      <c r="IF9" s="194"/>
    </row>
    <row r="10" spans="2:247" ht="23.25" customHeight="1">
      <c r="B10" s="1019" t="s">
        <v>256</v>
      </c>
      <c r="C10" s="1019"/>
      <c r="D10" s="1019"/>
      <c r="E10" s="1019"/>
      <c r="F10" s="1019"/>
      <c r="G10" s="1019"/>
      <c r="I10" s="585"/>
      <c r="J10" s="597"/>
      <c r="IF10" s="194"/>
    </row>
    <row r="11" spans="2:247" ht="21" customHeight="1">
      <c r="B11" s="1020" t="s">
        <v>173</v>
      </c>
      <c r="C11" s="1021"/>
      <c r="D11" s="450" t="s">
        <v>174</v>
      </c>
      <c r="E11" s="450" t="s">
        <v>175</v>
      </c>
      <c r="F11" s="451" t="s">
        <v>176</v>
      </c>
      <c r="G11" s="450" t="s">
        <v>229</v>
      </c>
      <c r="I11" s="585"/>
      <c r="J11" s="598"/>
      <c r="IF11" s="194"/>
    </row>
    <row r="12" spans="2:247" ht="21" customHeight="1" thickBot="1">
      <c r="B12" s="1003"/>
      <c r="C12" s="1004"/>
      <c r="D12" s="452" t="s">
        <v>178</v>
      </c>
      <c r="E12" s="456">
        <v>1</v>
      </c>
      <c r="F12" s="453">
        <v>946.49</v>
      </c>
      <c r="G12" s="453">
        <f>ROUND(E12*F12,2)</f>
        <v>946.49</v>
      </c>
      <c r="H12" s="584">
        <f>ROUND((F12+F12*E24+F12*E25+F12*E24*E25)/(1-D31),2)</f>
        <v>1182.1500000000001</v>
      </c>
      <c r="I12" s="588">
        <f>ROUND(H12*E12,2)</f>
        <v>1182.1500000000001</v>
      </c>
      <c r="J12" s="595">
        <f>I12/I23</f>
        <v>1.1493638222873425E-2</v>
      </c>
      <c r="K12" s="600"/>
      <c r="L12" s="600"/>
      <c r="IF12" s="194"/>
    </row>
    <row r="13" spans="2:247" ht="21" customHeight="1" thickBot="1">
      <c r="B13" s="1022" t="s">
        <v>7874</v>
      </c>
      <c r="C13" s="1023"/>
      <c r="D13" s="1023"/>
      <c r="E13" s="1024"/>
      <c r="F13" s="605" t="s">
        <v>78</v>
      </c>
      <c r="G13" s="606">
        <f>ROUND(SUM(G12),2)</f>
        <v>946.49</v>
      </c>
      <c r="H13" s="584"/>
      <c r="I13" s="589">
        <f>SUM(I12)</f>
        <v>1182.1500000000001</v>
      </c>
      <c r="J13" s="596">
        <f>I13/I23</f>
        <v>1.1493638222873425E-2</v>
      </c>
      <c r="K13" s="582">
        <f>ROUND(I13,2)</f>
        <v>1182.1500000000001</v>
      </c>
      <c r="L13" s="582">
        <f>K13*12</f>
        <v>14185.800000000001</v>
      </c>
      <c r="IF13" s="194"/>
    </row>
    <row r="14" spans="2:247" ht="21" customHeight="1">
      <c r="B14" s="1016" t="s">
        <v>254</v>
      </c>
      <c r="C14" s="1017"/>
      <c r="D14" s="1017"/>
      <c r="E14" s="1017"/>
      <c r="F14" s="1017"/>
      <c r="G14" s="1018"/>
      <c r="H14" s="586"/>
      <c r="I14" s="586"/>
      <c r="J14" s="597"/>
      <c r="IF14" s="194"/>
    </row>
    <row r="15" spans="2:247" ht="21" customHeight="1">
      <c r="B15" s="1020" t="s">
        <v>173</v>
      </c>
      <c r="C15" s="1021"/>
      <c r="D15" s="450" t="s">
        <v>174</v>
      </c>
      <c r="E15" s="450" t="s">
        <v>175</v>
      </c>
      <c r="F15" s="451" t="s">
        <v>176</v>
      </c>
      <c r="G15" s="450" t="s">
        <v>229</v>
      </c>
      <c r="J15" s="598"/>
      <c r="IF15" s="194"/>
    </row>
    <row r="16" spans="2:247" ht="24" customHeight="1" thickBot="1">
      <c r="B16" s="1003" t="s">
        <v>180</v>
      </c>
      <c r="C16" s="1004"/>
      <c r="D16" s="452" t="s">
        <v>178</v>
      </c>
      <c r="E16" s="456">
        <v>1</v>
      </c>
      <c r="F16" s="453">
        <v>13376.43</v>
      </c>
      <c r="G16" s="453">
        <f>ROUND(E16*F16,2)</f>
        <v>13376.43</v>
      </c>
      <c r="H16" s="584">
        <f>ROUND((F16+F16*E24+F16*E25+F16*E24*E25)/(1-D31),2)</f>
        <v>16706.89</v>
      </c>
      <c r="I16" s="588">
        <f>ROUND(H16*E16,2)</f>
        <v>16706.89</v>
      </c>
      <c r="J16" s="595">
        <f>I16/I23</f>
        <v>0.16243535041182741</v>
      </c>
      <c r="K16" s="601"/>
      <c r="L16" s="600"/>
      <c r="IF16" s="194"/>
    </row>
    <row r="17" spans="2:247" ht="23.25" customHeight="1" thickBot="1">
      <c r="B17" s="1022" t="s">
        <v>7875</v>
      </c>
      <c r="C17" s="1023"/>
      <c r="D17" s="1023"/>
      <c r="E17" s="1024"/>
      <c r="F17" s="605" t="s">
        <v>79</v>
      </c>
      <c r="G17" s="606">
        <f>ROUND(SUM(G16),2)</f>
        <v>13376.43</v>
      </c>
      <c r="H17" s="584"/>
      <c r="I17" s="589">
        <f>SUM(I16)</f>
        <v>16706.89</v>
      </c>
      <c r="J17" s="596">
        <f>I17/I23</f>
        <v>0.16243535041182741</v>
      </c>
      <c r="K17" s="603">
        <f>ROUND(I17,2)</f>
        <v>16706.89</v>
      </c>
      <c r="L17" s="582">
        <f>K17*12</f>
        <v>200482.68</v>
      </c>
      <c r="IF17" s="194"/>
    </row>
    <row r="18" spans="2:247" ht="20.45" customHeight="1">
      <c r="B18" s="1019" t="s">
        <v>255</v>
      </c>
      <c r="C18" s="1019"/>
      <c r="D18" s="1019"/>
      <c r="E18" s="1019"/>
      <c r="F18" s="1019"/>
      <c r="G18" s="1019"/>
      <c r="J18" s="597"/>
      <c r="IF18" s="194"/>
    </row>
    <row r="19" spans="2:247" ht="20.45" customHeight="1">
      <c r="B19" s="1020" t="s">
        <v>173</v>
      </c>
      <c r="C19" s="1021"/>
      <c r="D19" s="450" t="s">
        <v>174</v>
      </c>
      <c r="E19" s="450" t="s">
        <v>175</v>
      </c>
      <c r="F19" s="451" t="s">
        <v>176</v>
      </c>
      <c r="G19" s="450" t="s">
        <v>229</v>
      </c>
      <c r="J19" s="598"/>
      <c r="IF19" s="194"/>
    </row>
    <row r="20" spans="2:247" ht="22.5" customHeight="1" thickBot="1">
      <c r="B20" s="1031" t="s">
        <v>7886</v>
      </c>
      <c r="C20" s="1032"/>
      <c r="D20" s="452" t="s">
        <v>178</v>
      </c>
      <c r="E20" s="456">
        <v>1</v>
      </c>
      <c r="F20" s="453">
        <v>0</v>
      </c>
      <c r="G20" s="453">
        <f>ROUND(E20*F20,2)</f>
        <v>0</v>
      </c>
      <c r="H20" s="584">
        <f>ROUND((F20+F20*E24+F20*E25+F20*E24*E25)/(1-D31),2)</f>
        <v>0</v>
      </c>
      <c r="I20" s="588">
        <f t="shared" ref="I20" si="2">ROUND(H20*E20,2)</f>
        <v>0</v>
      </c>
      <c r="J20" s="599">
        <f>I20/I23</f>
        <v>0</v>
      </c>
      <c r="IF20" s="194"/>
    </row>
    <row r="21" spans="2:247" ht="21.75" customHeight="1" thickBot="1">
      <c r="B21" s="1022" t="s">
        <v>7876</v>
      </c>
      <c r="C21" s="1023"/>
      <c r="D21" s="1023"/>
      <c r="E21" s="1024"/>
      <c r="F21" s="605" t="s">
        <v>81</v>
      </c>
      <c r="G21" s="606">
        <f>ROUND(SUM(G20),2)</f>
        <v>0</v>
      </c>
      <c r="H21" s="584"/>
      <c r="I21" s="589">
        <f>SUM(I20)</f>
        <v>0</v>
      </c>
      <c r="J21" s="596">
        <f>I21/I23</f>
        <v>0</v>
      </c>
      <c r="K21" s="603">
        <f>ROUND(I21,2)</f>
        <v>0</v>
      </c>
      <c r="L21" s="582">
        <f>K21*12</f>
        <v>0</v>
      </c>
      <c r="IF21" s="194"/>
    </row>
    <row r="22" spans="2:247" ht="27" customHeight="1">
      <c r="B22" s="993" t="s">
        <v>7884</v>
      </c>
      <c r="C22" s="994"/>
      <c r="D22" s="994"/>
      <c r="E22" s="994"/>
      <c r="F22" s="995"/>
      <c r="G22" s="458">
        <f>G17+G13+G9+G21</f>
        <v>82349.240000000005</v>
      </c>
      <c r="IF22" s="194"/>
    </row>
    <row r="23" spans="2:247" s="193" customFormat="1" ht="26.1" customHeight="1" thickBot="1">
      <c r="B23" s="1033" t="s">
        <v>187</v>
      </c>
      <c r="C23" s="1033"/>
      <c r="D23" s="1033"/>
      <c r="E23" s="1033"/>
      <c r="F23" s="1033"/>
      <c r="G23" s="1033"/>
      <c r="H23" s="583"/>
      <c r="I23" s="582">
        <f>SUM(I9,I13,I17,I21)</f>
        <v>102852.55</v>
      </c>
      <c r="J23" s="596">
        <f>J21+J17+J13+J9</f>
        <v>1</v>
      </c>
      <c r="K23" s="602"/>
      <c r="L23" s="582">
        <f>L7+L13+L17+L21</f>
        <v>1234230.6000000001</v>
      </c>
      <c r="IG23" s="194"/>
      <c r="IH23" s="194"/>
      <c r="II23" s="194"/>
      <c r="IJ23" s="194"/>
      <c r="IK23" s="194"/>
      <c r="IL23" s="194"/>
      <c r="IM23" s="194"/>
    </row>
    <row r="24" spans="2:247" s="193" customFormat="1" ht="17.25" customHeight="1" thickBot="1">
      <c r="B24" s="1007" t="s">
        <v>7878</v>
      </c>
      <c r="C24" s="1008"/>
      <c r="D24" s="1009"/>
      <c r="E24" s="454">
        <v>0.02</v>
      </c>
      <c r="F24" s="605" t="s">
        <v>82</v>
      </c>
      <c r="G24" s="606">
        <f>ROUND(E24*G22,2)</f>
        <v>1646.98</v>
      </c>
      <c r="H24" s="583"/>
      <c r="I24" s="583"/>
      <c r="J24" s="592"/>
      <c r="K24" s="583"/>
      <c r="L24" s="583"/>
      <c r="IG24" s="194"/>
      <c r="IH24" s="194"/>
      <c r="II24" s="194"/>
      <c r="IJ24" s="194"/>
      <c r="IK24" s="194"/>
      <c r="IL24" s="194"/>
      <c r="IM24" s="194"/>
    </row>
    <row r="25" spans="2:247" s="193" customFormat="1" ht="17.25" customHeight="1" thickBot="1">
      <c r="B25" s="1007" t="s">
        <v>7879</v>
      </c>
      <c r="C25" s="1008"/>
      <c r="D25" s="1009"/>
      <c r="E25" s="454">
        <v>0.05</v>
      </c>
      <c r="F25" s="605" t="s">
        <v>83</v>
      </c>
      <c r="G25" s="606">
        <f>ROUND(((G22+G24)*E25),2)</f>
        <v>4199.8100000000004</v>
      </c>
      <c r="H25" s="583"/>
      <c r="I25" s="583"/>
      <c r="J25" s="592"/>
      <c r="K25" s="583"/>
      <c r="L25" s="583"/>
      <c r="IG25" s="194"/>
      <c r="IH25" s="194"/>
      <c r="II25" s="194"/>
      <c r="IJ25" s="194"/>
      <c r="IK25" s="194"/>
      <c r="IL25" s="194"/>
      <c r="IM25" s="194"/>
    </row>
    <row r="26" spans="2:247" s="193" customFormat="1" ht="19.5" customHeight="1">
      <c r="B26" s="1029" t="s">
        <v>7885</v>
      </c>
      <c r="C26" s="1029"/>
      <c r="D26" s="1029"/>
      <c r="E26" s="1029"/>
      <c r="F26" s="1029"/>
      <c r="G26" s="455">
        <f>SUM(G24:G25)</f>
        <v>5846.7900000000009</v>
      </c>
      <c r="H26" s="583"/>
      <c r="I26" s="611"/>
      <c r="J26" s="592"/>
      <c r="K26" s="583"/>
      <c r="L26" s="583"/>
      <c r="IG26" s="194"/>
      <c r="IH26" s="194"/>
      <c r="II26" s="194"/>
      <c r="IJ26" s="194"/>
      <c r="IK26" s="194"/>
      <c r="IL26" s="194"/>
      <c r="IM26" s="194"/>
    </row>
    <row r="27" spans="2:247" s="193" customFormat="1" ht="17.25" customHeight="1">
      <c r="B27" s="1030" t="s">
        <v>231</v>
      </c>
      <c r="C27" s="1030"/>
      <c r="D27" s="1030"/>
      <c r="E27" s="1030"/>
      <c r="F27" s="1030"/>
      <c r="G27" s="1030"/>
      <c r="H27" s="583"/>
      <c r="I27" s="583"/>
      <c r="J27" s="587"/>
      <c r="K27" s="583"/>
      <c r="L27" s="583"/>
      <c r="IG27" s="194"/>
      <c r="IH27" s="194"/>
      <c r="II27" s="194"/>
      <c r="IJ27" s="194"/>
      <c r="IK27" s="194"/>
      <c r="IL27" s="194"/>
      <c r="IM27" s="194"/>
    </row>
    <row r="28" spans="2:247" s="193" customFormat="1" ht="17.25" customHeight="1">
      <c r="B28" s="1003" t="s">
        <v>181</v>
      </c>
      <c r="C28" s="1004"/>
      <c r="D28" s="454">
        <v>0.05</v>
      </c>
      <c r="E28" s="614"/>
      <c r="F28" s="580"/>
      <c r="G28" s="453">
        <f>D28*$G$37</f>
        <v>5142.6255000000001</v>
      </c>
      <c r="H28" s="583"/>
      <c r="I28" s="583"/>
      <c r="J28" s="592"/>
      <c r="K28" s="583"/>
      <c r="L28" s="583"/>
      <c r="IG28" s="194"/>
      <c r="IH28" s="194"/>
      <c r="II28" s="194"/>
      <c r="IJ28" s="194"/>
      <c r="IK28" s="194"/>
      <c r="IL28" s="194"/>
      <c r="IM28" s="194"/>
    </row>
    <row r="29" spans="2:247" s="193" customFormat="1" ht="17.25" customHeight="1">
      <c r="B29" s="1003" t="s">
        <v>183</v>
      </c>
      <c r="C29" s="1004"/>
      <c r="D29" s="454">
        <v>1.6500000000000001E-2</v>
      </c>
      <c r="E29" s="614"/>
      <c r="F29" s="580"/>
      <c r="G29" s="453">
        <f>D29*$G$37</f>
        <v>1697.066415</v>
      </c>
      <c r="H29" s="583"/>
      <c r="I29" s="611"/>
      <c r="J29" s="592"/>
      <c r="K29" s="583"/>
      <c r="L29" s="583"/>
      <c r="IG29" s="194"/>
      <c r="IH29" s="194"/>
      <c r="II29" s="194"/>
      <c r="IJ29" s="194"/>
      <c r="IK29" s="194"/>
      <c r="IL29" s="194"/>
      <c r="IM29" s="194"/>
    </row>
    <row r="30" spans="2:247" s="193" customFormat="1" ht="17.25" customHeight="1" thickBot="1">
      <c r="B30" s="1005" t="s">
        <v>182</v>
      </c>
      <c r="C30" s="1006"/>
      <c r="D30" s="607">
        <v>7.5999999999999998E-2</v>
      </c>
      <c r="E30" s="614"/>
      <c r="F30" s="580"/>
      <c r="G30" s="453">
        <f>D30*$G$37</f>
        <v>7816.790759999999</v>
      </c>
      <c r="H30" s="583"/>
      <c r="I30" s="583"/>
      <c r="J30" s="592"/>
      <c r="K30" s="583"/>
      <c r="L30" s="583"/>
      <c r="IG30" s="194"/>
      <c r="IH30" s="194"/>
      <c r="II30" s="194"/>
      <c r="IJ30" s="194"/>
      <c r="IK30" s="194"/>
      <c r="IL30" s="194"/>
      <c r="IM30" s="194"/>
    </row>
    <row r="31" spans="2:247" s="193" customFormat="1" ht="20.25" customHeight="1" thickBot="1">
      <c r="B31" s="634" t="s">
        <v>7898</v>
      </c>
      <c r="C31" s="608" t="s">
        <v>7877</v>
      </c>
      <c r="D31" s="609">
        <f>SUM(D28:D30)</f>
        <v>0.14250000000000002</v>
      </c>
      <c r="E31" s="615"/>
      <c r="F31" s="616" t="s">
        <v>7881</v>
      </c>
      <c r="G31" s="610">
        <f>ROUND(SUM(G28:G30),2)</f>
        <v>14656.48</v>
      </c>
      <c r="H31" s="587"/>
      <c r="I31" s="583"/>
      <c r="J31" s="592"/>
      <c r="K31" s="583"/>
      <c r="L31" s="583"/>
      <c r="IG31" s="194"/>
      <c r="IH31" s="194"/>
      <c r="II31" s="194"/>
      <c r="IJ31" s="194"/>
      <c r="IK31" s="194"/>
      <c r="IL31" s="194"/>
      <c r="IM31" s="194"/>
    </row>
    <row r="32" spans="2:247" s="193" customFormat="1" ht="17.25" customHeight="1">
      <c r="B32" s="999" t="s">
        <v>7880</v>
      </c>
      <c r="C32" s="1000"/>
      <c r="D32" s="1000"/>
      <c r="E32" s="1001"/>
      <c r="F32" s="1001"/>
      <c r="G32" s="1001"/>
      <c r="H32" s="583"/>
      <c r="I32" s="583"/>
      <c r="J32" s="592"/>
      <c r="K32" s="583"/>
      <c r="L32" s="583"/>
      <c r="IG32" s="194"/>
      <c r="IH32" s="194"/>
      <c r="II32" s="194"/>
      <c r="IJ32" s="194"/>
      <c r="IK32" s="194"/>
      <c r="IL32" s="194"/>
      <c r="IM32" s="194"/>
    </row>
    <row r="33" spans="2:247" s="193" customFormat="1" ht="17.25" customHeight="1">
      <c r="B33" s="1000" t="s">
        <v>7882</v>
      </c>
      <c r="C33" s="1000"/>
      <c r="D33" s="1000"/>
      <c r="E33" s="1000"/>
      <c r="F33" s="1000"/>
      <c r="G33" s="1000"/>
      <c r="H33" s="583"/>
      <c r="I33" s="583"/>
      <c r="J33" s="592"/>
      <c r="K33" s="583"/>
      <c r="L33" s="583"/>
      <c r="IG33" s="194"/>
      <c r="IH33" s="194"/>
      <c r="II33" s="194"/>
      <c r="IJ33" s="194"/>
      <c r="IK33" s="194"/>
      <c r="IL33" s="194"/>
      <c r="IM33" s="194"/>
    </row>
    <row r="34" spans="2:247" s="193" customFormat="1" ht="17.25" customHeight="1">
      <c r="B34" s="1000" t="s">
        <v>7883</v>
      </c>
      <c r="C34" s="1000"/>
      <c r="D34" s="1000"/>
      <c r="E34" s="1000"/>
      <c r="F34" s="1000"/>
      <c r="G34" s="1000"/>
      <c r="H34" s="583"/>
      <c r="I34" s="583"/>
      <c r="J34" s="592"/>
      <c r="K34" s="583"/>
      <c r="L34" s="583"/>
      <c r="IG34" s="194"/>
      <c r="IH34" s="194"/>
      <c r="II34" s="194"/>
      <c r="IJ34" s="194"/>
      <c r="IK34" s="194"/>
      <c r="IL34" s="194"/>
      <c r="IM34" s="194"/>
    </row>
    <row r="35" spans="2:247" s="193" customFormat="1" ht="17.25" customHeight="1">
      <c r="B35" s="999" t="s">
        <v>232</v>
      </c>
      <c r="C35" s="999"/>
      <c r="D35" s="999"/>
      <c r="E35" s="999"/>
      <c r="F35" s="999"/>
      <c r="G35" s="999"/>
      <c r="H35" s="583"/>
      <c r="I35" s="583"/>
      <c r="J35" s="592"/>
      <c r="K35" s="583"/>
      <c r="L35" s="583"/>
      <c r="IG35" s="194"/>
      <c r="IH35" s="194"/>
      <c r="II35" s="194"/>
      <c r="IJ35" s="194"/>
      <c r="IK35" s="194"/>
      <c r="IL35" s="194"/>
      <c r="IM35" s="194"/>
    </row>
    <row r="36" spans="2:247" s="193" customFormat="1" ht="17.25" customHeight="1" thickBot="1">
      <c r="B36" s="1002" t="s">
        <v>233</v>
      </c>
      <c r="C36" s="1002"/>
      <c r="D36" s="1002"/>
      <c r="E36" s="1002"/>
      <c r="F36" s="1002"/>
      <c r="G36" s="1002"/>
      <c r="H36" s="587"/>
      <c r="I36" s="583"/>
      <c r="J36" s="592"/>
      <c r="K36" s="583"/>
      <c r="L36" s="583"/>
      <c r="IG36" s="194"/>
      <c r="IH36" s="194"/>
      <c r="II36" s="194"/>
      <c r="IJ36" s="194"/>
      <c r="IK36" s="194"/>
      <c r="IL36" s="194"/>
      <c r="IM36" s="194"/>
    </row>
    <row r="37" spans="2:247" s="193" customFormat="1" ht="23.1" customHeight="1" thickBot="1">
      <c r="B37" s="991" t="s">
        <v>234</v>
      </c>
      <c r="C37" s="991"/>
      <c r="D37" s="991"/>
      <c r="E37" s="992"/>
      <c r="F37" s="612" t="s">
        <v>184</v>
      </c>
      <c r="G37" s="613">
        <f>ROUND((G22+G26)/(1-D31),2)</f>
        <v>102852.51</v>
      </c>
      <c r="H37" s="611"/>
      <c r="I37" s="583"/>
      <c r="J37" s="592"/>
      <c r="K37" s="583"/>
      <c r="L37" s="583"/>
      <c r="IG37" s="194"/>
      <c r="IH37" s="194"/>
      <c r="II37" s="194"/>
      <c r="IJ37" s="194"/>
      <c r="IK37" s="194"/>
      <c r="IL37" s="194"/>
      <c r="IM37" s="194"/>
    </row>
    <row r="38" spans="2:247" s="193" customFormat="1" ht="24.95" customHeight="1">
      <c r="B38" s="996" t="s">
        <v>235</v>
      </c>
      <c r="C38" s="997"/>
      <c r="D38" s="997"/>
      <c r="E38" s="997"/>
      <c r="F38" s="998"/>
      <c r="G38" s="459">
        <f>G37*12</f>
        <v>1234230.1199999999</v>
      </c>
      <c r="H38" s="583"/>
      <c r="I38" s="583"/>
      <c r="J38" s="592"/>
      <c r="K38" s="583"/>
      <c r="L38" s="583"/>
      <c r="IG38" s="194"/>
      <c r="IH38" s="194"/>
      <c r="II38" s="194"/>
      <c r="IJ38" s="194"/>
      <c r="IK38" s="194"/>
      <c r="IL38" s="194"/>
      <c r="IM38" s="194"/>
    </row>
    <row r="39" spans="2:247" s="193" customFormat="1">
      <c r="B39" s="449"/>
      <c r="C39" s="449"/>
      <c r="D39" s="449"/>
      <c r="E39" s="449"/>
      <c r="F39" s="449"/>
      <c r="G39" s="449"/>
      <c r="H39" s="583"/>
      <c r="I39" s="583"/>
      <c r="J39" s="592"/>
      <c r="K39" s="583"/>
      <c r="L39" s="583"/>
      <c r="IG39" s="194"/>
      <c r="IH39" s="194"/>
      <c r="II39" s="194"/>
      <c r="IJ39" s="194"/>
      <c r="IK39" s="194"/>
      <c r="IL39" s="194"/>
      <c r="IM39" s="194"/>
    </row>
    <row r="40" spans="2:247" s="193" customFormat="1" ht="18">
      <c r="B40" s="449"/>
      <c r="C40" s="449"/>
      <c r="D40" s="449"/>
      <c r="E40" s="449"/>
      <c r="F40" s="631" t="s">
        <v>185</v>
      </c>
      <c r="G40" s="632">
        <f>(G31+G26)/G22</f>
        <v>0.24897946842010926</v>
      </c>
      <c r="H40" s="583"/>
      <c r="I40" s="583"/>
      <c r="J40" s="592"/>
      <c r="K40" s="583"/>
      <c r="L40" s="583"/>
      <c r="IG40" s="194"/>
      <c r="IH40" s="194"/>
      <c r="II40" s="194"/>
      <c r="IJ40" s="194"/>
      <c r="IK40" s="194"/>
      <c r="IL40" s="194"/>
      <c r="IM40" s="194"/>
    </row>
    <row r="41" spans="2:247" s="193" customFormat="1">
      <c r="H41" s="583"/>
      <c r="I41" s="583"/>
      <c r="J41" s="592"/>
      <c r="K41" s="583"/>
      <c r="L41" s="583"/>
      <c r="IG41" s="194"/>
      <c r="IH41" s="194"/>
      <c r="II41" s="194"/>
      <c r="IJ41" s="194"/>
      <c r="IK41" s="194"/>
      <c r="IL41" s="194"/>
      <c r="IM41" s="194"/>
    </row>
    <row r="43" spans="2:247" ht="24.75" customHeight="1">
      <c r="B43" s="441" t="s">
        <v>275</v>
      </c>
      <c r="C43" s="460"/>
      <c r="D43" s="461"/>
      <c r="E43" s="461"/>
      <c r="F43" s="461"/>
      <c r="G43" s="461"/>
    </row>
    <row r="44" spans="2:247" ht="27.75" customHeight="1">
      <c r="B44" s="205">
        <v>1</v>
      </c>
      <c r="C44" s="986" t="s">
        <v>241</v>
      </c>
      <c r="D44" s="986"/>
      <c r="E44" s="986"/>
      <c r="F44" s="986"/>
      <c r="G44" s="986"/>
    </row>
    <row r="45" spans="2:247" ht="62.1" customHeight="1">
      <c r="B45" s="205">
        <f>B44+1</f>
        <v>2</v>
      </c>
      <c r="C45" s="986" t="s">
        <v>237</v>
      </c>
      <c r="D45" s="987"/>
      <c r="E45" s="987"/>
      <c r="F45" s="987"/>
      <c r="G45" s="987"/>
    </row>
    <row r="46" spans="2:247" ht="123.75" customHeight="1">
      <c r="B46" s="205">
        <f t="shared" ref="B46:B51" si="3">B45+1</f>
        <v>3</v>
      </c>
      <c r="C46" s="986" t="s">
        <v>236</v>
      </c>
      <c r="D46" s="987"/>
      <c r="E46" s="987"/>
      <c r="F46" s="987"/>
      <c r="G46" s="987"/>
    </row>
    <row r="47" spans="2:247" ht="123.75" customHeight="1">
      <c r="B47" s="205">
        <f t="shared" si="3"/>
        <v>4</v>
      </c>
      <c r="C47" s="988" t="s">
        <v>7869</v>
      </c>
      <c r="D47" s="989"/>
      <c r="E47" s="989"/>
      <c r="F47" s="989"/>
      <c r="G47" s="990"/>
    </row>
    <row r="48" spans="2:247" ht="102.75" customHeight="1">
      <c r="B48" s="205">
        <f t="shared" si="3"/>
        <v>5</v>
      </c>
      <c r="C48" s="988" t="s">
        <v>7871</v>
      </c>
      <c r="D48" s="989"/>
      <c r="E48" s="989"/>
      <c r="F48" s="989"/>
      <c r="G48" s="990"/>
    </row>
    <row r="49" spans="2:7" ht="87" customHeight="1">
      <c r="B49" s="205">
        <f t="shared" si="3"/>
        <v>6</v>
      </c>
      <c r="C49" s="988" t="s">
        <v>7804</v>
      </c>
      <c r="D49" s="989"/>
      <c r="E49" s="989"/>
      <c r="F49" s="989"/>
      <c r="G49" s="990"/>
    </row>
    <row r="50" spans="2:7" ht="32.25" customHeight="1">
      <c r="B50" s="205">
        <f t="shared" si="3"/>
        <v>7</v>
      </c>
      <c r="C50" s="986" t="s">
        <v>7872</v>
      </c>
      <c r="D50" s="987"/>
      <c r="E50" s="987"/>
      <c r="F50" s="987"/>
      <c r="G50" s="987"/>
    </row>
    <row r="51" spans="2:7" ht="42.75" customHeight="1">
      <c r="B51" s="205">
        <f t="shared" si="3"/>
        <v>8</v>
      </c>
      <c r="C51" s="986" t="s">
        <v>7803</v>
      </c>
      <c r="D51" s="987"/>
      <c r="E51" s="987"/>
      <c r="F51" s="987"/>
      <c r="G51" s="987"/>
    </row>
  </sheetData>
  <mergeCells count="46">
    <mergeCell ref="K4:L5"/>
    <mergeCell ref="K7:K9"/>
    <mergeCell ref="L7:L9"/>
    <mergeCell ref="B26:F26"/>
    <mergeCell ref="B27:G27"/>
    <mergeCell ref="B15:C15"/>
    <mergeCell ref="B16:C16"/>
    <mergeCell ref="B19:C19"/>
    <mergeCell ref="B20:C20"/>
    <mergeCell ref="B17:E17"/>
    <mergeCell ref="B18:G18"/>
    <mergeCell ref="B23:G23"/>
    <mergeCell ref="B21:E21"/>
    <mergeCell ref="B3:G3"/>
    <mergeCell ref="B4:G4"/>
    <mergeCell ref="B5:G5"/>
    <mergeCell ref="B14:G14"/>
    <mergeCell ref="B10:G10"/>
    <mergeCell ref="B11:C11"/>
    <mergeCell ref="B6:C6"/>
    <mergeCell ref="B7:C7"/>
    <mergeCell ref="B8:C8"/>
    <mergeCell ref="B12:C12"/>
    <mergeCell ref="B9:E9"/>
    <mergeCell ref="B13:E13"/>
    <mergeCell ref="B37:E37"/>
    <mergeCell ref="B22:F22"/>
    <mergeCell ref="B38:F38"/>
    <mergeCell ref="B32:G32"/>
    <mergeCell ref="B33:G33"/>
    <mergeCell ref="B35:G35"/>
    <mergeCell ref="B36:G36"/>
    <mergeCell ref="B34:G34"/>
    <mergeCell ref="B29:C29"/>
    <mergeCell ref="B30:C30"/>
    <mergeCell ref="B24:D24"/>
    <mergeCell ref="B25:D25"/>
    <mergeCell ref="B28:C28"/>
    <mergeCell ref="C51:G51"/>
    <mergeCell ref="C48:G48"/>
    <mergeCell ref="C44:G44"/>
    <mergeCell ref="C45:G45"/>
    <mergeCell ref="C46:G46"/>
    <mergeCell ref="C50:G50"/>
    <mergeCell ref="C49:G49"/>
    <mergeCell ref="C47:G47"/>
  </mergeCells>
  <printOptions horizontalCentered="1" verticalCentered="1"/>
  <pageMargins left="0.59055118110236227" right="0.39370078740157483" top="0.39370078740157483" bottom="0.59055118110236227" header="0.51181102362204722" footer="0.51181102362204722"/>
  <pageSetup paperSize="9" scale="52" firstPageNumber="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P16"/>
  <sheetViews>
    <sheetView showGridLines="0" zoomScaleNormal="100" workbookViewId="0">
      <selection activeCell="G23" sqref="G23"/>
    </sheetView>
  </sheetViews>
  <sheetFormatPr defaultColWidth="11.42578125" defaultRowHeight="12.75"/>
  <cols>
    <col min="1" max="1" width="7.7109375" customWidth="1"/>
    <col min="2" max="2" width="22.28515625" style="626" bestFit="1" customWidth="1"/>
    <col min="3" max="3" width="12.140625" style="626" bestFit="1" customWidth="1"/>
    <col min="4" max="4" width="14.42578125" style="626" bestFit="1" customWidth="1"/>
    <col min="5" max="5" width="12.140625" style="626" bestFit="1" customWidth="1"/>
    <col min="6" max="6" width="15.85546875" style="626" bestFit="1" customWidth="1"/>
    <col min="7" max="7" width="12.140625" style="626" bestFit="1" customWidth="1"/>
    <col min="8" max="8" width="15.85546875" style="626" bestFit="1" customWidth="1"/>
    <col min="9" max="9" width="19.140625" style="626" customWidth="1"/>
    <col min="10" max="10" width="21.28515625" style="626" customWidth="1"/>
    <col min="11" max="11" width="12.140625" style="626" customWidth="1"/>
    <col min="12" max="12" width="16.140625" style="626" bestFit="1" customWidth="1"/>
    <col min="13" max="13" width="15.140625" style="626" customWidth="1"/>
    <col min="14" max="15" width="12.140625" style="626" bestFit="1" customWidth="1"/>
    <col min="16" max="16" width="11.7109375" style="626" bestFit="1" customWidth="1"/>
  </cols>
  <sheetData>
    <row r="2" spans="2:16" ht="15.75">
      <c r="B2" s="1042" t="s">
        <v>7888</v>
      </c>
      <c r="C2" s="1044" t="s">
        <v>259</v>
      </c>
      <c r="D2" s="1044"/>
      <c r="E2" s="1045" t="s">
        <v>263</v>
      </c>
      <c r="F2" s="1046"/>
      <c r="G2" s="1047" t="s">
        <v>265</v>
      </c>
      <c r="H2" s="1048"/>
      <c r="I2" s="1036" t="s">
        <v>7891</v>
      </c>
      <c r="J2" s="1037"/>
      <c r="K2" s="1038" t="s">
        <v>7893</v>
      </c>
      <c r="L2" s="1039"/>
      <c r="M2" s="1049" t="s">
        <v>7887</v>
      </c>
      <c r="N2" s="1040" t="s">
        <v>224</v>
      </c>
      <c r="O2" s="1040" t="s">
        <v>7895</v>
      </c>
      <c r="P2" s="1035" t="s">
        <v>271</v>
      </c>
    </row>
    <row r="3" spans="2:16" ht="15.75">
      <c r="B3" s="1043"/>
      <c r="C3" s="619" t="s">
        <v>257</v>
      </c>
      <c r="D3" s="619" t="s">
        <v>260</v>
      </c>
      <c r="E3" s="620" t="s">
        <v>257</v>
      </c>
      <c r="F3" s="620" t="s">
        <v>258</v>
      </c>
      <c r="G3" s="621" t="s">
        <v>257</v>
      </c>
      <c r="H3" s="621" t="s">
        <v>258</v>
      </c>
      <c r="I3" s="630" t="s">
        <v>257</v>
      </c>
      <c r="J3" s="630" t="s">
        <v>7889</v>
      </c>
      <c r="K3" s="627" t="s">
        <v>257</v>
      </c>
      <c r="L3" s="627" t="s">
        <v>7889</v>
      </c>
      <c r="M3" s="1049"/>
      <c r="N3" s="1041"/>
      <c r="O3" s="1041"/>
      <c r="P3" s="1035"/>
    </row>
    <row r="4" spans="2:16" ht="15.75">
      <c r="B4" s="622" t="s">
        <v>230</v>
      </c>
      <c r="C4" s="623">
        <f>Copeira!E14</f>
        <v>1515.92</v>
      </c>
      <c r="D4" s="624">
        <f>RESUMO_Preços!H7</f>
        <v>4905.93</v>
      </c>
      <c r="E4" s="624">
        <v>2474.46</v>
      </c>
      <c r="F4" s="624">
        <v>7038.68</v>
      </c>
      <c r="G4" s="624">
        <v>2474.46</v>
      </c>
      <c r="H4" s="624">
        <v>6224.41</v>
      </c>
      <c r="I4" s="625"/>
      <c r="J4" s="625"/>
      <c r="K4" s="624"/>
      <c r="L4" s="624"/>
      <c r="M4" s="624">
        <f t="shared" ref="M4" si="0">AVERAGE(L4,H4,F4,J4)</f>
        <v>6631.5450000000001</v>
      </c>
      <c r="N4" s="624">
        <f t="shared" ref="N4:N5" si="1">MEDIAN(H4,F4,J4,L4)</f>
        <v>6631.5450000000001</v>
      </c>
      <c r="O4" s="624">
        <f t="shared" ref="O4:O5" si="2">SMALL(M4:N4,1)</f>
        <v>6631.5450000000001</v>
      </c>
      <c r="P4" s="629">
        <f t="shared" ref="P4:P5" si="3">D4/O4-1</f>
        <v>-0.26021311775762657</v>
      </c>
    </row>
    <row r="5" spans="2:16" ht="15.75">
      <c r="B5" s="622" t="s">
        <v>172</v>
      </c>
      <c r="C5" s="623">
        <f>Garçom!E14</f>
        <v>2238.1</v>
      </c>
      <c r="D5" s="624">
        <f>RESUMO_Preços!H8</f>
        <v>6468.625</v>
      </c>
      <c r="E5" s="624">
        <v>1237.23</v>
      </c>
      <c r="F5" s="624">
        <v>4858.8999999999996</v>
      </c>
      <c r="G5" s="624">
        <v>1237.23</v>
      </c>
      <c r="H5" s="624">
        <v>4213.67</v>
      </c>
      <c r="I5" s="624">
        <v>1237.23</v>
      </c>
      <c r="J5" s="624">
        <v>5371.04</v>
      </c>
      <c r="K5" s="624">
        <v>1237.23</v>
      </c>
      <c r="L5" s="624">
        <v>3787.15</v>
      </c>
      <c r="M5" s="624">
        <f>AVERAGE(L5,H5,F5,J5)</f>
        <v>4557.6899999999996</v>
      </c>
      <c r="N5" s="624">
        <f t="shared" si="1"/>
        <v>4536.2849999999999</v>
      </c>
      <c r="O5" s="624">
        <f t="shared" si="2"/>
        <v>4536.2849999999999</v>
      </c>
      <c r="P5" s="629">
        <f t="shared" si="3"/>
        <v>0.42597411758740922</v>
      </c>
    </row>
    <row r="6" spans="2:16">
      <c r="D6" s="633"/>
    </row>
    <row r="8" spans="2:16" ht="20.25" customHeight="1">
      <c r="B8" s="604" t="s">
        <v>275</v>
      </c>
      <c r="C8" s="617"/>
      <c r="D8" s="618"/>
      <c r="E8" s="618"/>
      <c r="F8" s="618"/>
      <c r="G8" s="618"/>
      <c r="H8" s="618"/>
      <c r="I8" s="618"/>
      <c r="J8" s="618"/>
      <c r="K8" s="618"/>
      <c r="L8" s="618"/>
      <c r="M8" s="618"/>
      <c r="N8" s="618"/>
      <c r="O8" s="618"/>
      <c r="P8" s="618"/>
    </row>
    <row r="9" spans="2:16" ht="18.75" customHeight="1">
      <c r="B9" s="628">
        <v>1</v>
      </c>
      <c r="C9" s="1034" t="s">
        <v>261</v>
      </c>
      <c r="D9" s="1034"/>
      <c r="E9" s="1034"/>
      <c r="F9" s="1034"/>
      <c r="G9" s="1034"/>
      <c r="H9" s="1034"/>
      <c r="I9" s="1034"/>
      <c r="J9" s="1034"/>
      <c r="K9" s="1034"/>
      <c r="L9" s="1034"/>
      <c r="M9" s="1034"/>
      <c r="N9" s="1034"/>
      <c r="O9" s="1034"/>
      <c r="P9" s="1034"/>
    </row>
    <row r="10" spans="2:16" ht="21" customHeight="1">
      <c r="B10" s="628">
        <f>B9+1</f>
        <v>2</v>
      </c>
      <c r="C10" s="1034" t="s">
        <v>262</v>
      </c>
      <c r="D10" s="1034"/>
      <c r="E10" s="1034"/>
      <c r="F10" s="1034"/>
      <c r="G10" s="1034"/>
      <c r="H10" s="1034"/>
      <c r="I10" s="1034"/>
      <c r="J10" s="1034"/>
      <c r="K10" s="1034"/>
      <c r="L10" s="1034"/>
      <c r="M10" s="1034"/>
      <c r="N10" s="1034"/>
      <c r="O10" s="1034"/>
      <c r="P10" s="1034"/>
    </row>
    <row r="11" spans="2:16" ht="19.5" customHeight="1">
      <c r="B11" s="628">
        <f t="shared" ref="B11:B16" si="4">B10+1</f>
        <v>3</v>
      </c>
      <c r="C11" s="1034" t="s">
        <v>266</v>
      </c>
      <c r="D11" s="1034"/>
      <c r="E11" s="1034"/>
      <c r="F11" s="1034"/>
      <c r="G11" s="1034"/>
      <c r="H11" s="1034"/>
      <c r="I11" s="1034"/>
      <c r="J11" s="1034"/>
      <c r="K11" s="1034"/>
      <c r="L11" s="1034"/>
      <c r="M11" s="1034"/>
      <c r="N11" s="1034"/>
      <c r="O11" s="1034"/>
      <c r="P11" s="1034"/>
    </row>
    <row r="12" spans="2:16" ht="18" customHeight="1">
      <c r="B12" s="628">
        <f t="shared" si="4"/>
        <v>4</v>
      </c>
      <c r="C12" s="1034" t="s">
        <v>267</v>
      </c>
      <c r="D12" s="1034"/>
      <c r="E12" s="1034"/>
      <c r="F12" s="1034"/>
      <c r="G12" s="1034"/>
      <c r="H12" s="1034"/>
      <c r="I12" s="1034"/>
      <c r="J12" s="1034"/>
      <c r="K12" s="1034"/>
      <c r="L12" s="1034"/>
      <c r="M12" s="1034"/>
      <c r="N12" s="1034"/>
      <c r="O12" s="1034"/>
      <c r="P12" s="1034"/>
    </row>
    <row r="13" spans="2:16" ht="18.75" customHeight="1">
      <c r="B13" s="628">
        <f t="shared" si="4"/>
        <v>5</v>
      </c>
      <c r="C13" s="1034" t="s">
        <v>7892</v>
      </c>
      <c r="D13" s="1034"/>
      <c r="E13" s="1034"/>
      <c r="F13" s="1034"/>
      <c r="G13" s="1034"/>
      <c r="H13" s="1034"/>
      <c r="I13" s="1034"/>
      <c r="J13" s="1034"/>
      <c r="K13" s="1034"/>
      <c r="L13" s="1034"/>
      <c r="M13" s="1034"/>
      <c r="N13" s="1034"/>
      <c r="O13" s="1034"/>
      <c r="P13" s="1034"/>
    </row>
    <row r="14" spans="2:16" ht="18" customHeight="1">
      <c r="B14" s="628">
        <f t="shared" si="4"/>
        <v>6</v>
      </c>
      <c r="C14" s="1034" t="s">
        <v>7894</v>
      </c>
      <c r="D14" s="1034"/>
      <c r="E14" s="1034"/>
      <c r="F14" s="1034"/>
      <c r="G14" s="1034"/>
      <c r="H14" s="1034"/>
      <c r="I14" s="1034"/>
      <c r="J14" s="1034"/>
      <c r="K14" s="1034"/>
      <c r="L14" s="1034"/>
      <c r="M14" s="1034"/>
      <c r="N14" s="1034"/>
      <c r="O14" s="1034"/>
      <c r="P14" s="1034"/>
    </row>
    <row r="15" spans="2:16" ht="55.5" customHeight="1">
      <c r="B15" s="628">
        <f t="shared" si="4"/>
        <v>7</v>
      </c>
      <c r="C15" s="1050" t="s">
        <v>7896</v>
      </c>
      <c r="D15" s="1051"/>
      <c r="E15" s="1051"/>
      <c r="F15" s="1051"/>
      <c r="G15" s="1051"/>
      <c r="H15" s="1051"/>
      <c r="I15" s="1051"/>
      <c r="J15" s="1051"/>
      <c r="K15" s="1051"/>
      <c r="L15" s="1051"/>
      <c r="M15" s="1051"/>
      <c r="N15" s="1051"/>
      <c r="O15" s="1051"/>
      <c r="P15" s="1052"/>
    </row>
    <row r="16" spans="2:16" ht="16.5">
      <c r="B16" s="628">
        <f t="shared" si="4"/>
        <v>8</v>
      </c>
      <c r="C16" s="1050" t="s">
        <v>7897</v>
      </c>
      <c r="D16" s="1051"/>
      <c r="E16" s="1051"/>
      <c r="F16" s="1051"/>
      <c r="G16" s="1051"/>
      <c r="H16" s="1051"/>
      <c r="I16" s="1051"/>
      <c r="J16" s="1051"/>
      <c r="K16" s="1051"/>
      <c r="L16" s="1051"/>
      <c r="M16" s="1051"/>
      <c r="N16" s="1051"/>
      <c r="O16" s="1051"/>
      <c r="P16" s="1052"/>
    </row>
  </sheetData>
  <mergeCells count="18">
    <mergeCell ref="C12:P12"/>
    <mergeCell ref="C13:P13"/>
    <mergeCell ref="C14:P14"/>
    <mergeCell ref="C15:P15"/>
    <mergeCell ref="C16:P16"/>
    <mergeCell ref="B2:B3"/>
    <mergeCell ref="C2:D2"/>
    <mergeCell ref="E2:F2"/>
    <mergeCell ref="G2:H2"/>
    <mergeCell ref="M2:M3"/>
    <mergeCell ref="C9:P9"/>
    <mergeCell ref="C10:P10"/>
    <mergeCell ref="C11:P11"/>
    <mergeCell ref="P2:P3"/>
    <mergeCell ref="I2:J2"/>
    <mergeCell ref="K2:L2"/>
    <mergeCell ref="N2:N3"/>
    <mergeCell ref="O2:O3"/>
  </mergeCells>
  <printOptions horizontalCentered="1" verticalCentered="1"/>
  <pageMargins left="0.51181102362204722" right="0.51181102362204722" top="0.78740157480314965" bottom="0.78740157480314965" header="0.31496062992125984" footer="0.31496062992125984"/>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D41"/>
  <sheetViews>
    <sheetView showGridLines="0" topLeftCell="A16" zoomScale="80" zoomScaleNormal="80" workbookViewId="0">
      <selection activeCell="H30" sqref="H30"/>
    </sheetView>
  </sheetViews>
  <sheetFormatPr defaultColWidth="9.140625" defaultRowHeight="18"/>
  <cols>
    <col min="1" max="1" width="9.140625" style="528"/>
    <col min="2" max="2" width="48.42578125" style="528" customWidth="1"/>
    <col min="3" max="3" width="35.28515625" style="528" customWidth="1"/>
    <col min="4" max="4" width="28.5703125" style="528" customWidth="1"/>
    <col min="5" max="5" width="32" style="500" customWidth="1"/>
    <col min="6" max="6" width="9.140625" style="501"/>
    <col min="7" max="7" width="14.85546875" style="502" bestFit="1" customWidth="1"/>
    <col min="8" max="8" width="29.7109375" style="503" customWidth="1"/>
    <col min="9" max="9" width="22.140625" style="501" customWidth="1"/>
    <col min="10" max="10" width="21.85546875" style="501" bestFit="1" customWidth="1"/>
    <col min="11" max="11" width="9.28515625" style="501" customWidth="1"/>
    <col min="12" max="12" width="35.28515625" style="501" customWidth="1"/>
    <col min="13" max="13" width="24.5703125" style="503" customWidth="1"/>
    <col min="14" max="17" width="9.140625" style="501"/>
    <col min="18" max="16384" width="9.140625" style="528"/>
  </cols>
  <sheetData>
    <row r="2" spans="2:13" ht="18.75" thickBot="1">
      <c r="B2" s="499"/>
      <c r="C2" s="499"/>
      <c r="D2" s="499"/>
      <c r="J2" s="504"/>
    </row>
    <row r="3" spans="2:13" ht="18" customHeight="1">
      <c r="B3" s="1066" t="s">
        <v>7805</v>
      </c>
      <c r="C3" s="1066"/>
      <c r="D3" s="1066"/>
      <c r="E3" s="505"/>
      <c r="F3" s="1067" t="s">
        <v>7806</v>
      </c>
      <c r="G3" s="1068"/>
      <c r="H3" s="1069"/>
      <c r="I3" s="506" t="s">
        <v>183</v>
      </c>
      <c r="K3" s="1070" t="s">
        <v>7806</v>
      </c>
      <c r="L3" s="1071"/>
      <c r="M3" s="1071"/>
    </row>
    <row r="4" spans="2:13" s="501" customFormat="1">
      <c r="B4" s="1066"/>
      <c r="C4" s="1066"/>
      <c r="D4" s="1066"/>
      <c r="E4" s="505"/>
      <c r="F4" s="1072" t="s">
        <v>7807</v>
      </c>
      <c r="G4" s="1074" t="s">
        <v>178</v>
      </c>
      <c r="H4" s="507" t="s">
        <v>76</v>
      </c>
      <c r="I4" s="508" t="s">
        <v>78</v>
      </c>
      <c r="K4" s="1076" t="s">
        <v>7807</v>
      </c>
      <c r="L4" s="1077" t="s">
        <v>178</v>
      </c>
      <c r="M4" s="509" t="s">
        <v>76</v>
      </c>
    </row>
    <row r="5" spans="2:13" s="501" customFormat="1" ht="83.25" customHeight="1">
      <c r="B5" s="1078" t="s">
        <v>7808</v>
      </c>
      <c r="C5" s="1078"/>
      <c r="D5" s="510" t="s">
        <v>7809</v>
      </c>
      <c r="E5" s="511" t="s">
        <v>7843</v>
      </c>
      <c r="F5" s="1073"/>
      <c r="G5" s="1075"/>
      <c r="H5" s="512" t="s">
        <v>7810</v>
      </c>
      <c r="I5" s="513" t="s">
        <v>7811</v>
      </c>
      <c r="J5" s="511" t="s">
        <v>7844</v>
      </c>
      <c r="K5" s="1076"/>
      <c r="L5" s="1077"/>
      <c r="M5" s="514" t="s">
        <v>7810</v>
      </c>
    </row>
    <row r="6" spans="2:13" s="501" customFormat="1" ht="33" customHeight="1">
      <c r="B6" s="1055" t="s">
        <v>7820</v>
      </c>
      <c r="C6" s="1055"/>
      <c r="D6" s="509" t="s">
        <v>7821</v>
      </c>
      <c r="E6" s="503">
        <f>(36012.39/(1.65/100))+4158.26/(0.65/100)</f>
        <v>2822301.3986013983</v>
      </c>
      <c r="F6" s="515">
        <v>1</v>
      </c>
      <c r="G6" s="516">
        <v>42736</v>
      </c>
      <c r="H6" s="517">
        <f>E6</f>
        <v>2822301.3986013983</v>
      </c>
      <c r="I6" s="518">
        <f>1.65/100*H6</f>
        <v>46567.973076923074</v>
      </c>
      <c r="J6" s="503">
        <f>165875.25/(7.6/100)+19191.97/(3/100)</f>
        <v>2822301.412280702</v>
      </c>
      <c r="K6" s="515">
        <v>1</v>
      </c>
      <c r="L6" s="516">
        <f t="shared" ref="L6:L17" si="0">G6</f>
        <v>42736</v>
      </c>
      <c r="M6" s="517">
        <f>J6</f>
        <v>2822301.412280702</v>
      </c>
    </row>
    <row r="7" spans="2:13" s="501" customFormat="1" ht="33" customHeight="1">
      <c r="B7" s="1055"/>
      <c r="C7" s="1055"/>
      <c r="D7" s="509" t="s">
        <v>7822</v>
      </c>
      <c r="E7" s="503">
        <f>(39259.3/(1.65/100))+5191.99/(0.65/100)</f>
        <v>3178119.2074592076</v>
      </c>
      <c r="F7" s="515">
        <f t="shared" ref="F7:F17" si="1">1+F6</f>
        <v>2</v>
      </c>
      <c r="G7" s="516">
        <v>42767</v>
      </c>
      <c r="H7" s="517">
        <f t="shared" ref="H7:H17" si="2">E7</f>
        <v>3178119.2074592076</v>
      </c>
      <c r="I7" s="518">
        <f t="shared" ref="I7:I17" si="3">1.65/100*H7</f>
        <v>52438.966923076929</v>
      </c>
      <c r="J7" s="503">
        <f>180830.7/(7.6/100)+23963.05/(3/100)</f>
        <v>3178119.6491228072</v>
      </c>
      <c r="K7" s="515">
        <f t="shared" ref="K7:K17" si="4">K6+1</f>
        <v>2</v>
      </c>
      <c r="L7" s="516">
        <f t="shared" si="0"/>
        <v>42767</v>
      </c>
      <c r="M7" s="517">
        <f>J7</f>
        <v>3178119.6491228072</v>
      </c>
    </row>
    <row r="8" spans="2:13" s="501" customFormat="1" ht="33" customHeight="1">
      <c r="B8" s="1055"/>
      <c r="C8" s="1055"/>
      <c r="D8" s="509" t="s">
        <v>7823</v>
      </c>
      <c r="E8" s="503">
        <f>39178.1/(1.65/100)+3951.17/(0.65/100)</f>
        <v>2982302.6107226103</v>
      </c>
      <c r="F8" s="515">
        <f t="shared" si="1"/>
        <v>3</v>
      </c>
      <c r="G8" s="516">
        <v>42795</v>
      </c>
      <c r="H8" s="517">
        <f t="shared" si="2"/>
        <v>2982302.6107226103</v>
      </c>
      <c r="I8" s="518">
        <f t="shared" si="3"/>
        <v>49207.99307692307</v>
      </c>
      <c r="J8" s="503">
        <f>180456.71/(7.6/100)+18236.18/(3/100)</f>
        <v>2982303.0614035092</v>
      </c>
      <c r="K8" s="515">
        <f t="shared" si="4"/>
        <v>3</v>
      </c>
      <c r="L8" s="516">
        <f t="shared" si="0"/>
        <v>42795</v>
      </c>
      <c r="M8" s="517">
        <f t="shared" ref="M8:M17" si="5">J8</f>
        <v>2982303.0614035092</v>
      </c>
    </row>
    <row r="9" spans="2:13" s="501" customFormat="1" ht="33" customHeight="1">
      <c r="B9" s="1055"/>
      <c r="C9" s="1055"/>
      <c r="D9" s="509" t="s">
        <v>7824</v>
      </c>
      <c r="E9" s="503">
        <f>27999.02/(1.65/100)+4495.92/(0.65/100)</f>
        <v>2388590.3030303027</v>
      </c>
      <c r="F9" s="515">
        <f t="shared" si="1"/>
        <v>4</v>
      </c>
      <c r="G9" s="516">
        <v>42826</v>
      </c>
      <c r="H9" s="517">
        <f t="shared" si="2"/>
        <v>2388590.3030303027</v>
      </c>
      <c r="I9" s="518">
        <f t="shared" si="3"/>
        <v>39411.74</v>
      </c>
      <c r="J9" s="503">
        <f>128965.19/(7.6/100)+20750.42/(3/100)</f>
        <v>2388591.0614035088</v>
      </c>
      <c r="K9" s="515">
        <f t="shared" si="4"/>
        <v>4</v>
      </c>
      <c r="L9" s="516">
        <f t="shared" si="0"/>
        <v>42826</v>
      </c>
      <c r="M9" s="517">
        <f t="shared" si="5"/>
        <v>2388591.0614035088</v>
      </c>
    </row>
    <row r="10" spans="2:13" s="501" customFormat="1" ht="33" customHeight="1">
      <c r="B10" s="1056" t="s">
        <v>7825</v>
      </c>
      <c r="C10" s="1056"/>
      <c r="D10" s="509" t="s">
        <v>7826</v>
      </c>
      <c r="E10" s="503">
        <f>35273.08/(1.65/100)+4129.65/(0.65/100)</f>
        <v>2773093.1934731933</v>
      </c>
      <c r="F10" s="515">
        <f t="shared" si="1"/>
        <v>5</v>
      </c>
      <c r="G10" s="516">
        <v>42856</v>
      </c>
      <c r="H10" s="517">
        <f t="shared" si="2"/>
        <v>2773093.1934731933</v>
      </c>
      <c r="I10" s="518">
        <f t="shared" si="3"/>
        <v>45756.037692307691</v>
      </c>
      <c r="J10" s="503">
        <f>162469.95/(7.6/100)+19059.92/(3/100)</f>
        <v>2773093.1666666665</v>
      </c>
      <c r="K10" s="515">
        <f t="shared" si="4"/>
        <v>5</v>
      </c>
      <c r="L10" s="516">
        <f t="shared" si="0"/>
        <v>42856</v>
      </c>
      <c r="M10" s="517">
        <f t="shared" si="5"/>
        <v>2773093.1666666665</v>
      </c>
    </row>
    <row r="11" spans="2:13" s="501" customFormat="1" ht="33" customHeight="1">
      <c r="B11" s="1056"/>
      <c r="C11" s="1056"/>
      <c r="D11" s="509" t="s">
        <v>7827</v>
      </c>
      <c r="E11" s="503">
        <f>32558.52/(1.65/100)+3291.92/(0.65/100)</f>
        <v>2479692.8671328668</v>
      </c>
      <c r="F11" s="515">
        <f t="shared" si="1"/>
        <v>6</v>
      </c>
      <c r="G11" s="516">
        <v>42887</v>
      </c>
      <c r="H11" s="517">
        <f t="shared" si="2"/>
        <v>2479692.8671328668</v>
      </c>
      <c r="I11" s="518">
        <f t="shared" si="3"/>
        <v>40914.932307692303</v>
      </c>
      <c r="J11" s="503">
        <f>149966.52/(7.6/100)+15193.49/(3/100)</f>
        <v>2479693.3508771928</v>
      </c>
      <c r="K11" s="515">
        <f t="shared" si="4"/>
        <v>6</v>
      </c>
      <c r="L11" s="516">
        <f t="shared" si="0"/>
        <v>42887</v>
      </c>
      <c r="M11" s="517">
        <f t="shared" si="5"/>
        <v>2479693.3508771928</v>
      </c>
    </row>
    <row r="12" spans="2:13" s="501" customFormat="1" ht="33" customHeight="1">
      <c r="B12" s="1056"/>
      <c r="C12" s="1056"/>
      <c r="D12" s="509" t="s">
        <v>7828</v>
      </c>
      <c r="E12" s="503">
        <f>33911.81/(1.65/100)+6803.49/(0.65/100)</f>
        <v>3101951.9813519809</v>
      </c>
      <c r="F12" s="515">
        <f t="shared" si="1"/>
        <v>7</v>
      </c>
      <c r="G12" s="516">
        <v>42917</v>
      </c>
      <c r="H12" s="517">
        <f t="shared" si="2"/>
        <v>3101951.9813519809</v>
      </c>
      <c r="I12" s="518">
        <f t="shared" si="3"/>
        <v>51182.207692307689</v>
      </c>
      <c r="J12" s="503">
        <f>156199.84/(7.6/100)+31400.72/(3/100)</f>
        <v>3101951.7192982454</v>
      </c>
      <c r="K12" s="515">
        <f t="shared" si="4"/>
        <v>7</v>
      </c>
      <c r="L12" s="516">
        <f t="shared" si="0"/>
        <v>42917</v>
      </c>
      <c r="M12" s="517">
        <f t="shared" si="5"/>
        <v>3101951.7192982454</v>
      </c>
    </row>
    <row r="13" spans="2:13" s="501" customFormat="1" ht="33" customHeight="1">
      <c r="B13" s="1056"/>
      <c r="C13" s="1056"/>
      <c r="D13" s="509" t="s">
        <v>7829</v>
      </c>
      <c r="E13" s="503">
        <f>28650.15/(1.65/100)+4751.41/(0.65/100)</f>
        <v>2467358.8811188811</v>
      </c>
      <c r="F13" s="515">
        <f t="shared" si="1"/>
        <v>8</v>
      </c>
      <c r="G13" s="516">
        <v>42948</v>
      </c>
      <c r="H13" s="517">
        <f t="shared" si="2"/>
        <v>2467358.8811188811</v>
      </c>
      <c r="I13" s="518">
        <f t="shared" si="3"/>
        <v>40711.421538461538</v>
      </c>
      <c r="J13" s="503">
        <f>131964.35/(7.6/100)+21929.57/(3/100)</f>
        <v>2467358.6929824562</v>
      </c>
      <c r="K13" s="515">
        <f t="shared" si="4"/>
        <v>8</v>
      </c>
      <c r="L13" s="516">
        <f t="shared" si="0"/>
        <v>42948</v>
      </c>
      <c r="M13" s="517">
        <f t="shared" si="5"/>
        <v>2467358.6929824562</v>
      </c>
    </row>
    <row r="14" spans="2:13" s="501" customFormat="1" ht="33" customHeight="1">
      <c r="D14" s="519"/>
      <c r="E14" s="503">
        <f>(33026.56/(1.65/100))+4391.01/(0.65/100)</f>
        <v>2677149.6969696968</v>
      </c>
      <c r="F14" s="515">
        <f t="shared" si="1"/>
        <v>9</v>
      </c>
      <c r="G14" s="516">
        <v>42979</v>
      </c>
      <c r="H14" s="517">
        <f t="shared" si="2"/>
        <v>2677149.6969696968</v>
      </c>
      <c r="I14" s="518">
        <f t="shared" si="3"/>
        <v>44172.97</v>
      </c>
      <c r="J14" s="503">
        <f>152122.32/(7.6/100)+20275.43/(3/100)</f>
        <v>2677457.1403508773</v>
      </c>
      <c r="K14" s="515">
        <f t="shared" si="4"/>
        <v>9</v>
      </c>
      <c r="L14" s="516">
        <f t="shared" si="0"/>
        <v>42979</v>
      </c>
      <c r="M14" s="517">
        <f t="shared" si="5"/>
        <v>2677457.1403508773</v>
      </c>
    </row>
    <row r="15" spans="2:13" s="501" customFormat="1" ht="33" customHeight="1">
      <c r="D15" s="503"/>
      <c r="E15" s="503">
        <f>38439.91/(1.65/100)+3504.61/(0.65/100)</f>
        <v>2868862.2843822846</v>
      </c>
      <c r="F15" s="515">
        <f t="shared" si="1"/>
        <v>10</v>
      </c>
      <c r="G15" s="516">
        <v>43009</v>
      </c>
      <c r="H15" s="517">
        <f t="shared" si="2"/>
        <v>2868862.2843822846</v>
      </c>
      <c r="I15" s="518">
        <f t="shared" si="3"/>
        <v>47336.227692307701</v>
      </c>
      <c r="J15" s="503">
        <f>177056.54/(7.6/100)+16175.13/(3/100)</f>
        <v>2868862.3157894737</v>
      </c>
      <c r="K15" s="515">
        <f t="shared" si="4"/>
        <v>10</v>
      </c>
      <c r="L15" s="516">
        <f t="shared" si="0"/>
        <v>43009</v>
      </c>
      <c r="M15" s="517">
        <f t="shared" si="5"/>
        <v>2868862.3157894737</v>
      </c>
    </row>
    <row r="16" spans="2:13" s="501" customFormat="1" ht="33" customHeight="1">
      <c r="D16" s="503"/>
      <c r="E16" s="503">
        <f>(34333.29/(1.65/100))+4487.6/(0.65/100)</f>
        <v>2771205.4545454546</v>
      </c>
      <c r="F16" s="515">
        <f t="shared" si="1"/>
        <v>11</v>
      </c>
      <c r="G16" s="520">
        <v>43040</v>
      </c>
      <c r="H16" s="517">
        <f t="shared" si="2"/>
        <v>2771205.4545454546</v>
      </c>
      <c r="I16" s="518">
        <f t="shared" si="3"/>
        <v>45724.89</v>
      </c>
      <c r="J16" s="503">
        <f>158141.22/(7.6/100)+20712.01/(3/100)</f>
        <v>2771205.8596491227</v>
      </c>
      <c r="K16" s="515">
        <f t="shared" si="4"/>
        <v>11</v>
      </c>
      <c r="L16" s="516">
        <f t="shared" si="0"/>
        <v>43040</v>
      </c>
      <c r="M16" s="517">
        <f t="shared" si="5"/>
        <v>2771205.8596491227</v>
      </c>
    </row>
    <row r="17" spans="1:30" s="501" customFormat="1" ht="33" customHeight="1" thickBot="1">
      <c r="D17" s="503"/>
      <c r="E17" s="503">
        <f>(46022.55/(1.65/100))+5553.56/(0.65/100)</f>
        <v>3643639.3006993006</v>
      </c>
      <c r="F17" s="521">
        <f t="shared" si="1"/>
        <v>12</v>
      </c>
      <c r="G17" s="522">
        <v>43070</v>
      </c>
      <c r="H17" s="517">
        <f t="shared" si="2"/>
        <v>3643639.3006993006</v>
      </c>
      <c r="I17" s="518">
        <f t="shared" si="3"/>
        <v>60120.048461538463</v>
      </c>
      <c r="J17" s="503">
        <f>211982.66/(7.6/100)+25631.8/(3/100)</f>
        <v>3643638.8596491232</v>
      </c>
      <c r="K17" s="523">
        <f t="shared" si="4"/>
        <v>12</v>
      </c>
      <c r="L17" s="516">
        <f t="shared" si="0"/>
        <v>43070</v>
      </c>
      <c r="M17" s="517">
        <f t="shared" si="5"/>
        <v>3643638.8596491232</v>
      </c>
    </row>
    <row r="18" spans="1:30" s="501" customFormat="1" ht="33" customHeight="1" thickBot="1">
      <c r="D18" s="524"/>
      <c r="E18" s="503"/>
      <c r="F18" s="1057" t="s">
        <v>7830</v>
      </c>
      <c r="G18" s="1058"/>
      <c r="H18" s="525">
        <f>SUM(H6:H17)</f>
        <v>34154267.179487176</v>
      </c>
      <c r="I18" s="526"/>
      <c r="K18" s="1059" t="s">
        <v>7830</v>
      </c>
      <c r="L18" s="1060"/>
      <c r="M18" s="527">
        <f>SUM(M6:M17)</f>
        <v>34154576.28947369</v>
      </c>
    </row>
    <row r="19" spans="1:30" s="501" customFormat="1" ht="36" customHeight="1">
      <c r="A19" s="528"/>
      <c r="B19" s="528"/>
      <c r="C19" s="528"/>
      <c r="D19" s="528"/>
      <c r="E19" s="500"/>
      <c r="G19" s="502"/>
      <c r="H19" s="503"/>
      <c r="M19" s="503"/>
      <c r="R19" s="528"/>
      <c r="S19" s="528"/>
      <c r="T19" s="528"/>
      <c r="U19" s="528"/>
      <c r="V19" s="528"/>
      <c r="W19" s="528"/>
      <c r="X19" s="528"/>
      <c r="Y19" s="528"/>
      <c r="Z19" s="528"/>
      <c r="AA19" s="528"/>
      <c r="AB19" s="528"/>
      <c r="AC19" s="528"/>
      <c r="AD19" s="528"/>
    </row>
    <row r="20" spans="1:30" s="501" customFormat="1">
      <c r="E20" s="529" t="s">
        <v>7845</v>
      </c>
      <c r="F20" s="530" t="s">
        <v>7839</v>
      </c>
      <c r="G20" s="531" t="s">
        <v>7840</v>
      </c>
      <c r="H20" s="529" t="s">
        <v>7841</v>
      </c>
      <c r="I20" s="532" t="s">
        <v>7842</v>
      </c>
      <c r="M20" s="503"/>
    </row>
    <row r="23" spans="1:30">
      <c r="K23" s="1061" t="s">
        <v>7843</v>
      </c>
      <c r="L23" s="1061"/>
      <c r="M23" s="533">
        <f>H18</f>
        <v>34154267.179487176</v>
      </c>
    </row>
    <row r="24" spans="1:30">
      <c r="K24" s="1061" t="s">
        <v>7846</v>
      </c>
      <c r="L24" s="1061"/>
      <c r="M24" s="533">
        <f>M18</f>
        <v>34154576.28947369</v>
      </c>
    </row>
    <row r="25" spans="1:30">
      <c r="K25" s="1062" t="s">
        <v>7847</v>
      </c>
      <c r="L25" s="1062"/>
      <c r="M25" s="534">
        <f>LARGE(M23:M24,1)</f>
        <v>34154576.28947369</v>
      </c>
    </row>
    <row r="26" spans="1:30" s="501" customFormat="1">
      <c r="A26" s="528"/>
      <c r="B26" s="528"/>
      <c r="C26" s="528"/>
      <c r="D26" s="528"/>
      <c r="E26" s="500"/>
      <c r="K26" s="1061" t="s">
        <v>7848</v>
      </c>
      <c r="L26" s="1061"/>
      <c r="M26" s="533">
        <v>34154576.020000003</v>
      </c>
      <c r="R26" s="528"/>
      <c r="S26" s="528"/>
      <c r="T26" s="528"/>
      <c r="U26" s="528"/>
      <c r="V26" s="528"/>
      <c r="W26" s="528"/>
      <c r="X26" s="528"/>
      <c r="Y26" s="528"/>
      <c r="Z26" s="528"/>
      <c r="AA26" s="528"/>
      <c r="AB26" s="528"/>
      <c r="AC26" s="528"/>
      <c r="AD26" s="528"/>
    </row>
    <row r="27" spans="1:30" s="501" customFormat="1">
      <c r="A27" s="528"/>
      <c r="B27" s="528"/>
      <c r="C27" s="528"/>
      <c r="D27" s="528"/>
      <c r="E27" s="500"/>
      <c r="K27" s="1061" t="s">
        <v>7849</v>
      </c>
      <c r="L27" s="1061"/>
      <c r="M27" s="533">
        <f>M26*0.85</f>
        <v>29031389.617000002</v>
      </c>
      <c r="R27" s="528"/>
      <c r="S27" s="528"/>
      <c r="T27" s="528"/>
      <c r="U27" s="528"/>
      <c r="V27" s="528"/>
      <c r="W27" s="528"/>
      <c r="X27" s="528"/>
      <c r="Y27" s="528"/>
      <c r="Z27" s="528"/>
      <c r="AA27" s="528"/>
      <c r="AB27" s="528"/>
      <c r="AC27" s="528"/>
      <c r="AD27" s="528"/>
    </row>
    <row r="28" spans="1:30" s="501" customFormat="1">
      <c r="A28" s="528"/>
      <c r="B28" s="528"/>
      <c r="C28" s="528"/>
      <c r="D28" s="528"/>
      <c r="E28" s="500"/>
      <c r="K28" s="1061" t="s">
        <v>7850</v>
      </c>
      <c r="L28" s="1061"/>
      <c r="M28" s="533">
        <f>M26*1.15</f>
        <v>39277762.423</v>
      </c>
      <c r="R28" s="528"/>
      <c r="S28" s="528"/>
      <c r="T28" s="528"/>
      <c r="U28" s="528"/>
      <c r="V28" s="528"/>
      <c r="W28" s="528"/>
      <c r="X28" s="528"/>
      <c r="Y28" s="528"/>
      <c r="Z28" s="528"/>
      <c r="AA28" s="528"/>
      <c r="AB28" s="528"/>
      <c r="AC28" s="528"/>
      <c r="AD28" s="528"/>
    </row>
    <row r="29" spans="1:30" s="503" customFormat="1">
      <c r="A29" s="528"/>
      <c r="B29" s="528"/>
      <c r="C29" s="528"/>
      <c r="D29" s="528"/>
      <c r="E29" s="500"/>
      <c r="F29" s="501"/>
      <c r="J29" s="501"/>
      <c r="K29" s="501"/>
      <c r="L29" s="501"/>
      <c r="N29" s="501"/>
      <c r="O29" s="501"/>
      <c r="P29" s="501"/>
      <c r="Q29" s="501"/>
      <c r="R29" s="528"/>
      <c r="S29" s="528"/>
      <c r="T29" s="528"/>
      <c r="U29" s="528"/>
      <c r="V29" s="528"/>
      <c r="W29" s="528"/>
      <c r="X29" s="528"/>
      <c r="Y29" s="528"/>
      <c r="Z29" s="528"/>
      <c r="AA29" s="528"/>
      <c r="AB29" s="528"/>
      <c r="AC29" s="528"/>
      <c r="AD29" s="528"/>
    </row>
    <row r="30" spans="1:30" s="503" customFormat="1">
      <c r="A30" s="528"/>
      <c r="B30" s="528"/>
      <c r="C30" s="528"/>
      <c r="D30" s="528"/>
      <c r="E30" s="500"/>
      <c r="F30" s="501"/>
      <c r="J30" s="501"/>
      <c r="K30" s="501"/>
      <c r="L30" s="501"/>
      <c r="N30" s="501"/>
      <c r="O30" s="501"/>
      <c r="P30" s="501"/>
      <c r="Q30" s="501"/>
      <c r="R30" s="528"/>
      <c r="S30" s="528"/>
      <c r="T30" s="528"/>
      <c r="U30" s="528"/>
      <c r="V30" s="528"/>
      <c r="W30" s="528"/>
      <c r="X30" s="528"/>
      <c r="Y30" s="528"/>
      <c r="Z30" s="528"/>
      <c r="AA30" s="528"/>
      <c r="AB30" s="528"/>
      <c r="AC30" s="528"/>
      <c r="AD30" s="528"/>
    </row>
    <row r="31" spans="1:30" s="503" customFormat="1">
      <c r="A31" s="528"/>
      <c r="B31" s="528"/>
      <c r="C31" s="528"/>
      <c r="D31" s="528"/>
      <c r="E31" s="500"/>
      <c r="F31" s="501"/>
      <c r="J31" s="501"/>
      <c r="K31" s="501"/>
      <c r="L31" s="501"/>
      <c r="N31" s="501"/>
      <c r="O31" s="501"/>
      <c r="P31" s="501"/>
      <c r="Q31" s="501"/>
      <c r="R31" s="528"/>
      <c r="S31" s="528"/>
      <c r="T31" s="528"/>
      <c r="U31" s="528"/>
      <c r="V31" s="528"/>
      <c r="W31" s="528"/>
      <c r="X31" s="528"/>
      <c r="Y31" s="528"/>
      <c r="Z31" s="528"/>
      <c r="AA31" s="528"/>
      <c r="AB31" s="528"/>
      <c r="AC31" s="528"/>
      <c r="AD31" s="528"/>
    </row>
    <row r="32" spans="1:30" s="503" customFormat="1" ht="24.75" customHeight="1">
      <c r="A32" s="528"/>
      <c r="B32" s="1063" t="s">
        <v>7890</v>
      </c>
      <c r="C32" s="1064"/>
      <c r="D32" s="1065"/>
      <c r="E32" s="500"/>
      <c r="F32" s="501"/>
      <c r="G32" s="502"/>
      <c r="I32" s="535"/>
      <c r="J32" s="501"/>
      <c r="K32" s="501"/>
      <c r="L32" s="501"/>
      <c r="N32" s="501"/>
      <c r="O32" s="501"/>
      <c r="P32" s="501"/>
      <c r="Q32" s="501"/>
      <c r="R32" s="528"/>
      <c r="S32" s="528"/>
      <c r="T32" s="528"/>
      <c r="U32" s="528"/>
      <c r="V32" s="528"/>
      <c r="W32" s="528"/>
      <c r="X32" s="528"/>
      <c r="Y32" s="528"/>
      <c r="Z32" s="528"/>
      <c r="AA32" s="528"/>
      <c r="AB32" s="528"/>
      <c r="AC32" s="528"/>
      <c r="AD32" s="528"/>
    </row>
    <row r="33" spans="1:30" s="503" customFormat="1" ht="21" thickBot="1">
      <c r="A33" s="528"/>
      <c r="B33" s="536" t="s">
        <v>7851</v>
      </c>
      <c r="C33" s="537" t="s">
        <v>7852</v>
      </c>
      <c r="D33" s="538" t="str">
        <f>IF(D37&gt;=D34,"ok","desclassificar")</f>
        <v>ok</v>
      </c>
      <c r="E33" s="539"/>
      <c r="F33" s="501"/>
      <c r="G33" s="502"/>
      <c r="I33" s="535"/>
      <c r="J33" s="501"/>
      <c r="K33" s="501"/>
      <c r="L33" s="501"/>
      <c r="N33" s="501"/>
      <c r="O33" s="501"/>
      <c r="P33" s="501"/>
      <c r="Q33" s="501"/>
      <c r="R33" s="528"/>
      <c r="S33" s="528"/>
      <c r="T33" s="528"/>
      <c r="U33" s="528"/>
      <c r="V33" s="528"/>
      <c r="W33" s="528"/>
      <c r="X33" s="528"/>
      <c r="Y33" s="528"/>
      <c r="Z33" s="528"/>
      <c r="AA33" s="528"/>
      <c r="AB33" s="528"/>
      <c r="AC33" s="528"/>
      <c r="AD33" s="528"/>
    </row>
    <row r="34" spans="1:30" s="503" customFormat="1" ht="21" thickTop="1">
      <c r="A34" s="528"/>
      <c r="B34" s="540" t="s">
        <v>7853</v>
      </c>
      <c r="C34" s="541">
        <v>105055.44</v>
      </c>
      <c r="D34" s="542">
        <f>10/100*C34</f>
        <v>10505.544000000002</v>
      </c>
      <c r="E34" s="539"/>
      <c r="F34" s="501"/>
      <c r="G34" s="502"/>
      <c r="I34" s="535"/>
      <c r="J34" s="501"/>
      <c r="K34" s="501"/>
      <c r="L34" s="501"/>
      <c r="N34" s="501"/>
      <c r="O34" s="501"/>
      <c r="P34" s="501"/>
      <c r="Q34" s="501"/>
      <c r="R34" s="528"/>
      <c r="S34" s="528"/>
      <c r="T34" s="528"/>
      <c r="U34" s="528"/>
      <c r="V34" s="528"/>
      <c r="W34" s="528"/>
      <c r="X34" s="528"/>
      <c r="Y34" s="528"/>
      <c r="Z34" s="528"/>
      <c r="AA34" s="528"/>
      <c r="AB34" s="528"/>
      <c r="AC34" s="528"/>
      <c r="AD34" s="528"/>
    </row>
    <row r="35" spans="1:30" s="503" customFormat="1" ht="23.25">
      <c r="A35" s="528"/>
      <c r="B35" s="1054" t="s">
        <v>7854</v>
      </c>
      <c r="C35" s="1054"/>
      <c r="D35" s="1054"/>
      <c r="E35" s="539"/>
      <c r="F35" s="501"/>
      <c r="G35" s="502"/>
      <c r="I35" s="501"/>
      <c r="J35" s="501"/>
      <c r="K35" s="501"/>
      <c r="L35" s="501"/>
      <c r="N35" s="501"/>
      <c r="O35" s="501"/>
      <c r="P35" s="501"/>
      <c r="Q35" s="501"/>
      <c r="R35" s="528"/>
      <c r="S35" s="528"/>
      <c r="T35" s="528"/>
      <c r="U35" s="528"/>
      <c r="V35" s="528"/>
      <c r="W35" s="528"/>
      <c r="X35" s="528"/>
      <c r="Y35" s="528"/>
      <c r="Z35" s="528"/>
      <c r="AA35" s="528"/>
      <c r="AB35" s="528"/>
      <c r="AC35" s="528"/>
      <c r="AD35" s="528"/>
    </row>
    <row r="36" spans="1:30" s="503" customFormat="1" ht="23.25">
      <c r="A36" s="528"/>
      <c r="B36" s="1053" t="s">
        <v>7855</v>
      </c>
      <c r="C36" s="1053"/>
      <c r="D36" s="543">
        <v>2034703.64</v>
      </c>
      <c r="E36" s="539"/>
      <c r="F36" s="501"/>
      <c r="G36" s="502"/>
      <c r="I36" s="501"/>
      <c r="J36" s="501"/>
      <c r="K36" s="501"/>
      <c r="L36" s="501"/>
      <c r="N36" s="501"/>
      <c r="O36" s="501"/>
      <c r="P36" s="501"/>
      <c r="Q36" s="501"/>
      <c r="R36" s="528"/>
      <c r="S36" s="528"/>
      <c r="T36" s="528"/>
      <c r="U36" s="528"/>
      <c r="V36" s="528"/>
      <c r="W36" s="528"/>
      <c r="X36" s="528"/>
      <c r="Y36" s="528"/>
      <c r="Z36" s="528"/>
      <c r="AA36" s="528"/>
      <c r="AB36" s="528"/>
      <c r="AC36" s="528"/>
      <c r="AD36" s="528"/>
    </row>
    <row r="37" spans="1:30" s="503" customFormat="1" ht="24" thickBot="1">
      <c r="A37" s="528"/>
      <c r="B37" s="1053" t="s">
        <v>7856</v>
      </c>
      <c r="C37" s="1053"/>
      <c r="D37" s="543">
        <v>3618299.99</v>
      </c>
      <c r="E37" s="539"/>
      <c r="F37" s="501"/>
      <c r="G37" s="502"/>
      <c r="I37" s="501"/>
      <c r="J37" s="501"/>
      <c r="K37" s="501"/>
      <c r="L37" s="501"/>
      <c r="N37" s="501"/>
      <c r="O37" s="501"/>
      <c r="P37" s="501"/>
      <c r="Q37" s="501"/>
      <c r="R37" s="528"/>
      <c r="S37" s="528"/>
      <c r="T37" s="528"/>
      <c r="U37" s="528"/>
      <c r="V37" s="528"/>
      <c r="W37" s="528"/>
      <c r="X37" s="528"/>
      <c r="Y37" s="528"/>
      <c r="Z37" s="528"/>
      <c r="AA37" s="528"/>
      <c r="AB37" s="528"/>
      <c r="AC37" s="528"/>
      <c r="AD37" s="528"/>
    </row>
    <row r="38" spans="1:30" s="503" customFormat="1" ht="24" thickTop="1">
      <c r="A38" s="528"/>
      <c r="B38" s="1053" t="s">
        <v>7857</v>
      </c>
      <c r="C38" s="1053"/>
      <c r="D38" s="543">
        <v>34154576.020000003</v>
      </c>
      <c r="E38" s="544" t="s">
        <v>7858</v>
      </c>
      <c r="F38" s="501"/>
      <c r="G38" s="502"/>
      <c r="I38" s="501"/>
      <c r="J38" s="501"/>
      <c r="K38" s="501"/>
      <c r="L38" s="501"/>
      <c r="N38" s="501"/>
      <c r="O38" s="501"/>
      <c r="P38" s="501"/>
      <c r="Q38" s="501"/>
      <c r="R38" s="528"/>
      <c r="S38" s="528"/>
      <c r="T38" s="528"/>
      <c r="U38" s="528"/>
      <c r="V38" s="528"/>
      <c r="W38" s="528"/>
      <c r="X38" s="528"/>
      <c r="Y38" s="528"/>
      <c r="Z38" s="528"/>
      <c r="AA38" s="528"/>
      <c r="AB38" s="528"/>
      <c r="AC38" s="528"/>
      <c r="AD38" s="528"/>
    </row>
    <row r="39" spans="1:30" s="503" customFormat="1" ht="23.25">
      <c r="A39" s="528"/>
      <c r="B39" s="1053" t="s">
        <v>7859</v>
      </c>
      <c r="C39" s="1053"/>
      <c r="D39" s="545">
        <f>D37/D36</f>
        <v>1.778293368561527</v>
      </c>
      <c r="E39" s="546" t="str">
        <f>IF(D39&gt;=1,"ok","desclassificar")</f>
        <v>ok</v>
      </c>
      <c r="F39" s="501"/>
      <c r="G39" s="502"/>
      <c r="I39" s="501"/>
      <c r="J39" s="501"/>
      <c r="K39" s="501"/>
      <c r="L39" s="501"/>
      <c r="N39" s="501"/>
      <c r="O39" s="501"/>
      <c r="P39" s="501"/>
      <c r="Q39" s="501"/>
      <c r="R39" s="528"/>
      <c r="S39" s="528"/>
      <c r="T39" s="528"/>
      <c r="U39" s="528"/>
      <c r="V39" s="528"/>
      <c r="W39" s="528"/>
      <c r="X39" s="528"/>
      <c r="Y39" s="528"/>
      <c r="Z39" s="528"/>
      <c r="AA39" s="528"/>
      <c r="AB39" s="528"/>
      <c r="AC39" s="528"/>
      <c r="AD39" s="528"/>
    </row>
    <row r="40" spans="1:30" s="503" customFormat="1" ht="24" thickBot="1">
      <c r="A40" s="528"/>
      <c r="B40" s="1053" t="s">
        <v>7860</v>
      </c>
      <c r="C40" s="1053"/>
      <c r="D40" s="547">
        <f>(D38/12-D36)/(D38/12)</f>
        <v>0.28511940345263292</v>
      </c>
      <c r="E40" s="548" t="str">
        <f>IF(ABS(D40)&lt;=10%,"ok","justificar")</f>
        <v>justificar</v>
      </c>
      <c r="F40" s="501"/>
      <c r="G40" s="502"/>
      <c r="I40" s="501"/>
      <c r="J40" s="501"/>
      <c r="K40" s="501"/>
      <c r="L40" s="501"/>
      <c r="N40" s="501"/>
      <c r="O40" s="501"/>
      <c r="P40" s="501"/>
      <c r="Q40" s="501"/>
      <c r="R40" s="528"/>
      <c r="S40" s="528"/>
      <c r="T40" s="528"/>
      <c r="U40" s="528"/>
      <c r="V40" s="528"/>
      <c r="W40" s="528"/>
      <c r="X40" s="528"/>
      <c r="Y40" s="528"/>
      <c r="Z40" s="528"/>
      <c r="AA40" s="528"/>
      <c r="AB40" s="528"/>
      <c r="AC40" s="528"/>
      <c r="AD40" s="528"/>
    </row>
    <row r="41" spans="1:30" s="503" customFormat="1" ht="18.75" thickTop="1">
      <c r="A41" s="528"/>
      <c r="B41" s="528"/>
      <c r="C41" s="528"/>
      <c r="D41" s="528"/>
      <c r="E41" s="500"/>
      <c r="F41" s="501"/>
      <c r="G41" s="502"/>
      <c r="I41" s="501"/>
      <c r="J41" s="501"/>
      <c r="K41" s="501"/>
      <c r="L41" s="501"/>
      <c r="N41" s="501"/>
      <c r="O41" s="501"/>
      <c r="P41" s="501"/>
      <c r="Q41" s="501"/>
      <c r="R41" s="528"/>
      <c r="S41" s="528"/>
      <c r="T41" s="528"/>
      <c r="U41" s="528"/>
      <c r="V41" s="528"/>
      <c r="W41" s="528"/>
      <c r="X41" s="528"/>
      <c r="Y41" s="528"/>
      <c r="Z41" s="528"/>
      <c r="AA41" s="528"/>
      <c r="AB41" s="528"/>
      <c r="AC41" s="528"/>
      <c r="AD41" s="528"/>
    </row>
  </sheetData>
  <mergeCells count="25">
    <mergeCell ref="B3:D4"/>
    <mergeCell ref="F3:H3"/>
    <mergeCell ref="K3:M3"/>
    <mergeCell ref="F4:F5"/>
    <mergeCell ref="G4:G5"/>
    <mergeCell ref="K4:K5"/>
    <mergeCell ref="L4:L5"/>
    <mergeCell ref="B5:C5"/>
    <mergeCell ref="B35:D35"/>
    <mergeCell ref="B6:C9"/>
    <mergeCell ref="B10:C13"/>
    <mergeCell ref="F18:G18"/>
    <mergeCell ref="K18:L18"/>
    <mergeCell ref="K23:L23"/>
    <mergeCell ref="K24:L24"/>
    <mergeCell ref="K25:L25"/>
    <mergeCell ref="K26:L26"/>
    <mergeCell ref="K27:L27"/>
    <mergeCell ref="K28:L28"/>
    <mergeCell ref="B32:D32"/>
    <mergeCell ref="B36:C36"/>
    <mergeCell ref="B37:C37"/>
    <mergeCell ref="B38:C38"/>
    <mergeCell ref="B39:C39"/>
    <mergeCell ref="B40:C40"/>
  </mergeCells>
  <conditionalFormatting sqref="D33">
    <cfRule type="expression" dxfId="11" priority="1">
      <formula>$D$37&lt;$D$34</formula>
    </cfRule>
    <cfRule type="expression" dxfId="10" priority="2">
      <formula>$D$37&gt;=$D$34</formula>
    </cfRule>
  </conditionalFormatting>
  <conditionalFormatting sqref="E39">
    <cfRule type="expression" dxfId="9" priority="5">
      <formula>$D$39&lt;1</formula>
    </cfRule>
    <cfRule type="expression" dxfId="8" priority="6">
      <formula>$D$39&gt;=1</formula>
    </cfRule>
  </conditionalFormatting>
  <conditionalFormatting sqref="E40">
    <cfRule type="expression" dxfId="7" priority="3">
      <formula>ABS($D$40)&gt;10%</formula>
    </cfRule>
    <cfRule type="expression" dxfId="6" priority="4">
      <formula>ABS($D$40)&lt;=10%</formula>
    </cfRule>
  </conditionalFormatting>
  <printOptions horizontalCentered="1" verticalCentered="1"/>
  <pageMargins left="0.51181102362204722" right="0.51181102362204722" top="0.78740157480314965" bottom="0.78740157480314965" header="0.31496062992125984" footer="0.31496062992125984"/>
  <pageSetup paperSize="9" scale="3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D45"/>
  <sheetViews>
    <sheetView showGridLines="0" topLeftCell="A22" zoomScale="80" zoomScaleNormal="80" workbookViewId="0">
      <selection activeCell="G41" sqref="G41"/>
    </sheetView>
  </sheetViews>
  <sheetFormatPr defaultColWidth="9.140625" defaultRowHeight="18"/>
  <cols>
    <col min="1" max="1" width="9.140625" style="463"/>
    <col min="2" max="2" width="48.42578125" style="463" customWidth="1"/>
    <col min="3" max="3" width="35.28515625" style="463" customWidth="1"/>
    <col min="4" max="4" width="28.5703125" style="463" customWidth="1"/>
    <col min="5" max="5" width="32" style="549" customWidth="1"/>
    <col min="6" max="6" width="9.140625" style="464"/>
    <col min="7" max="7" width="14.85546875" style="465" bestFit="1" customWidth="1"/>
    <col min="8" max="8" width="25.5703125" style="466" customWidth="1"/>
    <col min="9" max="9" width="22.140625" style="464" customWidth="1"/>
    <col min="10" max="10" width="23.85546875" style="466" customWidth="1"/>
    <col min="11" max="11" width="23.28515625" style="466" customWidth="1"/>
    <col min="12" max="12" width="18" style="464" customWidth="1"/>
    <col min="13" max="13" width="21" style="464" customWidth="1"/>
    <col min="14" max="14" width="21.28515625" style="464" customWidth="1"/>
    <col min="15" max="15" width="13.5703125" style="467" customWidth="1"/>
    <col min="16" max="16" width="21.85546875" style="464" bestFit="1" customWidth="1"/>
    <col min="17" max="17" width="9.28515625" style="464" customWidth="1"/>
    <col min="18" max="18" width="14.85546875" style="464" bestFit="1" customWidth="1"/>
    <col min="19" max="19" width="24.5703125" style="466" customWidth="1"/>
    <col min="20" max="20" width="26.5703125" style="464" customWidth="1"/>
    <col min="21" max="22" width="23.7109375" style="466" customWidth="1"/>
    <col min="23" max="24" width="21.85546875" style="466" customWidth="1"/>
    <col min="25" max="25" width="25.7109375" style="466" customWidth="1"/>
    <col min="26" max="26" width="15.42578125" style="464" customWidth="1"/>
    <col min="27" max="30" width="9.140625" style="464"/>
    <col min="31" max="16384" width="9.140625" style="463"/>
  </cols>
  <sheetData>
    <row r="2" spans="2:26" ht="18.75" thickBot="1">
      <c r="B2" s="462"/>
      <c r="C2" s="462"/>
      <c r="D2" s="462"/>
      <c r="P2" s="550"/>
    </row>
    <row r="3" spans="2:26" ht="18" customHeight="1">
      <c r="B3" s="1095" t="s">
        <v>7805</v>
      </c>
      <c r="C3" s="1095"/>
      <c r="D3" s="1095"/>
      <c r="E3" s="551"/>
      <c r="F3" s="1096" t="s">
        <v>7806</v>
      </c>
      <c r="G3" s="1097"/>
      <c r="H3" s="1098"/>
      <c r="I3" s="468" t="s">
        <v>183</v>
      </c>
      <c r="Q3" s="1099" t="s">
        <v>7806</v>
      </c>
      <c r="R3" s="1100"/>
      <c r="S3" s="1100"/>
      <c r="T3" s="469" t="s">
        <v>182</v>
      </c>
    </row>
    <row r="4" spans="2:26" s="464" customFormat="1">
      <c r="B4" s="1095"/>
      <c r="C4" s="1095"/>
      <c r="D4" s="1095"/>
      <c r="E4" s="551"/>
      <c r="F4" s="1101" t="s">
        <v>7807</v>
      </c>
      <c r="G4" s="1103" t="s">
        <v>178</v>
      </c>
      <c r="H4" s="470" t="s">
        <v>76</v>
      </c>
      <c r="I4" s="471" t="s">
        <v>78</v>
      </c>
      <c r="J4" s="472" t="s">
        <v>79</v>
      </c>
      <c r="K4" s="473" t="s">
        <v>81</v>
      </c>
      <c r="L4" s="474" t="s">
        <v>82</v>
      </c>
      <c r="M4" s="474" t="s">
        <v>83</v>
      </c>
      <c r="N4" s="475" t="s">
        <v>86</v>
      </c>
      <c r="O4" s="476" t="s">
        <v>96</v>
      </c>
      <c r="Q4" s="1105" t="s">
        <v>7807</v>
      </c>
      <c r="R4" s="1106" t="s">
        <v>178</v>
      </c>
      <c r="S4" s="474" t="s">
        <v>76</v>
      </c>
      <c r="T4" s="471" t="s">
        <v>78</v>
      </c>
      <c r="U4" s="472" t="s">
        <v>79</v>
      </c>
      <c r="V4" s="473" t="s">
        <v>81</v>
      </c>
      <c r="W4" s="474" t="s">
        <v>82</v>
      </c>
      <c r="X4" s="474" t="s">
        <v>83</v>
      </c>
      <c r="Y4" s="475" t="s">
        <v>86</v>
      </c>
      <c r="Z4" s="476" t="s">
        <v>96</v>
      </c>
    </row>
    <row r="5" spans="2:26" s="464" customFormat="1" ht="83.25" customHeight="1">
      <c r="B5" s="1107" t="s">
        <v>7808</v>
      </c>
      <c r="C5" s="1107"/>
      <c r="D5" s="477" t="s">
        <v>7809</v>
      </c>
      <c r="E5" s="552" t="s">
        <v>7843</v>
      </c>
      <c r="F5" s="1102"/>
      <c r="G5" s="1104"/>
      <c r="H5" s="478" t="s">
        <v>7810</v>
      </c>
      <c r="I5" s="479" t="s">
        <v>7811</v>
      </c>
      <c r="J5" s="480" t="s">
        <v>7812</v>
      </c>
      <c r="K5" s="481" t="s">
        <v>7861</v>
      </c>
      <c r="L5" s="481" t="s">
        <v>7813</v>
      </c>
      <c r="M5" s="482" t="s">
        <v>7814</v>
      </c>
      <c r="N5" s="482" t="s">
        <v>7815</v>
      </c>
      <c r="O5" s="483" t="s">
        <v>7816</v>
      </c>
      <c r="P5" s="552" t="s">
        <v>7844</v>
      </c>
      <c r="Q5" s="1105"/>
      <c r="R5" s="1106"/>
      <c r="S5" s="484" t="s">
        <v>7810</v>
      </c>
      <c r="T5" s="479" t="s">
        <v>7817</v>
      </c>
      <c r="U5" s="480" t="s">
        <v>7812</v>
      </c>
      <c r="V5" s="481" t="s">
        <v>7862</v>
      </c>
      <c r="W5" s="481" t="s">
        <v>7813</v>
      </c>
      <c r="X5" s="482" t="s">
        <v>7814</v>
      </c>
      <c r="Y5" s="482" t="s">
        <v>7818</v>
      </c>
      <c r="Z5" s="483" t="s">
        <v>7819</v>
      </c>
    </row>
    <row r="6" spans="2:26" s="464" customFormat="1" ht="33" customHeight="1">
      <c r="B6" s="1108" t="s">
        <v>7820</v>
      </c>
      <c r="C6" s="1108"/>
      <c r="D6" s="474" t="s">
        <v>7821</v>
      </c>
      <c r="E6" s="466">
        <f>((760428.18)/(1.65/100))</f>
        <v>46086556.363636367</v>
      </c>
      <c r="F6" s="485">
        <v>1</v>
      </c>
      <c r="G6" s="553">
        <v>42736</v>
      </c>
      <c r="H6" s="473">
        <f>E6</f>
        <v>46086556.363636367</v>
      </c>
      <c r="I6" s="486">
        <f>1.65/100*H6</f>
        <v>760428.18</v>
      </c>
      <c r="J6" s="487">
        <v>111950.47</v>
      </c>
      <c r="K6" s="488">
        <v>240917.06</v>
      </c>
      <c r="L6" s="554">
        <f>I6-J6-K6</f>
        <v>407560.65000000008</v>
      </c>
      <c r="M6" s="489">
        <v>0</v>
      </c>
      <c r="N6" s="473">
        <f>I6-J6-M6</f>
        <v>648477.71000000008</v>
      </c>
      <c r="O6" s="490">
        <f>IFERROR(N6/H6, " ")</f>
        <v>1.4070864936909625E-2</v>
      </c>
      <c r="P6" s="466">
        <f>3505499.66/(7.6/100)</f>
        <v>46124995.526315793</v>
      </c>
      <c r="Q6" s="485">
        <v>1</v>
      </c>
      <c r="R6" s="553">
        <f>G6</f>
        <v>42736</v>
      </c>
      <c r="S6" s="473">
        <f>P6</f>
        <v>46124995.526315793</v>
      </c>
      <c r="T6" s="486">
        <f>7.6/100*S6</f>
        <v>3505499.66</v>
      </c>
      <c r="U6" s="487">
        <v>515645.49</v>
      </c>
      <c r="V6" s="488">
        <v>1111688.78</v>
      </c>
      <c r="W6" s="554">
        <f t="shared" ref="W6:W17" si="0">T6-U6-V6</f>
        <v>1878165.39</v>
      </c>
      <c r="X6" s="489">
        <v>0</v>
      </c>
      <c r="Y6" s="473">
        <f>T6-U6-X6</f>
        <v>2989854.17</v>
      </c>
      <c r="Z6" s="490">
        <f>IFERROR(Y6/S6, " ")</f>
        <v>6.4820692899453872E-2</v>
      </c>
    </row>
    <row r="7" spans="2:26" s="464" customFormat="1" ht="33" customHeight="1">
      <c r="B7" s="1108"/>
      <c r="C7" s="1108"/>
      <c r="D7" s="474" t="s">
        <v>7822</v>
      </c>
      <c r="E7" s="466">
        <f>799564.14/(1.65/100)</f>
        <v>48458432.727272727</v>
      </c>
      <c r="F7" s="485">
        <f t="shared" ref="F7:F17" si="1">1+F6</f>
        <v>2</v>
      </c>
      <c r="G7" s="553">
        <v>42767</v>
      </c>
      <c r="H7" s="473">
        <f t="shared" ref="H7:H17" si="2">E7</f>
        <v>48458432.727272727</v>
      </c>
      <c r="I7" s="486">
        <f t="shared" ref="I7:I17" si="3">1.65/100*H7</f>
        <v>799564.14</v>
      </c>
      <c r="J7" s="487">
        <v>142415.47</v>
      </c>
      <c r="K7" s="488">
        <v>190177.41</v>
      </c>
      <c r="L7" s="554">
        <f>I7-J7-K7</f>
        <v>466971.26</v>
      </c>
      <c r="M7" s="489">
        <v>0</v>
      </c>
      <c r="N7" s="473">
        <f>I7-J7-M7</f>
        <v>657148.67000000004</v>
      </c>
      <c r="O7" s="490">
        <f>IFERROR(N7/H7, " ")</f>
        <v>1.3561079734016086E-2</v>
      </c>
      <c r="P7" s="466">
        <f>3684539.27/(7.6/100)</f>
        <v>48480779.868421055</v>
      </c>
      <c r="Q7" s="485">
        <f t="shared" ref="Q7:Q17" si="4">Q6+1</f>
        <v>2</v>
      </c>
      <c r="R7" s="553">
        <f t="shared" ref="R7:R17" si="5">G7</f>
        <v>42767</v>
      </c>
      <c r="S7" s="473">
        <f>P7</f>
        <v>48480779.868421055</v>
      </c>
      <c r="T7" s="486">
        <f t="shared" ref="T7:T17" si="6">7.6/100*S7</f>
        <v>3684539.27</v>
      </c>
      <c r="U7" s="487">
        <v>655965.89</v>
      </c>
      <c r="V7" s="488">
        <v>877797.19</v>
      </c>
      <c r="W7" s="554">
        <f t="shared" si="0"/>
        <v>2150776.19</v>
      </c>
      <c r="X7" s="489">
        <v>0</v>
      </c>
      <c r="Y7" s="473">
        <f>T7-U7-X7</f>
        <v>3028573.38</v>
      </c>
      <c r="Z7" s="490">
        <f>IFERROR(Y7/S7, " ")</f>
        <v>6.2469568109664898E-2</v>
      </c>
    </row>
    <row r="8" spans="2:26" s="464" customFormat="1" ht="33" customHeight="1">
      <c r="B8" s="1108"/>
      <c r="C8" s="1108"/>
      <c r="D8" s="474" t="s">
        <v>7823</v>
      </c>
      <c r="E8" s="466">
        <f>989249.6/(1.65/100)</f>
        <v>59954521.212121211</v>
      </c>
      <c r="F8" s="485">
        <f t="shared" si="1"/>
        <v>3</v>
      </c>
      <c r="G8" s="553">
        <v>42795</v>
      </c>
      <c r="H8" s="473">
        <f t="shared" si="2"/>
        <v>59954521.212121211</v>
      </c>
      <c r="I8" s="486">
        <f t="shared" si="3"/>
        <v>989249.6</v>
      </c>
      <c r="J8" s="487">
        <v>213753.13</v>
      </c>
      <c r="K8" s="488">
        <v>250915.59</v>
      </c>
      <c r="L8" s="554">
        <f t="shared" ref="L8:L17" si="7">I8-J8-K8</f>
        <v>524580.88</v>
      </c>
      <c r="M8" s="489">
        <v>0</v>
      </c>
      <c r="N8" s="473">
        <f t="shared" ref="N8:N17" si="8">I8-J8-M8</f>
        <v>775496.47</v>
      </c>
      <c r="O8" s="490">
        <f t="shared" ref="O8:O17" si="9">IFERROR(N8/H8, " ")</f>
        <v>1.2934745442404021E-2</v>
      </c>
      <c r="P8" s="466">
        <f>4559760.78/(7.6/100)</f>
        <v>59996852.368421055</v>
      </c>
      <c r="Q8" s="485">
        <f t="shared" si="4"/>
        <v>3</v>
      </c>
      <c r="R8" s="553">
        <f t="shared" si="5"/>
        <v>42795</v>
      </c>
      <c r="S8" s="473">
        <f t="shared" ref="S8:S17" si="10">P8</f>
        <v>59996852.368421055</v>
      </c>
      <c r="T8" s="486">
        <f t="shared" si="6"/>
        <v>4559760.78</v>
      </c>
      <c r="U8" s="487">
        <v>984553.16</v>
      </c>
      <c r="V8" s="488">
        <v>1128191.17</v>
      </c>
      <c r="W8" s="554">
        <f t="shared" si="0"/>
        <v>2447016.4500000002</v>
      </c>
      <c r="X8" s="489">
        <v>0</v>
      </c>
      <c r="Y8" s="473">
        <f t="shared" ref="Y8:Y17" si="11">T8-U8-X8</f>
        <v>3575207.62</v>
      </c>
      <c r="Z8" s="490">
        <f t="shared" ref="Z8:Z17" si="12">IFERROR(Y8/S8, " ")</f>
        <v>5.9589919785221712E-2</v>
      </c>
    </row>
    <row r="9" spans="2:26" s="464" customFormat="1" ht="33" customHeight="1">
      <c r="B9" s="1108"/>
      <c r="C9" s="1108"/>
      <c r="D9" s="474" t="s">
        <v>7824</v>
      </c>
      <c r="E9" s="550">
        <f>643812.86/(1.65/100)</f>
        <v>39018961.212121211</v>
      </c>
      <c r="F9" s="485">
        <f t="shared" si="1"/>
        <v>4</v>
      </c>
      <c r="G9" s="553">
        <v>42826</v>
      </c>
      <c r="H9" s="473">
        <f t="shared" si="2"/>
        <v>39018961.212121211</v>
      </c>
      <c r="I9" s="486">
        <f t="shared" si="3"/>
        <v>643812.86</v>
      </c>
      <c r="J9" s="487">
        <v>133443.76999999999</v>
      </c>
      <c r="K9" s="488">
        <v>185119.77</v>
      </c>
      <c r="L9" s="554">
        <f t="shared" si="7"/>
        <v>325249.31999999995</v>
      </c>
      <c r="M9" s="489">
        <v>0</v>
      </c>
      <c r="N9" s="473">
        <f t="shared" si="8"/>
        <v>510369.08999999997</v>
      </c>
      <c r="O9" s="490">
        <f t="shared" si="9"/>
        <v>1.3080027610818459E-2</v>
      </c>
      <c r="P9" s="550">
        <f>2966484.87/(7.6/100)</f>
        <v>39032695.657894738</v>
      </c>
      <c r="Q9" s="485">
        <f t="shared" si="4"/>
        <v>4</v>
      </c>
      <c r="R9" s="553">
        <f t="shared" si="5"/>
        <v>42826</v>
      </c>
      <c r="S9" s="473">
        <f t="shared" si="10"/>
        <v>39032695.657894738</v>
      </c>
      <c r="T9" s="486">
        <f t="shared" si="6"/>
        <v>2966484.87</v>
      </c>
      <c r="U9" s="487">
        <v>614641.67000000004</v>
      </c>
      <c r="V9" s="488">
        <v>711667</v>
      </c>
      <c r="W9" s="554">
        <f t="shared" si="0"/>
        <v>1640176.2000000002</v>
      </c>
      <c r="X9" s="489">
        <v>0</v>
      </c>
      <c r="Y9" s="473">
        <f t="shared" si="11"/>
        <v>2351843.2000000002</v>
      </c>
      <c r="Z9" s="490">
        <f t="shared" si="12"/>
        <v>6.0253158547206753E-2</v>
      </c>
    </row>
    <row r="10" spans="2:26" s="464" customFormat="1" ht="33" customHeight="1">
      <c r="B10" s="1109" t="s">
        <v>7825</v>
      </c>
      <c r="C10" s="1109"/>
      <c r="D10" s="474" t="s">
        <v>7826</v>
      </c>
      <c r="E10" s="466">
        <f>(1059889.75/(1.65/100))</f>
        <v>64235742.424242422</v>
      </c>
      <c r="F10" s="485">
        <f t="shared" si="1"/>
        <v>5</v>
      </c>
      <c r="G10" s="553">
        <v>42856</v>
      </c>
      <c r="H10" s="473">
        <f t="shared" si="2"/>
        <v>64235742.424242422</v>
      </c>
      <c r="I10" s="486">
        <f t="shared" si="3"/>
        <v>1059889.75</v>
      </c>
      <c r="J10" s="487">
        <v>189814.11</v>
      </c>
      <c r="K10" s="488">
        <v>278704.02</v>
      </c>
      <c r="L10" s="554">
        <f t="shared" si="7"/>
        <v>591371.62</v>
      </c>
      <c r="M10" s="489">
        <v>0</v>
      </c>
      <c r="N10" s="473">
        <f t="shared" si="8"/>
        <v>870075.64</v>
      </c>
      <c r="O10" s="490">
        <f t="shared" si="9"/>
        <v>1.3545039057128349E-2</v>
      </c>
      <c r="P10" s="466">
        <f>4882447.53/(7.6/100)</f>
        <v>64242730.657894745</v>
      </c>
      <c r="Q10" s="485">
        <f t="shared" si="4"/>
        <v>5</v>
      </c>
      <c r="R10" s="553">
        <f t="shared" si="5"/>
        <v>42856</v>
      </c>
      <c r="S10" s="473">
        <f t="shared" si="10"/>
        <v>64242730.657894745</v>
      </c>
      <c r="T10" s="486">
        <f t="shared" si="6"/>
        <v>4882447.53</v>
      </c>
      <c r="U10" s="487">
        <v>874288.89</v>
      </c>
      <c r="V10" s="488">
        <v>1155238.94</v>
      </c>
      <c r="W10" s="554">
        <f t="shared" si="0"/>
        <v>2852919.7</v>
      </c>
      <c r="X10" s="489">
        <v>0</v>
      </c>
      <c r="Y10" s="473">
        <f t="shared" si="11"/>
        <v>4008158.64</v>
      </c>
      <c r="Z10" s="490">
        <f t="shared" si="12"/>
        <v>6.2390851057440848E-2</v>
      </c>
    </row>
    <row r="11" spans="2:26" s="464" customFormat="1" ht="33" customHeight="1">
      <c r="B11" s="1109"/>
      <c r="C11" s="1109"/>
      <c r="D11" s="474" t="s">
        <v>7827</v>
      </c>
      <c r="E11" s="466">
        <f>980805.33/(1.65/100)</f>
        <v>59442747.272727266</v>
      </c>
      <c r="F11" s="485">
        <f t="shared" si="1"/>
        <v>6</v>
      </c>
      <c r="G11" s="553">
        <v>42887</v>
      </c>
      <c r="H11" s="473">
        <f t="shared" si="2"/>
        <v>59442747.272727266</v>
      </c>
      <c r="I11" s="486">
        <f t="shared" si="3"/>
        <v>980805.33</v>
      </c>
      <c r="J11" s="487">
        <v>165806.93</v>
      </c>
      <c r="K11" s="488">
        <v>266064.67</v>
      </c>
      <c r="L11" s="554">
        <f t="shared" si="7"/>
        <v>548933.73</v>
      </c>
      <c r="M11" s="489">
        <v>0</v>
      </c>
      <c r="N11" s="473">
        <f t="shared" si="8"/>
        <v>814998.39999999991</v>
      </c>
      <c r="O11" s="490">
        <f t="shared" si="9"/>
        <v>1.3710644904427671E-2</v>
      </c>
      <c r="P11" s="466">
        <f>4517746.71/(7.6/100)</f>
        <v>59444035.657894738</v>
      </c>
      <c r="Q11" s="485">
        <f t="shared" si="4"/>
        <v>6</v>
      </c>
      <c r="R11" s="553">
        <f t="shared" si="5"/>
        <v>42887</v>
      </c>
      <c r="S11" s="473">
        <f t="shared" si="10"/>
        <v>59444035.657894738</v>
      </c>
      <c r="T11" s="486">
        <f t="shared" si="6"/>
        <v>4517746.71</v>
      </c>
      <c r="U11" s="487">
        <v>763708.52</v>
      </c>
      <c r="V11" s="488">
        <v>1227773.3500000001</v>
      </c>
      <c r="W11" s="554">
        <f t="shared" si="0"/>
        <v>2526264.84</v>
      </c>
      <c r="X11" s="489">
        <v>0</v>
      </c>
      <c r="Y11" s="473">
        <f t="shared" si="11"/>
        <v>3754038.19</v>
      </c>
      <c r="Z11" s="490">
        <f t="shared" si="12"/>
        <v>6.3152478603653278E-2</v>
      </c>
    </row>
    <row r="12" spans="2:26" s="464" customFormat="1" ht="33" customHeight="1">
      <c r="B12" s="1109"/>
      <c r="C12" s="1109"/>
      <c r="D12" s="474" t="s">
        <v>7828</v>
      </c>
      <c r="E12" s="466">
        <f>655570.17/(1.65/100)</f>
        <v>39731525.454545453</v>
      </c>
      <c r="F12" s="485">
        <f t="shared" si="1"/>
        <v>7</v>
      </c>
      <c r="G12" s="553">
        <v>42917</v>
      </c>
      <c r="H12" s="473">
        <f t="shared" si="2"/>
        <v>39731525.454545453</v>
      </c>
      <c r="I12" s="486">
        <f t="shared" si="3"/>
        <v>655570.17000000004</v>
      </c>
      <c r="J12" s="487">
        <v>171012.36</v>
      </c>
      <c r="K12" s="488">
        <v>234715.21</v>
      </c>
      <c r="L12" s="554">
        <f t="shared" si="7"/>
        <v>249842.60000000006</v>
      </c>
      <c r="M12" s="489">
        <v>0</v>
      </c>
      <c r="N12" s="473">
        <f t="shared" si="8"/>
        <v>484557.81000000006</v>
      </c>
      <c r="O12" s="490">
        <f t="shared" si="9"/>
        <v>1.2195801808675952E-2</v>
      </c>
      <c r="P12" s="466">
        <f>4372918.76/(7.6/100)</f>
        <v>57538404.736842103</v>
      </c>
      <c r="Q12" s="485">
        <f t="shared" si="4"/>
        <v>7</v>
      </c>
      <c r="R12" s="553">
        <f t="shared" si="5"/>
        <v>42917</v>
      </c>
      <c r="S12" s="473">
        <f t="shared" si="10"/>
        <v>57538404.736842103</v>
      </c>
      <c r="T12" s="486">
        <f t="shared" si="6"/>
        <v>4372918.76</v>
      </c>
      <c r="U12" s="487">
        <v>787683.69</v>
      </c>
      <c r="V12" s="488">
        <v>1225278.18</v>
      </c>
      <c r="W12" s="554">
        <f t="shared" si="0"/>
        <v>2359956.8899999997</v>
      </c>
      <c r="X12" s="489">
        <v>0</v>
      </c>
      <c r="Y12" s="473">
        <f t="shared" si="11"/>
        <v>3585235.07</v>
      </c>
      <c r="Z12" s="490">
        <f t="shared" si="12"/>
        <v>6.2310296686142873E-2</v>
      </c>
    </row>
    <row r="13" spans="2:26" s="464" customFormat="1" ht="33" customHeight="1">
      <c r="B13" s="1109"/>
      <c r="C13" s="1109"/>
      <c r="D13" s="474" t="s">
        <v>7829</v>
      </c>
      <c r="E13" s="466">
        <f>(1026600.61/(1.65/100))</f>
        <v>62218218.787878782</v>
      </c>
      <c r="F13" s="485">
        <f t="shared" si="1"/>
        <v>8</v>
      </c>
      <c r="G13" s="553">
        <v>42948</v>
      </c>
      <c r="H13" s="473">
        <f t="shared" si="2"/>
        <v>62218218.787878782</v>
      </c>
      <c r="I13" s="486">
        <f t="shared" si="3"/>
        <v>1026600.61</v>
      </c>
      <c r="J13" s="487">
        <v>188774.98</v>
      </c>
      <c r="K13" s="488">
        <v>242585.25</v>
      </c>
      <c r="L13" s="554">
        <f t="shared" si="7"/>
        <v>595240.38</v>
      </c>
      <c r="M13" s="489">
        <v>0</v>
      </c>
      <c r="N13" s="473">
        <f>I13-J13-M13</f>
        <v>837825.63</v>
      </c>
      <c r="O13" s="490">
        <f t="shared" si="9"/>
        <v>1.3465921177467449E-2</v>
      </c>
      <c r="P13" s="466">
        <f>4395989.51/(7.6/100)</f>
        <v>57841967.236842103</v>
      </c>
      <c r="Q13" s="485">
        <f t="shared" si="4"/>
        <v>8</v>
      </c>
      <c r="R13" s="553">
        <f t="shared" si="5"/>
        <v>42948</v>
      </c>
      <c r="S13" s="473">
        <f t="shared" si="10"/>
        <v>57841967.236842103</v>
      </c>
      <c r="T13" s="486">
        <f t="shared" si="6"/>
        <v>4395989.51</v>
      </c>
      <c r="U13" s="487">
        <v>869498.75</v>
      </c>
      <c r="V13" s="488">
        <v>1219264.96</v>
      </c>
      <c r="W13" s="554">
        <f t="shared" si="0"/>
        <v>2307225.7999999998</v>
      </c>
      <c r="X13" s="489">
        <v>0</v>
      </c>
      <c r="Y13" s="473">
        <f t="shared" si="11"/>
        <v>3526490.76</v>
      </c>
      <c r="Z13" s="490">
        <f t="shared" si="12"/>
        <v>6.0967683646724627E-2</v>
      </c>
    </row>
    <row r="14" spans="2:26" s="464" customFormat="1" ht="33" customHeight="1">
      <c r="D14" s="491"/>
      <c r="E14" s="466">
        <f>(828662.8/(1.65/100))</f>
        <v>50221987.878787883</v>
      </c>
      <c r="F14" s="485">
        <f t="shared" si="1"/>
        <v>9</v>
      </c>
      <c r="G14" s="553">
        <v>42979</v>
      </c>
      <c r="H14" s="473">
        <f t="shared" si="2"/>
        <v>50221987.878787883</v>
      </c>
      <c r="I14" s="486">
        <f t="shared" si="3"/>
        <v>828662.8</v>
      </c>
      <c r="J14" s="487">
        <v>166379.81</v>
      </c>
      <c r="K14" s="488">
        <v>232204.29</v>
      </c>
      <c r="L14" s="554">
        <f t="shared" si="7"/>
        <v>430078.69999999995</v>
      </c>
      <c r="M14" s="489">
        <v>0</v>
      </c>
      <c r="N14" s="473">
        <f t="shared" si="8"/>
        <v>662282.99</v>
      </c>
      <c r="O14" s="490">
        <f t="shared" si="9"/>
        <v>1.3187112218624994E-2</v>
      </c>
      <c r="P14" s="466">
        <f>3817328.6/(7.6/100)</f>
        <v>50228007.894736841</v>
      </c>
      <c r="Q14" s="485">
        <f t="shared" si="4"/>
        <v>9</v>
      </c>
      <c r="R14" s="553">
        <f t="shared" si="5"/>
        <v>42979</v>
      </c>
      <c r="S14" s="473">
        <f t="shared" si="10"/>
        <v>50228007.894736841</v>
      </c>
      <c r="T14" s="486">
        <f t="shared" si="6"/>
        <v>3817328.5999999996</v>
      </c>
      <c r="U14" s="487">
        <v>766345.12</v>
      </c>
      <c r="V14" s="488">
        <v>1071572.56</v>
      </c>
      <c r="W14" s="554">
        <f t="shared" si="0"/>
        <v>1979410.9199999995</v>
      </c>
      <c r="X14" s="489">
        <v>0</v>
      </c>
      <c r="Y14" s="473">
        <f t="shared" si="11"/>
        <v>3050983.4799999995</v>
      </c>
      <c r="Z14" s="490">
        <f t="shared" si="12"/>
        <v>6.0742673418264274E-2</v>
      </c>
    </row>
    <row r="15" spans="2:26" s="464" customFormat="1" ht="33" customHeight="1">
      <c r="D15" s="466"/>
      <c r="E15" s="466">
        <f>721381.24/(1.65/100)</f>
        <v>43720075.151515149</v>
      </c>
      <c r="F15" s="485">
        <f t="shared" si="1"/>
        <v>10</v>
      </c>
      <c r="G15" s="553">
        <v>43009</v>
      </c>
      <c r="H15" s="473">
        <f t="shared" si="2"/>
        <v>43720075.151515149</v>
      </c>
      <c r="I15" s="486">
        <f t="shared" si="3"/>
        <v>721381.24</v>
      </c>
      <c r="J15" s="487">
        <v>195932.32</v>
      </c>
      <c r="K15" s="488">
        <v>244262.6</v>
      </c>
      <c r="L15" s="554">
        <f t="shared" si="7"/>
        <v>281186.31999999995</v>
      </c>
      <c r="M15" s="489">
        <v>0</v>
      </c>
      <c r="N15" s="473">
        <f t="shared" si="8"/>
        <v>525448.91999999993</v>
      </c>
      <c r="O15" s="490">
        <f t="shared" si="9"/>
        <v>1.2018481628382795E-2</v>
      </c>
      <c r="P15" s="466">
        <f>3324599.68/(7.6/100)</f>
        <v>43744732.631578952</v>
      </c>
      <c r="Q15" s="485">
        <f t="shared" si="4"/>
        <v>10</v>
      </c>
      <c r="R15" s="553">
        <f t="shared" si="5"/>
        <v>43009</v>
      </c>
      <c r="S15" s="473">
        <f t="shared" si="10"/>
        <v>43744732.631578952</v>
      </c>
      <c r="T15" s="486">
        <f t="shared" si="6"/>
        <v>3324599.68</v>
      </c>
      <c r="U15" s="487">
        <v>902466.6</v>
      </c>
      <c r="V15" s="488">
        <v>1127366.6599999999</v>
      </c>
      <c r="W15" s="554">
        <f t="shared" si="0"/>
        <v>1294766.4200000002</v>
      </c>
      <c r="X15" s="489">
        <v>0</v>
      </c>
      <c r="Y15" s="473">
        <f t="shared" si="11"/>
        <v>2422133.08</v>
      </c>
      <c r="Z15" s="490">
        <f t="shared" si="12"/>
        <v>5.5369708174910243E-2</v>
      </c>
    </row>
    <row r="16" spans="2:26" s="464" customFormat="1" ht="33" customHeight="1">
      <c r="D16" s="466"/>
      <c r="E16" s="466">
        <f>(738257.15/(1.65/100))</f>
        <v>44742857.575757578</v>
      </c>
      <c r="F16" s="485">
        <f t="shared" si="1"/>
        <v>11</v>
      </c>
      <c r="G16" s="555">
        <v>43040</v>
      </c>
      <c r="H16" s="473">
        <f t="shared" si="2"/>
        <v>44742857.575757578</v>
      </c>
      <c r="I16" s="486">
        <f t="shared" si="3"/>
        <v>738257.15</v>
      </c>
      <c r="J16" s="487">
        <v>156521.68</v>
      </c>
      <c r="K16" s="488">
        <v>232800.58</v>
      </c>
      <c r="L16" s="554">
        <f t="shared" si="7"/>
        <v>348934.89</v>
      </c>
      <c r="M16" s="489">
        <v>0</v>
      </c>
      <c r="N16" s="473">
        <f t="shared" si="8"/>
        <v>581735.47</v>
      </c>
      <c r="O16" s="490">
        <f t="shared" si="9"/>
        <v>1.3001750480845325E-2</v>
      </c>
      <c r="P16" s="466">
        <f>3401904.09/(7.6/100)</f>
        <v>44761895.921052627</v>
      </c>
      <c r="Q16" s="485">
        <f t="shared" si="4"/>
        <v>11</v>
      </c>
      <c r="R16" s="553">
        <f t="shared" si="5"/>
        <v>43040</v>
      </c>
      <c r="S16" s="473">
        <f t="shared" si="10"/>
        <v>44761895.921052627</v>
      </c>
      <c r="T16" s="486">
        <f t="shared" si="6"/>
        <v>3401904.0899999994</v>
      </c>
      <c r="U16" s="487">
        <v>720939.31</v>
      </c>
      <c r="V16" s="488">
        <v>1074466.43</v>
      </c>
      <c r="W16" s="554">
        <f t="shared" si="0"/>
        <v>1606498.3499999994</v>
      </c>
      <c r="X16" s="489">
        <v>0</v>
      </c>
      <c r="Y16" s="473">
        <f t="shared" si="11"/>
        <v>2680964.7799999993</v>
      </c>
      <c r="Z16" s="490">
        <f t="shared" si="12"/>
        <v>5.9893905850826018E-2</v>
      </c>
    </row>
    <row r="17" spans="4:26" s="464" customFormat="1" ht="33" customHeight="1" thickBot="1">
      <c r="D17" s="466"/>
      <c r="E17" s="466">
        <f>(967801.25/(1.65/100))</f>
        <v>58654621.212121211</v>
      </c>
      <c r="F17" s="492">
        <f t="shared" si="1"/>
        <v>12</v>
      </c>
      <c r="G17" s="556">
        <v>43070</v>
      </c>
      <c r="H17" s="473">
        <f t="shared" si="2"/>
        <v>58654621.212121211</v>
      </c>
      <c r="I17" s="486">
        <f t="shared" si="3"/>
        <v>967801.25</v>
      </c>
      <c r="J17" s="487">
        <v>216499.24</v>
      </c>
      <c r="K17" s="488">
        <v>367418.63</v>
      </c>
      <c r="L17" s="554">
        <f t="shared" si="7"/>
        <v>383883.38</v>
      </c>
      <c r="M17" s="489">
        <v>0</v>
      </c>
      <c r="N17" s="473">
        <f t="shared" si="8"/>
        <v>751302.01</v>
      </c>
      <c r="O17" s="490">
        <f t="shared" si="9"/>
        <v>1.2808914190801057E-2</v>
      </c>
      <c r="P17" s="466">
        <f>4460148.45/(7.6/100)</f>
        <v>58686163.815789476</v>
      </c>
      <c r="Q17" s="493">
        <f t="shared" si="4"/>
        <v>12</v>
      </c>
      <c r="R17" s="553">
        <f t="shared" si="5"/>
        <v>43070</v>
      </c>
      <c r="S17" s="473">
        <f t="shared" si="10"/>
        <v>58686163.815789476</v>
      </c>
      <c r="T17" s="486">
        <f t="shared" si="6"/>
        <v>4460148.45</v>
      </c>
      <c r="U17" s="487">
        <v>997204.41</v>
      </c>
      <c r="V17" s="488">
        <v>1695795.85</v>
      </c>
      <c r="W17" s="554">
        <f t="shared" si="0"/>
        <v>1767148.19</v>
      </c>
      <c r="X17" s="489">
        <v>0</v>
      </c>
      <c r="Y17" s="473">
        <f t="shared" si="11"/>
        <v>3462944.04</v>
      </c>
      <c r="Z17" s="490">
        <f t="shared" si="12"/>
        <v>5.9007844691806165E-2</v>
      </c>
    </row>
    <row r="18" spans="4:26" s="464" customFormat="1" ht="33" customHeight="1" thickBot="1">
      <c r="D18" s="557"/>
      <c r="E18" s="466"/>
      <c r="F18" s="1110" t="s">
        <v>7830</v>
      </c>
      <c r="G18" s="1111"/>
      <c r="H18" s="494">
        <f>SUM(H6:H17)</f>
        <v>616486247.27272725</v>
      </c>
      <c r="I18" s="495"/>
      <c r="J18" s="1112" t="s">
        <v>7831</v>
      </c>
      <c r="K18" s="1112"/>
      <c r="L18" s="1112"/>
      <c r="M18" s="1112"/>
      <c r="N18" s="1113"/>
      <c r="O18" s="558">
        <f>IFERROR(AVERAGE(O6:O17), " ")</f>
        <v>1.3131698599208479E-2</v>
      </c>
      <c r="Q18" s="1114" t="s">
        <v>7830</v>
      </c>
      <c r="R18" s="1115"/>
      <c r="S18" s="496">
        <f>SUM(S6:S17)</f>
        <v>630123261.97368407</v>
      </c>
      <c r="T18" s="497"/>
      <c r="U18" s="1093" t="s">
        <v>7832</v>
      </c>
      <c r="V18" s="1093"/>
      <c r="W18" s="1093"/>
      <c r="X18" s="1093"/>
      <c r="Y18" s="1094"/>
      <c r="Z18" s="559">
        <f>IFERROR(AVERAGE(Z6:Z17)," ")</f>
        <v>6.0914065122609634E-2</v>
      </c>
    </row>
    <row r="19" spans="4:26" s="464" customFormat="1" ht="33" customHeight="1">
      <c r="D19" s="466"/>
      <c r="E19" s="466"/>
      <c r="F19" s="498" t="s">
        <v>910</v>
      </c>
      <c r="G19" s="465"/>
      <c r="H19" s="466"/>
      <c r="J19" s="466"/>
      <c r="K19" s="466"/>
      <c r="O19" s="467"/>
      <c r="P19" s="550"/>
      <c r="Q19" s="498" t="s">
        <v>910</v>
      </c>
      <c r="R19" s="465"/>
      <c r="S19" s="466"/>
      <c r="U19" s="466"/>
      <c r="V19" s="466"/>
      <c r="Z19" s="467"/>
    </row>
    <row r="20" spans="4:26" s="464" customFormat="1" ht="33" customHeight="1">
      <c r="E20" s="466"/>
      <c r="F20" s="474" t="s">
        <v>7833</v>
      </c>
      <c r="G20" s="1085" t="s">
        <v>7834</v>
      </c>
      <c r="H20" s="1086"/>
      <c r="I20" s="1086"/>
      <c r="J20" s="1086"/>
      <c r="K20" s="1086"/>
      <c r="L20" s="1086"/>
      <c r="M20" s="1086"/>
      <c r="N20" s="1086"/>
      <c r="O20" s="1087"/>
      <c r="Q20" s="474" t="s">
        <v>7833</v>
      </c>
      <c r="R20" s="1085" t="s">
        <v>7834</v>
      </c>
      <c r="S20" s="1086"/>
      <c r="T20" s="1086"/>
      <c r="U20" s="1086"/>
      <c r="V20" s="1086"/>
      <c r="W20" s="1086"/>
      <c r="X20" s="1086"/>
      <c r="Y20" s="1086"/>
      <c r="Z20" s="1087"/>
    </row>
    <row r="21" spans="4:26" ht="36" customHeight="1">
      <c r="F21" s="474" t="s">
        <v>7835</v>
      </c>
      <c r="G21" s="1085" t="s">
        <v>7836</v>
      </c>
      <c r="H21" s="1086"/>
      <c r="I21" s="1086"/>
      <c r="J21" s="1086"/>
      <c r="K21" s="1086"/>
      <c r="L21" s="1086"/>
      <c r="M21" s="1086"/>
      <c r="N21" s="1086"/>
      <c r="O21" s="1087"/>
      <c r="Q21" s="474" t="s">
        <v>7835</v>
      </c>
      <c r="R21" s="1085" t="s">
        <v>7836</v>
      </c>
      <c r="S21" s="1086"/>
      <c r="T21" s="1086"/>
      <c r="U21" s="1086"/>
      <c r="V21" s="1086"/>
      <c r="W21" s="1086"/>
      <c r="X21" s="1086"/>
      <c r="Y21" s="1086"/>
      <c r="Z21" s="1087"/>
    </row>
    <row r="22" spans="4:26" ht="72" customHeight="1">
      <c r="F22" s="474" t="s">
        <v>7837</v>
      </c>
      <c r="G22" s="1088" t="s">
        <v>7838</v>
      </c>
      <c r="H22" s="1089"/>
      <c r="I22" s="1089"/>
      <c r="J22" s="1089"/>
      <c r="K22" s="1089"/>
      <c r="L22" s="1089"/>
      <c r="M22" s="1089"/>
      <c r="N22" s="1089"/>
      <c r="O22" s="1090"/>
      <c r="Q22" s="474" t="s">
        <v>7837</v>
      </c>
      <c r="R22" s="1088" t="s">
        <v>7838</v>
      </c>
      <c r="S22" s="1089"/>
      <c r="T22" s="1089"/>
      <c r="U22" s="1089"/>
      <c r="V22" s="1089"/>
      <c r="W22" s="1089"/>
      <c r="X22" s="1089"/>
      <c r="Y22" s="1089"/>
      <c r="Z22" s="1090"/>
    </row>
    <row r="23" spans="4:26" ht="36" customHeight="1"/>
    <row r="24" spans="4:26" s="464" customFormat="1">
      <c r="E24" s="554" t="s">
        <v>7845</v>
      </c>
      <c r="F24" s="560" t="s">
        <v>7839</v>
      </c>
      <c r="G24" s="561" t="s">
        <v>7840</v>
      </c>
      <c r="H24" s="554" t="s">
        <v>7841</v>
      </c>
      <c r="I24" s="562" t="s">
        <v>7842</v>
      </c>
      <c r="J24" s="466"/>
      <c r="K24" s="466"/>
      <c r="O24" s="467"/>
      <c r="S24" s="466"/>
      <c r="U24" s="466"/>
      <c r="V24" s="466"/>
      <c r="W24" s="466"/>
      <c r="X24" s="466"/>
      <c r="Y24" s="466"/>
    </row>
    <row r="30" spans="4:26">
      <c r="G30" s="1091" t="s">
        <v>7843</v>
      </c>
      <c r="H30" s="1091"/>
      <c r="I30" s="563">
        <f>H18</f>
        <v>616486247.27272725</v>
      </c>
    </row>
    <row r="31" spans="4:26">
      <c r="G31" s="1091" t="s">
        <v>7846</v>
      </c>
      <c r="H31" s="1091"/>
      <c r="I31" s="563">
        <f>S18</f>
        <v>630123261.97368407</v>
      </c>
    </row>
    <row r="32" spans="4:26">
      <c r="G32" s="1092" t="s">
        <v>7847</v>
      </c>
      <c r="H32" s="1092"/>
      <c r="I32" s="564">
        <f>LARGE(I30:I31,1)</f>
        <v>630123261.97368407</v>
      </c>
    </row>
    <row r="33" spans="2:9">
      <c r="G33" s="1091" t="s">
        <v>7848</v>
      </c>
      <c r="H33" s="1091"/>
      <c r="I33" s="563">
        <v>688446674.50999999</v>
      </c>
    </row>
    <row r="34" spans="2:9">
      <c r="G34" s="1084" t="s">
        <v>7849</v>
      </c>
      <c r="H34" s="1084"/>
      <c r="I34" s="565">
        <f>I33*0.88</f>
        <v>605833073.56879997</v>
      </c>
    </row>
    <row r="35" spans="2:9">
      <c r="G35" s="1084" t="s">
        <v>7850</v>
      </c>
      <c r="H35" s="1084"/>
      <c r="I35" s="565">
        <f>I33*1.12</f>
        <v>771060275.45120001</v>
      </c>
    </row>
    <row r="36" spans="2:9" ht="24.75" customHeight="1">
      <c r="B36" s="1080" t="s">
        <v>7890</v>
      </c>
      <c r="C36" s="1081"/>
      <c r="D36" s="1082"/>
      <c r="I36" s="566"/>
    </row>
    <row r="37" spans="2:9" ht="21" thickBot="1">
      <c r="B37" s="567" t="s">
        <v>7851</v>
      </c>
      <c r="C37" s="568" t="s">
        <v>7852</v>
      </c>
      <c r="D37" s="569" t="e">
        <f>IF(D41&gt;=D38,"ok","desclassificar")</f>
        <v>#REF!</v>
      </c>
      <c r="E37" s="570"/>
      <c r="I37" s="566"/>
    </row>
    <row r="38" spans="2:9" ht="21" thickTop="1">
      <c r="B38" s="571" t="s">
        <v>7853</v>
      </c>
      <c r="C38" s="572" t="e">
        <v>#REF!</v>
      </c>
      <c r="D38" s="573" t="e">
        <f>10/100*C38</f>
        <v>#REF!</v>
      </c>
      <c r="E38" s="570"/>
      <c r="I38" s="566"/>
    </row>
    <row r="39" spans="2:9" ht="23.25">
      <c r="B39" s="1083" t="s">
        <v>7854</v>
      </c>
      <c r="C39" s="1083"/>
      <c r="D39" s="1083"/>
      <c r="E39" s="570"/>
      <c r="I39" s="464">
        <f>1-0.12</f>
        <v>0.88</v>
      </c>
    </row>
    <row r="40" spans="2:9" ht="23.25">
      <c r="B40" s="1079" t="s">
        <v>7855</v>
      </c>
      <c r="C40" s="1079"/>
      <c r="D40" s="574">
        <v>61792896.729999997</v>
      </c>
      <c r="E40" s="570"/>
      <c r="I40" s="464" t="s">
        <v>7863</v>
      </c>
    </row>
    <row r="41" spans="2:9" ht="24" thickBot="1">
      <c r="B41" s="1079" t="s">
        <v>7856</v>
      </c>
      <c r="C41" s="1079"/>
      <c r="D41" s="574">
        <v>75118051.140000001</v>
      </c>
      <c r="E41" s="570"/>
    </row>
    <row r="42" spans="2:9" ht="24" thickTop="1">
      <c r="B42" s="1079" t="s">
        <v>7857</v>
      </c>
      <c r="C42" s="1079"/>
      <c r="D42" s="574">
        <f>I33</f>
        <v>688446674.50999999</v>
      </c>
      <c r="E42" s="575" t="s">
        <v>7858</v>
      </c>
    </row>
    <row r="43" spans="2:9" ht="23.25">
      <c r="B43" s="1079" t="s">
        <v>7859</v>
      </c>
      <c r="C43" s="1079"/>
      <c r="D43" s="576">
        <f>D41/D40</f>
        <v>1.2156421711094625</v>
      </c>
      <c r="E43" s="577" t="str">
        <f>IF(D43&gt;=1,"ok","desclassificar")</f>
        <v>ok</v>
      </c>
    </row>
    <row r="44" spans="2:9" ht="24" thickBot="1">
      <c r="B44" s="1079" t="s">
        <v>7860</v>
      </c>
      <c r="C44" s="1079"/>
      <c r="D44" s="578">
        <f>(D42/12-D40)/(D42/12)</f>
        <v>-7.7083800699264043E-2</v>
      </c>
      <c r="E44" s="579" t="str">
        <f>IF(ABS(D44)&lt;=10%,"ok","justificar")</f>
        <v>ok</v>
      </c>
    </row>
    <row r="45" spans="2:9" ht="18.75" thickTop="1"/>
  </sheetData>
  <mergeCells count="33">
    <mergeCell ref="U18:Y18"/>
    <mergeCell ref="B3:D4"/>
    <mergeCell ref="F3:H3"/>
    <mergeCell ref="Q3:S3"/>
    <mergeCell ref="F4:F5"/>
    <mergeCell ref="G4:G5"/>
    <mergeCell ref="Q4:Q5"/>
    <mergeCell ref="R4:R5"/>
    <mergeCell ref="B5:C5"/>
    <mergeCell ref="B6:C9"/>
    <mergeCell ref="B10:C13"/>
    <mergeCell ref="F18:G18"/>
    <mergeCell ref="J18:N18"/>
    <mergeCell ref="Q18:R18"/>
    <mergeCell ref="G35:H35"/>
    <mergeCell ref="G20:O20"/>
    <mergeCell ref="R20:Z20"/>
    <mergeCell ref="G21:O21"/>
    <mergeCell ref="R21:Z21"/>
    <mergeCell ref="G22:O22"/>
    <mergeCell ref="R22:Z22"/>
    <mergeCell ref="G30:H30"/>
    <mergeCell ref="G31:H31"/>
    <mergeCell ref="G32:H32"/>
    <mergeCell ref="G33:H33"/>
    <mergeCell ref="G34:H34"/>
    <mergeCell ref="B44:C44"/>
    <mergeCell ref="B36:D36"/>
    <mergeCell ref="B39:D39"/>
    <mergeCell ref="B40:C40"/>
    <mergeCell ref="B41:C41"/>
    <mergeCell ref="B42:C42"/>
    <mergeCell ref="B43:C43"/>
  </mergeCells>
  <conditionalFormatting sqref="D37">
    <cfRule type="expression" dxfId="5" priority="1">
      <formula>$D$41&lt;$D$38</formula>
    </cfRule>
    <cfRule type="expression" dxfId="4" priority="2">
      <formula>$D$41&gt;=$D$38</formula>
    </cfRule>
  </conditionalFormatting>
  <conditionalFormatting sqref="E43">
    <cfRule type="expression" dxfId="3" priority="5">
      <formula>$D$43&lt;1</formula>
    </cfRule>
    <cfRule type="expression" dxfId="2" priority="6">
      <formula>$D$43&gt;=1</formula>
    </cfRule>
  </conditionalFormatting>
  <conditionalFormatting sqref="E44">
    <cfRule type="expression" dxfId="1" priority="3">
      <formula>ABS($D$44)&gt;10%</formula>
    </cfRule>
    <cfRule type="expression" dxfId="0" priority="4">
      <formula>ABS($D$44)&lt;=10%</formula>
    </cfRule>
  </conditionalFormatting>
  <printOptions horizontalCentered="1" verticalCentered="1"/>
  <pageMargins left="0.51181102362204722" right="0.51181102362204722" top="0.78740157480314965" bottom="0.78740157480314965" header="0.31496062992125984" footer="0.31496062992125984"/>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DX449"/>
  <sheetViews>
    <sheetView showGridLines="0" topLeftCell="C187" zoomScaleNormal="100" workbookViewId="0">
      <selection activeCell="E39" sqref="E39"/>
    </sheetView>
  </sheetViews>
  <sheetFormatPr defaultRowHeight="15"/>
  <cols>
    <col min="1" max="1" width="45.42578125" style="240" customWidth="1"/>
    <col min="2" max="2" width="17.42578125" style="239" bestFit="1" customWidth="1"/>
    <col min="3" max="4" width="11.42578125" style="236" customWidth="1"/>
    <col min="5" max="5" width="14.28515625" style="236" customWidth="1"/>
    <col min="6" max="6" width="62.42578125" style="237" customWidth="1"/>
    <col min="7" max="7" width="27.85546875" style="240" bestFit="1" customWidth="1"/>
    <col min="8" max="8" width="9" style="239" customWidth="1"/>
    <col min="9" max="9" width="27.28515625" style="240" customWidth="1"/>
    <col min="10" max="10" width="11.42578125" style="240" bestFit="1" customWidth="1"/>
    <col min="11" max="11" width="24.140625" style="238" customWidth="1"/>
    <col min="12" max="12" width="8.7109375" style="238" customWidth="1"/>
    <col min="13" max="13" width="50.5703125" style="241" bestFit="1" customWidth="1"/>
    <col min="14" max="16384" width="9.140625" style="237"/>
  </cols>
  <sheetData>
    <row r="1" spans="1:128" ht="21">
      <c r="A1" s="234" t="s">
        <v>277</v>
      </c>
      <c r="B1" s="235"/>
      <c r="G1" s="238"/>
    </row>
    <row r="2" spans="1:128" ht="18.75">
      <c r="A2" s="242" t="s">
        <v>278</v>
      </c>
      <c r="B2" s="243"/>
      <c r="G2" s="238"/>
    </row>
    <row r="3" spans="1:128" ht="21">
      <c r="A3" s="234" t="s">
        <v>279</v>
      </c>
      <c r="B3" s="235"/>
      <c r="G3" s="238"/>
    </row>
    <row r="4" spans="1:128" ht="18.75">
      <c r="A4" s="244" t="s">
        <v>280</v>
      </c>
      <c r="B4" s="243"/>
      <c r="G4" s="238"/>
    </row>
    <row r="5" spans="1:128" ht="18.75">
      <c r="A5" s="244" t="s">
        <v>281</v>
      </c>
      <c r="B5" s="243"/>
      <c r="G5" s="238"/>
    </row>
    <row r="6" spans="1:128" ht="18.75">
      <c r="A6" s="242" t="s">
        <v>282</v>
      </c>
      <c r="B6" s="243"/>
      <c r="G6" s="238"/>
    </row>
    <row r="7" spans="1:128" ht="18.75">
      <c r="A7" s="242" t="s">
        <v>283</v>
      </c>
      <c r="B7" s="243"/>
      <c r="G7" s="238"/>
    </row>
    <row r="8" spans="1:128" ht="21">
      <c r="A8" s="245" t="s">
        <v>284</v>
      </c>
      <c r="B8" s="246"/>
      <c r="G8" s="238"/>
    </row>
    <row r="9" spans="1:128" ht="18.75" customHeight="1">
      <c r="A9" s="660" t="s">
        <v>285</v>
      </c>
      <c r="B9" s="660"/>
      <c r="C9" s="660"/>
      <c r="D9" s="660"/>
      <c r="E9" s="660"/>
      <c r="F9" s="660"/>
      <c r="G9" s="660"/>
      <c r="H9" s="660"/>
      <c r="I9" s="660"/>
      <c r="J9" s="660"/>
      <c r="K9" s="660"/>
      <c r="L9" s="660"/>
      <c r="M9" s="660"/>
    </row>
    <row r="10" spans="1:128" ht="36.75" customHeight="1">
      <c r="A10" s="247" t="s">
        <v>286</v>
      </c>
      <c r="B10" s="247" t="s">
        <v>287</v>
      </c>
      <c r="C10" s="248" t="s">
        <v>288</v>
      </c>
      <c r="D10" s="248" t="s">
        <v>289</v>
      </c>
      <c r="E10" s="248" t="s">
        <v>290</v>
      </c>
      <c r="F10" s="249" t="s">
        <v>291</v>
      </c>
      <c r="G10" s="250" t="s">
        <v>292</v>
      </c>
      <c r="H10" s="247" t="s">
        <v>293</v>
      </c>
      <c r="I10" s="251" t="s">
        <v>294</v>
      </c>
      <c r="J10" s="247" t="s">
        <v>295</v>
      </c>
      <c r="K10" s="252" t="s">
        <v>296</v>
      </c>
      <c r="L10" s="253" t="s">
        <v>297</v>
      </c>
      <c r="M10" s="253" t="s">
        <v>268</v>
      </c>
    </row>
    <row r="11" spans="1:128" s="238" customFormat="1">
      <c r="A11" s="254" t="s">
        <v>298</v>
      </c>
      <c r="B11" s="255" t="s">
        <v>299</v>
      </c>
      <c r="C11" s="255">
        <v>8058770</v>
      </c>
      <c r="D11" s="255">
        <v>8058770</v>
      </c>
      <c r="E11" s="256" t="s">
        <v>300</v>
      </c>
      <c r="F11" s="257" t="s">
        <v>301</v>
      </c>
      <c r="G11" s="258" t="s">
        <v>302</v>
      </c>
      <c r="H11" s="255" t="s">
        <v>303</v>
      </c>
      <c r="I11" s="258" t="s">
        <v>304</v>
      </c>
      <c r="J11" s="254" t="s">
        <v>305</v>
      </c>
      <c r="K11" s="259" t="s">
        <v>306</v>
      </c>
      <c r="L11" s="260">
        <v>1.2</v>
      </c>
      <c r="M11" s="261" t="s">
        <v>198</v>
      </c>
    </row>
    <row r="12" spans="1:128" ht="15" customHeight="1">
      <c r="A12" s="254" t="s">
        <v>307</v>
      </c>
      <c r="B12" s="255" t="s">
        <v>308</v>
      </c>
      <c r="C12" s="262">
        <v>6014570</v>
      </c>
      <c r="D12" s="262">
        <v>6014570</v>
      </c>
      <c r="E12" s="256" t="s">
        <v>300</v>
      </c>
      <c r="F12" s="263" t="s">
        <v>309</v>
      </c>
      <c r="G12" s="264" t="s">
        <v>310</v>
      </c>
      <c r="H12" s="262" t="s">
        <v>305</v>
      </c>
      <c r="I12" s="264" t="s">
        <v>311</v>
      </c>
      <c r="J12" s="265" t="s">
        <v>303</v>
      </c>
      <c r="K12" s="266" t="s">
        <v>306</v>
      </c>
      <c r="L12" s="260">
        <v>4.1500000000000004</v>
      </c>
      <c r="M12" s="261" t="s">
        <v>198</v>
      </c>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c r="DA12" s="267"/>
      <c r="DB12" s="267"/>
      <c r="DC12" s="267"/>
      <c r="DD12" s="267"/>
      <c r="DE12" s="267"/>
      <c r="DF12" s="267"/>
      <c r="DG12" s="267"/>
      <c r="DH12" s="267"/>
      <c r="DI12" s="267"/>
      <c r="DJ12" s="267"/>
      <c r="DK12" s="267"/>
      <c r="DL12" s="267"/>
      <c r="DM12" s="267"/>
      <c r="DN12" s="267"/>
      <c r="DO12" s="267"/>
      <c r="DP12" s="267"/>
      <c r="DQ12" s="267"/>
      <c r="DR12" s="267"/>
      <c r="DS12" s="267"/>
      <c r="DT12" s="267"/>
      <c r="DU12" s="267"/>
      <c r="DV12" s="267"/>
      <c r="DW12" s="267"/>
      <c r="DX12" s="267"/>
    </row>
    <row r="13" spans="1:128" ht="15" customHeight="1">
      <c r="A13" s="254" t="s">
        <v>312</v>
      </c>
      <c r="B13" s="255" t="s">
        <v>313</v>
      </c>
      <c r="C13" s="255">
        <v>1822</v>
      </c>
      <c r="D13" s="262">
        <v>22182270</v>
      </c>
      <c r="E13" s="256" t="s">
        <v>300</v>
      </c>
      <c r="F13" s="263" t="s">
        <v>314</v>
      </c>
      <c r="G13" s="264" t="s">
        <v>315</v>
      </c>
      <c r="H13" s="262" t="s">
        <v>316</v>
      </c>
      <c r="I13" s="264" t="s">
        <v>317</v>
      </c>
      <c r="J13" s="265" t="s">
        <v>318</v>
      </c>
      <c r="K13" s="266" t="s">
        <v>306</v>
      </c>
      <c r="L13" s="260">
        <v>3.45</v>
      </c>
      <c r="M13" s="261" t="s">
        <v>198</v>
      </c>
    </row>
    <row r="14" spans="1:128" ht="15" customHeight="1">
      <c r="A14" s="254" t="s">
        <v>319</v>
      </c>
      <c r="B14" s="255" t="s">
        <v>320</v>
      </c>
      <c r="C14" s="268">
        <v>7001</v>
      </c>
      <c r="D14" s="256">
        <v>12502070</v>
      </c>
      <c r="E14" s="256" t="s">
        <v>300</v>
      </c>
      <c r="F14" s="263" t="s">
        <v>321</v>
      </c>
      <c r="G14" s="269" t="s">
        <v>322</v>
      </c>
      <c r="H14" s="262" t="s">
        <v>323</v>
      </c>
      <c r="I14" s="270" t="s">
        <v>324</v>
      </c>
      <c r="J14" s="265" t="s">
        <v>325</v>
      </c>
      <c r="K14" s="266" t="s">
        <v>306</v>
      </c>
      <c r="L14" s="260">
        <v>7.15</v>
      </c>
      <c r="M14" s="261" t="s">
        <v>198</v>
      </c>
    </row>
    <row r="15" spans="1:128" ht="15" customHeight="1">
      <c r="A15" s="254" t="s">
        <v>319</v>
      </c>
      <c r="B15" s="255" t="s">
        <v>320</v>
      </c>
      <c r="C15" s="271">
        <v>7004</v>
      </c>
      <c r="D15" s="256">
        <v>12502070</v>
      </c>
      <c r="E15" s="256" t="s">
        <v>300</v>
      </c>
      <c r="F15" s="263" t="s">
        <v>326</v>
      </c>
      <c r="G15" s="269" t="s">
        <v>322</v>
      </c>
      <c r="H15" s="262" t="s">
        <v>323</v>
      </c>
      <c r="I15" s="270" t="s">
        <v>324</v>
      </c>
      <c r="J15" s="265" t="s">
        <v>325</v>
      </c>
      <c r="K15" s="266" t="s">
        <v>306</v>
      </c>
      <c r="L15" s="260">
        <v>7.15</v>
      </c>
      <c r="M15" s="261" t="s">
        <v>198</v>
      </c>
    </row>
    <row r="16" spans="1:128" ht="15" customHeight="1">
      <c r="A16" s="272" t="s">
        <v>319</v>
      </c>
      <c r="B16" s="255" t="s">
        <v>320</v>
      </c>
      <c r="C16" s="273">
        <v>7006</v>
      </c>
      <c r="D16" s="256">
        <v>12502070</v>
      </c>
      <c r="E16" s="256" t="s">
        <v>300</v>
      </c>
      <c r="F16" s="263" t="s">
        <v>327</v>
      </c>
      <c r="G16" s="269" t="s">
        <v>322</v>
      </c>
      <c r="H16" s="262" t="s">
        <v>323</v>
      </c>
      <c r="I16" s="270" t="s">
        <v>324</v>
      </c>
      <c r="J16" s="265" t="s">
        <v>325</v>
      </c>
      <c r="K16" s="266" t="s">
        <v>306</v>
      </c>
      <c r="L16" s="260">
        <v>7.15</v>
      </c>
      <c r="M16" s="261" t="s">
        <v>198</v>
      </c>
    </row>
    <row r="17" spans="1:13" ht="15" customHeight="1">
      <c r="A17" s="272" t="s">
        <v>319</v>
      </c>
      <c r="B17" s="255" t="s">
        <v>320</v>
      </c>
      <c r="C17" s="273">
        <v>7021</v>
      </c>
      <c r="D17" s="256">
        <v>12502070</v>
      </c>
      <c r="E17" s="256" t="s">
        <v>300</v>
      </c>
      <c r="F17" s="263" t="s">
        <v>328</v>
      </c>
      <c r="G17" s="269" t="s">
        <v>322</v>
      </c>
      <c r="H17" s="262" t="s">
        <v>323</v>
      </c>
      <c r="I17" s="270" t="s">
        <v>324</v>
      </c>
      <c r="J17" s="265" t="s">
        <v>325</v>
      </c>
      <c r="K17" s="266" t="s">
        <v>306</v>
      </c>
      <c r="L17" s="260">
        <v>7.15</v>
      </c>
      <c r="M17" s="261" t="s">
        <v>198</v>
      </c>
    </row>
    <row r="18" spans="1:13" ht="15" customHeight="1">
      <c r="A18" s="272" t="s">
        <v>319</v>
      </c>
      <c r="B18" s="255" t="s">
        <v>320</v>
      </c>
      <c r="C18" s="273">
        <v>7024</v>
      </c>
      <c r="D18" s="256">
        <v>12502070</v>
      </c>
      <c r="E18" s="256" t="s">
        <v>300</v>
      </c>
      <c r="F18" s="263" t="s">
        <v>329</v>
      </c>
      <c r="G18" s="269" t="s">
        <v>322</v>
      </c>
      <c r="H18" s="262" t="s">
        <v>323</v>
      </c>
      <c r="I18" s="270" t="s">
        <v>324</v>
      </c>
      <c r="J18" s="265" t="s">
        <v>325</v>
      </c>
      <c r="K18" s="266" t="s">
        <v>306</v>
      </c>
      <c r="L18" s="260">
        <v>7.15</v>
      </c>
      <c r="M18" s="261" t="s">
        <v>198</v>
      </c>
    </row>
    <row r="19" spans="1:13" ht="15" customHeight="1">
      <c r="A19" s="254" t="s">
        <v>319</v>
      </c>
      <c r="B19" s="255" t="s">
        <v>320</v>
      </c>
      <c r="C19" s="268">
        <v>7050</v>
      </c>
      <c r="D19" s="256">
        <v>12502070</v>
      </c>
      <c r="E19" s="256" t="s">
        <v>300</v>
      </c>
      <c r="F19" s="263" t="s">
        <v>330</v>
      </c>
      <c r="G19" s="269" t="s">
        <v>322</v>
      </c>
      <c r="H19" s="262" t="s">
        <v>323</v>
      </c>
      <c r="I19" s="270" t="s">
        <v>324</v>
      </c>
      <c r="J19" s="265" t="s">
        <v>325</v>
      </c>
      <c r="K19" s="266" t="s">
        <v>306</v>
      </c>
      <c r="L19" s="260">
        <v>7.15</v>
      </c>
      <c r="M19" s="261" t="s">
        <v>198</v>
      </c>
    </row>
    <row r="20" spans="1:13" ht="15" customHeight="1">
      <c r="A20" s="272" t="s">
        <v>319</v>
      </c>
      <c r="B20" s="255" t="s">
        <v>320</v>
      </c>
      <c r="C20" s="274">
        <v>7051</v>
      </c>
      <c r="D20" s="256">
        <v>12502070</v>
      </c>
      <c r="E20" s="256" t="s">
        <v>300</v>
      </c>
      <c r="F20" s="263" t="s">
        <v>331</v>
      </c>
      <c r="G20" s="269" t="s">
        <v>322</v>
      </c>
      <c r="H20" s="262" t="s">
        <v>323</v>
      </c>
      <c r="I20" s="270" t="s">
        <v>324</v>
      </c>
      <c r="J20" s="265" t="s">
        <v>325</v>
      </c>
      <c r="K20" s="266" t="s">
        <v>306</v>
      </c>
      <c r="L20" s="260">
        <v>7.15</v>
      </c>
      <c r="M20" s="261" t="s">
        <v>198</v>
      </c>
    </row>
    <row r="21" spans="1:13" ht="15" customHeight="1">
      <c r="A21" s="272" t="s">
        <v>319</v>
      </c>
      <c r="B21" s="255" t="s">
        <v>320</v>
      </c>
      <c r="C21" s="273">
        <v>7075</v>
      </c>
      <c r="D21" s="256">
        <v>12502070</v>
      </c>
      <c r="E21" s="256" t="s">
        <v>300</v>
      </c>
      <c r="F21" s="263" t="s">
        <v>332</v>
      </c>
      <c r="G21" s="269" t="s">
        <v>322</v>
      </c>
      <c r="H21" s="262" t="s">
        <v>323</v>
      </c>
      <c r="I21" s="270" t="s">
        <v>324</v>
      </c>
      <c r="J21" s="265" t="s">
        <v>325</v>
      </c>
      <c r="K21" s="266" t="s">
        <v>306</v>
      </c>
      <c r="L21" s="260">
        <v>7.15</v>
      </c>
      <c r="M21" s="261" t="s">
        <v>198</v>
      </c>
    </row>
    <row r="22" spans="1:13" ht="15" customHeight="1">
      <c r="A22" s="272" t="s">
        <v>319</v>
      </c>
      <c r="B22" s="255" t="s">
        <v>320</v>
      </c>
      <c r="C22" s="275">
        <v>7005</v>
      </c>
      <c r="D22" s="256">
        <v>12502070</v>
      </c>
      <c r="E22" s="256" t="s">
        <v>300</v>
      </c>
      <c r="F22" s="263" t="s">
        <v>333</v>
      </c>
      <c r="G22" s="269" t="s">
        <v>322</v>
      </c>
      <c r="H22" s="262" t="s">
        <v>323</v>
      </c>
      <c r="I22" s="270" t="s">
        <v>324</v>
      </c>
      <c r="J22" s="265" t="s">
        <v>325</v>
      </c>
      <c r="K22" s="266" t="s">
        <v>306</v>
      </c>
      <c r="L22" s="260">
        <v>7.15</v>
      </c>
      <c r="M22" s="261" t="s">
        <v>198</v>
      </c>
    </row>
    <row r="23" spans="1:13" ht="15" customHeight="1">
      <c r="A23" s="272" t="s">
        <v>319</v>
      </c>
      <c r="B23" s="255" t="s">
        <v>320</v>
      </c>
      <c r="C23" s="273">
        <v>7077</v>
      </c>
      <c r="D23" s="256">
        <v>12502070</v>
      </c>
      <c r="E23" s="256" t="s">
        <v>300</v>
      </c>
      <c r="F23" s="263" t="s">
        <v>334</v>
      </c>
      <c r="G23" s="269" t="s">
        <v>322</v>
      </c>
      <c r="H23" s="262" t="s">
        <v>323</v>
      </c>
      <c r="I23" s="270" t="s">
        <v>324</v>
      </c>
      <c r="J23" s="265" t="s">
        <v>325</v>
      </c>
      <c r="K23" s="266" t="s">
        <v>306</v>
      </c>
      <c r="L23" s="260">
        <v>7.15</v>
      </c>
      <c r="M23" s="261" t="s">
        <v>198</v>
      </c>
    </row>
    <row r="24" spans="1:13" ht="15" customHeight="1">
      <c r="A24" s="272" t="s">
        <v>319</v>
      </c>
      <c r="B24" s="255" t="s">
        <v>320</v>
      </c>
      <c r="C24" s="273">
        <v>7081</v>
      </c>
      <c r="D24" s="256">
        <v>12502070</v>
      </c>
      <c r="E24" s="256" t="s">
        <v>300</v>
      </c>
      <c r="F24" s="263" t="s">
        <v>335</v>
      </c>
      <c r="G24" s="269" t="s">
        <v>322</v>
      </c>
      <c r="H24" s="262" t="s">
        <v>323</v>
      </c>
      <c r="I24" s="270" t="s">
        <v>324</v>
      </c>
      <c r="J24" s="265" t="s">
        <v>325</v>
      </c>
      <c r="K24" s="266" t="s">
        <v>306</v>
      </c>
      <c r="L24" s="260">
        <v>7.15</v>
      </c>
      <c r="M24" s="261" t="s">
        <v>198</v>
      </c>
    </row>
    <row r="25" spans="1:13" ht="15" customHeight="1">
      <c r="A25" s="272" t="s">
        <v>319</v>
      </c>
      <c r="B25" s="255" t="s">
        <v>320</v>
      </c>
      <c r="C25" s="273">
        <v>7086</v>
      </c>
      <c r="D25" s="256">
        <v>12502070</v>
      </c>
      <c r="E25" s="256" t="s">
        <v>300</v>
      </c>
      <c r="F25" s="263" t="s">
        <v>336</v>
      </c>
      <c r="G25" s="276" t="s">
        <v>322</v>
      </c>
      <c r="H25" s="262" t="s">
        <v>323</v>
      </c>
      <c r="I25" s="270" t="s">
        <v>324</v>
      </c>
      <c r="J25" s="265" t="s">
        <v>325</v>
      </c>
      <c r="K25" s="266" t="s">
        <v>306</v>
      </c>
      <c r="L25" s="260">
        <v>7.15</v>
      </c>
      <c r="M25" s="261" t="s">
        <v>198</v>
      </c>
    </row>
    <row r="26" spans="1:13" ht="15" customHeight="1">
      <c r="A26" s="277" t="s">
        <v>319</v>
      </c>
      <c r="B26" s="255" t="s">
        <v>320</v>
      </c>
      <c r="C26" s="278">
        <v>7087</v>
      </c>
      <c r="D26" s="256">
        <v>12502070</v>
      </c>
      <c r="E26" s="256" t="s">
        <v>300</v>
      </c>
      <c r="F26" s="263" t="s">
        <v>337</v>
      </c>
      <c r="G26" s="276" t="s">
        <v>322</v>
      </c>
      <c r="H26" s="262" t="s">
        <v>323</v>
      </c>
      <c r="I26" s="270" t="s">
        <v>324</v>
      </c>
      <c r="J26" s="265" t="s">
        <v>325</v>
      </c>
      <c r="K26" s="266" t="s">
        <v>306</v>
      </c>
      <c r="L26" s="260">
        <v>7.15</v>
      </c>
      <c r="M26" s="261" t="s">
        <v>198</v>
      </c>
    </row>
    <row r="27" spans="1:13" ht="15" customHeight="1">
      <c r="A27" s="279" t="s">
        <v>319</v>
      </c>
      <c r="B27" s="255" t="s">
        <v>320</v>
      </c>
      <c r="C27" s="280">
        <v>7089</v>
      </c>
      <c r="D27" s="256">
        <v>12502070</v>
      </c>
      <c r="E27" s="256" t="s">
        <v>300</v>
      </c>
      <c r="F27" s="263" t="s">
        <v>338</v>
      </c>
      <c r="G27" s="276" t="s">
        <v>322</v>
      </c>
      <c r="H27" s="262" t="s">
        <v>323</v>
      </c>
      <c r="I27" s="281" t="s">
        <v>324</v>
      </c>
      <c r="J27" s="265" t="s">
        <v>325</v>
      </c>
      <c r="K27" s="266" t="s">
        <v>306</v>
      </c>
      <c r="L27" s="260">
        <v>7.15</v>
      </c>
      <c r="M27" s="261" t="s">
        <v>198</v>
      </c>
    </row>
    <row r="28" spans="1:13" ht="15" customHeight="1">
      <c r="A28" s="272" t="s">
        <v>319</v>
      </c>
      <c r="B28" s="255" t="s">
        <v>320</v>
      </c>
      <c r="C28" s="273">
        <v>7301</v>
      </c>
      <c r="D28" s="256">
        <v>12502070</v>
      </c>
      <c r="E28" s="256" t="s">
        <v>300</v>
      </c>
      <c r="F28" s="263" t="s">
        <v>339</v>
      </c>
      <c r="G28" s="276" t="s">
        <v>322</v>
      </c>
      <c r="H28" s="262" t="s">
        <v>323</v>
      </c>
      <c r="I28" s="270" t="s">
        <v>324</v>
      </c>
      <c r="J28" s="265" t="s">
        <v>325</v>
      </c>
      <c r="K28" s="266" t="s">
        <v>306</v>
      </c>
      <c r="L28" s="260">
        <v>7.15</v>
      </c>
      <c r="M28" s="261" t="s">
        <v>198</v>
      </c>
    </row>
    <row r="29" spans="1:13" ht="15" customHeight="1">
      <c r="A29" s="254" t="s">
        <v>319</v>
      </c>
      <c r="B29" s="255" t="s">
        <v>320</v>
      </c>
      <c r="C29" s="282">
        <v>7703</v>
      </c>
      <c r="D29" s="256">
        <v>12502070</v>
      </c>
      <c r="E29" s="256" t="s">
        <v>300</v>
      </c>
      <c r="F29" s="263" t="s">
        <v>340</v>
      </c>
      <c r="G29" s="276" t="s">
        <v>322</v>
      </c>
      <c r="H29" s="262" t="s">
        <v>323</v>
      </c>
      <c r="I29" s="264" t="s">
        <v>341</v>
      </c>
      <c r="J29" s="265" t="s">
        <v>325</v>
      </c>
      <c r="K29" s="266" t="s">
        <v>306</v>
      </c>
      <c r="L29" s="260">
        <v>3</v>
      </c>
      <c r="M29" s="261" t="s">
        <v>342</v>
      </c>
    </row>
    <row r="30" spans="1:13" ht="15" customHeight="1">
      <c r="A30" s="254" t="s">
        <v>319</v>
      </c>
      <c r="B30" s="255" t="s">
        <v>320</v>
      </c>
      <c r="C30" s="255">
        <v>7704</v>
      </c>
      <c r="D30" s="256">
        <v>12502070</v>
      </c>
      <c r="E30" s="256" t="s">
        <v>300</v>
      </c>
      <c r="F30" s="263" t="s">
        <v>343</v>
      </c>
      <c r="G30" s="276" t="s">
        <v>322</v>
      </c>
      <c r="H30" s="262" t="s">
        <v>323</v>
      </c>
      <c r="I30" s="264" t="s">
        <v>341</v>
      </c>
      <c r="J30" s="265" t="s">
        <v>325</v>
      </c>
      <c r="K30" s="266" t="s">
        <v>306</v>
      </c>
      <c r="L30" s="260">
        <v>2.5</v>
      </c>
      <c r="M30" s="261" t="s">
        <v>342</v>
      </c>
    </row>
    <row r="31" spans="1:13" ht="15" customHeight="1">
      <c r="A31" s="254" t="s">
        <v>319</v>
      </c>
      <c r="B31" s="255" t="s">
        <v>320</v>
      </c>
      <c r="C31" s="255">
        <v>7003</v>
      </c>
      <c r="D31" s="256">
        <v>12502070</v>
      </c>
      <c r="E31" s="256" t="s">
        <v>300</v>
      </c>
      <c r="F31" s="263" t="s">
        <v>344</v>
      </c>
      <c r="G31" s="276" t="s">
        <v>322</v>
      </c>
      <c r="H31" s="262" t="s">
        <v>323</v>
      </c>
      <c r="I31" s="264" t="s">
        <v>324</v>
      </c>
      <c r="J31" s="265" t="s">
        <v>325</v>
      </c>
      <c r="K31" s="266" t="s">
        <v>306</v>
      </c>
      <c r="L31" s="260">
        <v>7.15</v>
      </c>
      <c r="M31" s="261" t="s">
        <v>198</v>
      </c>
    </row>
    <row r="32" spans="1:13" ht="15" customHeight="1">
      <c r="A32" s="254" t="s">
        <v>319</v>
      </c>
      <c r="B32" s="255" t="s">
        <v>320</v>
      </c>
      <c r="C32" s="255">
        <v>7706</v>
      </c>
      <c r="D32" s="256" t="s">
        <v>345</v>
      </c>
      <c r="E32" s="256" t="s">
        <v>300</v>
      </c>
      <c r="F32" s="263" t="s">
        <v>346</v>
      </c>
      <c r="G32" s="276" t="s">
        <v>322</v>
      </c>
      <c r="H32" s="262" t="s">
        <v>323</v>
      </c>
      <c r="I32" s="264" t="s">
        <v>341</v>
      </c>
      <c r="J32" s="265" t="s">
        <v>325</v>
      </c>
      <c r="K32" s="266" t="s">
        <v>306</v>
      </c>
      <c r="L32" s="260">
        <v>5.3</v>
      </c>
      <c r="M32" s="261" t="s">
        <v>198</v>
      </c>
    </row>
    <row r="33" spans="1:13" ht="15" customHeight="1">
      <c r="A33" s="254" t="s">
        <v>319</v>
      </c>
      <c r="B33" s="255" t="s">
        <v>320</v>
      </c>
      <c r="C33" s="282">
        <v>7708</v>
      </c>
      <c r="D33" s="262">
        <v>12502170</v>
      </c>
      <c r="E33" s="256" t="s">
        <v>300</v>
      </c>
      <c r="F33" s="257" t="s">
        <v>347</v>
      </c>
      <c r="G33" s="276" t="s">
        <v>322</v>
      </c>
      <c r="H33" s="262" t="s">
        <v>323</v>
      </c>
      <c r="I33" s="270" t="s">
        <v>348</v>
      </c>
      <c r="J33" s="265" t="s">
        <v>325</v>
      </c>
      <c r="K33" s="266" t="s">
        <v>306</v>
      </c>
      <c r="L33" s="260">
        <v>8.0500000000000007</v>
      </c>
      <c r="M33" s="261" t="s">
        <v>198</v>
      </c>
    </row>
    <row r="34" spans="1:13" ht="15" customHeight="1">
      <c r="A34" s="254" t="s">
        <v>319</v>
      </c>
      <c r="B34" s="255" t="s">
        <v>320</v>
      </c>
      <c r="C34" s="255">
        <v>7805</v>
      </c>
      <c r="D34" s="262">
        <v>12502170</v>
      </c>
      <c r="E34" s="256" t="s">
        <v>300</v>
      </c>
      <c r="F34" s="257" t="s">
        <v>349</v>
      </c>
      <c r="G34" s="276" t="s">
        <v>322</v>
      </c>
      <c r="H34" s="262" t="s">
        <v>323</v>
      </c>
      <c r="I34" s="270" t="s">
        <v>348</v>
      </c>
      <c r="J34" s="265" t="s">
        <v>325</v>
      </c>
      <c r="K34" s="266" t="s">
        <v>306</v>
      </c>
      <c r="L34" s="260">
        <v>8.0500000000000007</v>
      </c>
      <c r="M34" s="261" t="s">
        <v>198</v>
      </c>
    </row>
    <row r="35" spans="1:13" ht="15" customHeight="1">
      <c r="A35" s="254" t="s">
        <v>319</v>
      </c>
      <c r="B35" s="255" t="s">
        <v>320</v>
      </c>
      <c r="C35" s="282">
        <v>7701</v>
      </c>
      <c r="D35" s="262">
        <v>12502270</v>
      </c>
      <c r="E35" s="256" t="s">
        <v>300</v>
      </c>
      <c r="F35" s="257" t="s">
        <v>350</v>
      </c>
      <c r="G35" s="276" t="s">
        <v>322</v>
      </c>
      <c r="H35" s="262" t="s">
        <v>323</v>
      </c>
      <c r="I35" s="270" t="s">
        <v>351</v>
      </c>
      <c r="J35" s="265" t="s">
        <v>325</v>
      </c>
      <c r="K35" s="266" t="s">
        <v>306</v>
      </c>
      <c r="L35" s="260">
        <v>3</v>
      </c>
      <c r="M35" s="261" t="s">
        <v>342</v>
      </c>
    </row>
    <row r="36" spans="1:13" ht="15" customHeight="1">
      <c r="A36" s="254" t="s">
        <v>319</v>
      </c>
      <c r="B36" s="255" t="s">
        <v>320</v>
      </c>
      <c r="C36" s="255">
        <v>7705</v>
      </c>
      <c r="D36" s="262">
        <v>12502270</v>
      </c>
      <c r="E36" s="256" t="s">
        <v>300</v>
      </c>
      <c r="F36" s="257" t="s">
        <v>352</v>
      </c>
      <c r="G36" s="276" t="s">
        <v>322</v>
      </c>
      <c r="H36" s="262" t="s">
        <v>323</v>
      </c>
      <c r="I36" s="270" t="s">
        <v>351</v>
      </c>
      <c r="J36" s="265" t="s">
        <v>325</v>
      </c>
      <c r="K36" s="266" t="s">
        <v>306</v>
      </c>
      <c r="L36" s="260">
        <v>5.3</v>
      </c>
      <c r="M36" s="261" t="s">
        <v>198</v>
      </c>
    </row>
    <row r="37" spans="1:13" ht="15" customHeight="1">
      <c r="A37" s="254" t="s">
        <v>353</v>
      </c>
      <c r="B37" s="255" t="s">
        <v>354</v>
      </c>
      <c r="C37" s="255">
        <v>101</v>
      </c>
      <c r="D37" s="255">
        <v>11115870</v>
      </c>
      <c r="E37" s="256" t="s">
        <v>300</v>
      </c>
      <c r="F37" s="257" t="s">
        <v>355</v>
      </c>
      <c r="G37" s="283" t="s">
        <v>356</v>
      </c>
      <c r="H37" s="255" t="s">
        <v>357</v>
      </c>
      <c r="I37" s="258" t="s">
        <v>358</v>
      </c>
      <c r="J37" s="254" t="s">
        <v>323</v>
      </c>
      <c r="K37" s="259" t="s">
        <v>306</v>
      </c>
      <c r="L37" s="260">
        <v>3.05</v>
      </c>
      <c r="M37" s="261" t="s">
        <v>198</v>
      </c>
    </row>
    <row r="38" spans="1:13" ht="15" customHeight="1">
      <c r="A38" s="254" t="s">
        <v>353</v>
      </c>
      <c r="B38" s="255" t="s">
        <v>354</v>
      </c>
      <c r="C38" s="255">
        <v>102</v>
      </c>
      <c r="D38" s="255">
        <v>11115870</v>
      </c>
      <c r="E38" s="256" t="s">
        <v>300</v>
      </c>
      <c r="F38" s="257" t="s">
        <v>359</v>
      </c>
      <c r="G38" s="283" t="s">
        <v>356</v>
      </c>
      <c r="H38" s="255" t="s">
        <v>357</v>
      </c>
      <c r="I38" s="258" t="s">
        <v>358</v>
      </c>
      <c r="J38" s="254" t="s">
        <v>323</v>
      </c>
      <c r="K38" s="259" t="s">
        <v>306</v>
      </c>
      <c r="L38" s="260">
        <v>3.05</v>
      </c>
      <c r="M38" s="261" t="s">
        <v>198</v>
      </c>
    </row>
    <row r="39" spans="1:13" ht="15" customHeight="1">
      <c r="A39" s="254" t="s">
        <v>353</v>
      </c>
      <c r="B39" s="255" t="s">
        <v>354</v>
      </c>
      <c r="C39" s="255">
        <v>103</v>
      </c>
      <c r="D39" s="255">
        <v>11115870</v>
      </c>
      <c r="E39" s="256" t="s">
        <v>300</v>
      </c>
      <c r="F39" s="257" t="s">
        <v>360</v>
      </c>
      <c r="G39" s="283" t="s">
        <v>356</v>
      </c>
      <c r="H39" s="255" t="s">
        <v>357</v>
      </c>
      <c r="I39" s="284" t="s">
        <v>358</v>
      </c>
      <c r="J39" s="254" t="s">
        <v>323</v>
      </c>
      <c r="K39" s="259" t="s">
        <v>306</v>
      </c>
      <c r="L39" s="260">
        <v>3.05</v>
      </c>
      <c r="M39" s="261" t="s">
        <v>198</v>
      </c>
    </row>
    <row r="40" spans="1:13" ht="15" customHeight="1">
      <c r="A40" s="254" t="s">
        <v>361</v>
      </c>
      <c r="B40" s="255" t="s">
        <v>362</v>
      </c>
      <c r="C40" s="255">
        <v>4001</v>
      </c>
      <c r="D40" s="285">
        <v>12183770</v>
      </c>
      <c r="E40" s="256" t="s">
        <v>300</v>
      </c>
      <c r="F40" s="286" t="s">
        <v>363</v>
      </c>
      <c r="G40" s="283" t="s">
        <v>364</v>
      </c>
      <c r="H40" s="255" t="s">
        <v>323</v>
      </c>
      <c r="I40" s="270" t="s">
        <v>324</v>
      </c>
      <c r="J40" s="265" t="s">
        <v>325</v>
      </c>
      <c r="K40" s="266" t="s">
        <v>306</v>
      </c>
      <c r="L40" s="260">
        <v>6.7</v>
      </c>
      <c r="M40" s="261" t="s">
        <v>198</v>
      </c>
    </row>
    <row r="41" spans="1:13" ht="15" customHeight="1">
      <c r="A41" s="254" t="s">
        <v>361</v>
      </c>
      <c r="B41" s="255" t="s">
        <v>362</v>
      </c>
      <c r="C41" s="255">
        <v>4003</v>
      </c>
      <c r="D41" s="285">
        <v>12183770</v>
      </c>
      <c r="E41" s="256" t="s">
        <v>300</v>
      </c>
      <c r="F41" s="286" t="s">
        <v>365</v>
      </c>
      <c r="G41" s="283" t="s">
        <v>364</v>
      </c>
      <c r="H41" s="255" t="s">
        <v>323</v>
      </c>
      <c r="I41" s="270" t="s">
        <v>324</v>
      </c>
      <c r="J41" s="265" t="s">
        <v>325</v>
      </c>
      <c r="K41" s="266" t="s">
        <v>306</v>
      </c>
      <c r="L41" s="260">
        <v>6.7</v>
      </c>
      <c r="M41" s="261" t="s">
        <v>198</v>
      </c>
    </row>
    <row r="42" spans="1:13" ht="15" customHeight="1">
      <c r="A42" s="254" t="s">
        <v>361</v>
      </c>
      <c r="B42" s="255" t="s">
        <v>362</v>
      </c>
      <c r="C42" s="255">
        <v>4004</v>
      </c>
      <c r="D42" s="285">
        <v>12183770</v>
      </c>
      <c r="E42" s="256" t="s">
        <v>300</v>
      </c>
      <c r="F42" s="286" t="s">
        <v>366</v>
      </c>
      <c r="G42" s="283" t="s">
        <v>364</v>
      </c>
      <c r="H42" s="255" t="s">
        <v>323</v>
      </c>
      <c r="I42" s="270" t="s">
        <v>324</v>
      </c>
      <c r="J42" s="265" t="s">
        <v>325</v>
      </c>
      <c r="K42" s="266" t="s">
        <v>306</v>
      </c>
      <c r="L42" s="260">
        <v>6.7</v>
      </c>
      <c r="M42" s="261" t="s">
        <v>198</v>
      </c>
    </row>
    <row r="43" spans="1:13" ht="15" customHeight="1">
      <c r="A43" s="254" t="s">
        <v>361</v>
      </c>
      <c r="B43" s="255" t="s">
        <v>362</v>
      </c>
      <c r="C43" s="255">
        <v>4007</v>
      </c>
      <c r="D43" s="285">
        <v>12183770</v>
      </c>
      <c r="E43" s="256" t="s">
        <v>300</v>
      </c>
      <c r="F43" s="286" t="s">
        <v>367</v>
      </c>
      <c r="G43" s="283" t="s">
        <v>364</v>
      </c>
      <c r="H43" s="255" t="s">
        <v>323</v>
      </c>
      <c r="I43" s="270" t="s">
        <v>324</v>
      </c>
      <c r="J43" s="265" t="s">
        <v>325</v>
      </c>
      <c r="K43" s="266" t="s">
        <v>306</v>
      </c>
      <c r="L43" s="260">
        <v>6.7</v>
      </c>
      <c r="M43" s="261" t="s">
        <v>198</v>
      </c>
    </row>
    <row r="44" spans="1:13" ht="15" customHeight="1">
      <c r="A44" s="254" t="s">
        <v>361</v>
      </c>
      <c r="B44" s="255" t="s">
        <v>362</v>
      </c>
      <c r="C44" s="255">
        <v>4070</v>
      </c>
      <c r="D44" s="285">
        <v>12183770</v>
      </c>
      <c r="E44" s="256" t="s">
        <v>300</v>
      </c>
      <c r="F44" s="286" t="s">
        <v>368</v>
      </c>
      <c r="G44" s="283" t="s">
        <v>364</v>
      </c>
      <c r="H44" s="255" t="s">
        <v>323</v>
      </c>
      <c r="I44" s="270" t="s">
        <v>324</v>
      </c>
      <c r="J44" s="265" t="s">
        <v>325</v>
      </c>
      <c r="K44" s="266" t="s">
        <v>306</v>
      </c>
      <c r="L44" s="260">
        <v>6.7</v>
      </c>
      <c r="M44" s="261" t="s">
        <v>198</v>
      </c>
    </row>
    <row r="45" spans="1:13" ht="15" customHeight="1">
      <c r="A45" s="254" t="s">
        <v>361</v>
      </c>
      <c r="B45" s="255" t="s">
        <v>362</v>
      </c>
      <c r="C45" s="255">
        <v>4080</v>
      </c>
      <c r="D45" s="285">
        <v>12183770</v>
      </c>
      <c r="E45" s="256" t="s">
        <v>300</v>
      </c>
      <c r="F45" s="286" t="s">
        <v>369</v>
      </c>
      <c r="G45" s="283" t="s">
        <v>364</v>
      </c>
      <c r="H45" s="255" t="s">
        <v>323</v>
      </c>
      <c r="I45" s="270" t="s">
        <v>324</v>
      </c>
      <c r="J45" s="265" t="s">
        <v>325</v>
      </c>
      <c r="K45" s="266" t="s">
        <v>306</v>
      </c>
      <c r="L45" s="260">
        <v>6.7</v>
      </c>
      <c r="M45" s="261" t="s">
        <v>198</v>
      </c>
    </row>
    <row r="46" spans="1:13" ht="15" customHeight="1">
      <c r="A46" s="254" t="s">
        <v>361</v>
      </c>
      <c r="B46" s="255" t="s">
        <v>362</v>
      </c>
      <c r="C46" s="255">
        <v>4085</v>
      </c>
      <c r="D46" s="285">
        <v>12183770</v>
      </c>
      <c r="E46" s="256" t="s">
        <v>300</v>
      </c>
      <c r="F46" s="286" t="s">
        <v>370</v>
      </c>
      <c r="G46" s="283" t="s">
        <v>364</v>
      </c>
      <c r="H46" s="255" t="s">
        <v>323</v>
      </c>
      <c r="I46" s="270" t="s">
        <v>324</v>
      </c>
      <c r="J46" s="265" t="s">
        <v>325</v>
      </c>
      <c r="K46" s="266" t="s">
        <v>306</v>
      </c>
      <c r="L46" s="260">
        <v>6.7</v>
      </c>
      <c r="M46" s="261" t="s">
        <v>198</v>
      </c>
    </row>
    <row r="47" spans="1:13" ht="15" customHeight="1">
      <c r="A47" s="254" t="s">
        <v>361</v>
      </c>
      <c r="B47" s="255" t="s">
        <v>362</v>
      </c>
      <c r="C47" s="255">
        <v>4087</v>
      </c>
      <c r="D47" s="285">
        <v>12183770</v>
      </c>
      <c r="E47" s="256" t="s">
        <v>300</v>
      </c>
      <c r="F47" s="286" t="s">
        <v>371</v>
      </c>
      <c r="G47" s="283" t="s">
        <v>364</v>
      </c>
      <c r="H47" s="255" t="s">
        <v>323</v>
      </c>
      <c r="I47" s="270" t="s">
        <v>324</v>
      </c>
      <c r="J47" s="265" t="s">
        <v>325</v>
      </c>
      <c r="K47" s="266" t="s">
        <v>306</v>
      </c>
      <c r="L47" s="260">
        <v>6.7</v>
      </c>
      <c r="M47" s="261" t="s">
        <v>198</v>
      </c>
    </row>
    <row r="48" spans="1:13" ht="15" customHeight="1">
      <c r="A48" s="254" t="s">
        <v>361</v>
      </c>
      <c r="B48" s="255" t="s">
        <v>362</v>
      </c>
      <c r="C48" s="255">
        <v>4301</v>
      </c>
      <c r="D48" s="285">
        <v>12183770</v>
      </c>
      <c r="E48" s="256" t="s">
        <v>300</v>
      </c>
      <c r="F48" s="286" t="s">
        <v>372</v>
      </c>
      <c r="G48" s="283" t="s">
        <v>364</v>
      </c>
      <c r="H48" s="255" t="s">
        <v>323</v>
      </c>
      <c r="I48" s="270" t="s">
        <v>324</v>
      </c>
      <c r="J48" s="265" t="s">
        <v>325</v>
      </c>
      <c r="K48" s="266" t="s">
        <v>306</v>
      </c>
      <c r="L48" s="260">
        <v>6.7</v>
      </c>
      <c r="M48" s="261" t="s">
        <v>198</v>
      </c>
    </row>
    <row r="49" spans="1:13" ht="15" customHeight="1">
      <c r="A49" s="254" t="s">
        <v>361</v>
      </c>
      <c r="B49" s="255" t="s">
        <v>362</v>
      </c>
      <c r="C49" s="255">
        <v>4304</v>
      </c>
      <c r="D49" s="285">
        <v>12183770</v>
      </c>
      <c r="E49" s="256" t="s">
        <v>300</v>
      </c>
      <c r="F49" s="286" t="s">
        <v>373</v>
      </c>
      <c r="G49" s="283" t="s">
        <v>364</v>
      </c>
      <c r="H49" s="255" t="s">
        <v>323</v>
      </c>
      <c r="I49" s="270" t="s">
        <v>324</v>
      </c>
      <c r="J49" s="265" t="s">
        <v>325</v>
      </c>
      <c r="K49" s="266" t="s">
        <v>306</v>
      </c>
      <c r="L49" s="260">
        <v>6.7</v>
      </c>
      <c r="M49" s="261" t="s">
        <v>198</v>
      </c>
    </row>
    <row r="50" spans="1:13" ht="15" customHeight="1">
      <c r="A50" s="254" t="s">
        <v>361</v>
      </c>
      <c r="B50" s="255" t="s">
        <v>362</v>
      </c>
      <c r="C50" s="255">
        <v>4310</v>
      </c>
      <c r="D50" s="285">
        <v>12183770</v>
      </c>
      <c r="E50" s="256" t="s">
        <v>300</v>
      </c>
      <c r="F50" s="286" t="s">
        <v>374</v>
      </c>
      <c r="G50" s="283" t="s">
        <v>364</v>
      </c>
      <c r="H50" s="255" t="s">
        <v>323</v>
      </c>
      <c r="I50" s="270" t="s">
        <v>324</v>
      </c>
      <c r="J50" s="265" t="s">
        <v>325</v>
      </c>
      <c r="K50" s="266" t="s">
        <v>306</v>
      </c>
      <c r="L50" s="260">
        <v>6.7</v>
      </c>
      <c r="M50" s="261" t="s">
        <v>198</v>
      </c>
    </row>
    <row r="51" spans="1:13" ht="15" customHeight="1">
      <c r="A51" s="254" t="s">
        <v>375</v>
      </c>
      <c r="B51" s="255" t="s">
        <v>376</v>
      </c>
      <c r="C51" s="255">
        <v>201</v>
      </c>
      <c r="D51" s="285">
        <v>9040470</v>
      </c>
      <c r="E51" s="256" t="s">
        <v>300</v>
      </c>
      <c r="F51" s="287" t="s">
        <v>377</v>
      </c>
      <c r="G51" s="287" t="s">
        <v>378</v>
      </c>
      <c r="H51" s="285" t="s">
        <v>379</v>
      </c>
      <c r="I51" s="288" t="s">
        <v>380</v>
      </c>
      <c r="J51" s="287" t="s">
        <v>303</v>
      </c>
      <c r="K51" s="266" t="s">
        <v>306</v>
      </c>
      <c r="L51" s="260">
        <v>6.4</v>
      </c>
      <c r="M51" s="261" t="s">
        <v>198</v>
      </c>
    </row>
    <row r="52" spans="1:13" ht="15" customHeight="1">
      <c r="A52" s="254" t="s">
        <v>375</v>
      </c>
      <c r="B52" s="255" t="s">
        <v>376</v>
      </c>
      <c r="C52" s="255">
        <v>202</v>
      </c>
      <c r="D52" s="285">
        <v>9040470</v>
      </c>
      <c r="E52" s="256" t="s">
        <v>300</v>
      </c>
      <c r="F52" s="287" t="s">
        <v>381</v>
      </c>
      <c r="G52" s="287" t="s">
        <v>378</v>
      </c>
      <c r="H52" s="285" t="s">
        <v>379</v>
      </c>
      <c r="I52" s="288" t="s">
        <v>380</v>
      </c>
      <c r="J52" s="287" t="s">
        <v>303</v>
      </c>
      <c r="K52" s="266" t="s">
        <v>306</v>
      </c>
      <c r="L52" s="260">
        <v>6.4</v>
      </c>
      <c r="M52" s="261" t="s">
        <v>198</v>
      </c>
    </row>
    <row r="53" spans="1:13" ht="15" customHeight="1">
      <c r="A53" s="254" t="s">
        <v>375</v>
      </c>
      <c r="B53" s="255" t="s">
        <v>376</v>
      </c>
      <c r="C53" s="255">
        <v>203</v>
      </c>
      <c r="D53" s="285">
        <v>9040470</v>
      </c>
      <c r="E53" s="256" t="s">
        <v>300</v>
      </c>
      <c r="F53" s="287" t="s">
        <v>382</v>
      </c>
      <c r="G53" s="287" t="s">
        <v>378</v>
      </c>
      <c r="H53" s="285" t="s">
        <v>379</v>
      </c>
      <c r="I53" s="288" t="s">
        <v>380</v>
      </c>
      <c r="J53" s="287" t="s">
        <v>303</v>
      </c>
      <c r="K53" s="266" t="s">
        <v>306</v>
      </c>
      <c r="L53" s="260">
        <v>6.4</v>
      </c>
      <c r="M53" s="261" t="s">
        <v>198</v>
      </c>
    </row>
    <row r="54" spans="1:13" ht="15" customHeight="1">
      <c r="A54" s="254" t="s">
        <v>375</v>
      </c>
      <c r="B54" s="255" t="s">
        <v>376</v>
      </c>
      <c r="C54" s="255">
        <v>204</v>
      </c>
      <c r="D54" s="285">
        <v>9040470</v>
      </c>
      <c r="E54" s="256" t="s">
        <v>300</v>
      </c>
      <c r="F54" s="287" t="s">
        <v>383</v>
      </c>
      <c r="G54" s="287" t="s">
        <v>384</v>
      </c>
      <c r="H54" s="285" t="s">
        <v>379</v>
      </c>
      <c r="I54" s="288" t="s">
        <v>380</v>
      </c>
      <c r="J54" s="287" t="s">
        <v>303</v>
      </c>
      <c r="K54" s="266" t="s">
        <v>306</v>
      </c>
      <c r="L54" s="260">
        <v>3.75</v>
      </c>
      <c r="M54" s="261" t="s">
        <v>198</v>
      </c>
    </row>
    <row r="55" spans="1:13" ht="15" customHeight="1">
      <c r="A55" s="254" t="s">
        <v>385</v>
      </c>
      <c r="B55" s="255" t="s">
        <v>386</v>
      </c>
      <c r="C55" s="255">
        <v>8099670</v>
      </c>
      <c r="D55" s="285">
        <v>8099670</v>
      </c>
      <c r="E55" s="256" t="s">
        <v>300</v>
      </c>
      <c r="F55" s="289" t="s">
        <v>387</v>
      </c>
      <c r="G55" s="290" t="s">
        <v>388</v>
      </c>
      <c r="H55" s="285" t="s">
        <v>303</v>
      </c>
      <c r="I55" s="288" t="s">
        <v>389</v>
      </c>
      <c r="J55" s="287" t="s">
        <v>390</v>
      </c>
      <c r="K55" s="266" t="s">
        <v>306</v>
      </c>
      <c r="L55" s="260">
        <v>4.7</v>
      </c>
      <c r="M55" s="261" t="s">
        <v>198</v>
      </c>
    </row>
    <row r="56" spans="1:13" ht="15" customHeight="1">
      <c r="A56" s="254" t="s">
        <v>385</v>
      </c>
      <c r="B56" s="255" t="s">
        <v>386</v>
      </c>
      <c r="C56" s="255">
        <v>8099670</v>
      </c>
      <c r="D56" s="285">
        <v>8099670</v>
      </c>
      <c r="E56" s="256" t="s">
        <v>300</v>
      </c>
      <c r="F56" s="286" t="s">
        <v>387</v>
      </c>
      <c r="G56" s="290" t="s">
        <v>391</v>
      </c>
      <c r="H56" s="285" t="s">
        <v>303</v>
      </c>
      <c r="I56" s="288" t="s">
        <v>389</v>
      </c>
      <c r="J56" s="287" t="s">
        <v>390</v>
      </c>
      <c r="K56" s="266" t="s">
        <v>306</v>
      </c>
      <c r="L56" s="260">
        <v>3.15</v>
      </c>
      <c r="M56" s="261" t="s">
        <v>198</v>
      </c>
    </row>
    <row r="57" spans="1:13" ht="15" customHeight="1">
      <c r="A57" s="254" t="s">
        <v>392</v>
      </c>
      <c r="B57" s="255" t="s">
        <v>393</v>
      </c>
      <c r="C57" s="262">
        <v>9901</v>
      </c>
      <c r="D57" s="262">
        <v>12033870</v>
      </c>
      <c r="E57" s="256" t="s">
        <v>300</v>
      </c>
      <c r="F57" s="286" t="s">
        <v>394</v>
      </c>
      <c r="G57" s="291" t="s">
        <v>395</v>
      </c>
      <c r="H57" s="262" t="s">
        <v>323</v>
      </c>
      <c r="I57" s="264" t="s">
        <v>396</v>
      </c>
      <c r="J57" s="265" t="s">
        <v>325</v>
      </c>
      <c r="K57" s="266" t="s">
        <v>306</v>
      </c>
      <c r="L57" s="260">
        <v>5.35</v>
      </c>
      <c r="M57" s="261" t="s">
        <v>198</v>
      </c>
    </row>
    <row r="58" spans="1:13" ht="15" customHeight="1">
      <c r="A58" s="254" t="s">
        <v>392</v>
      </c>
      <c r="B58" s="255" t="s">
        <v>393</v>
      </c>
      <c r="C58" s="262">
        <v>9902</v>
      </c>
      <c r="D58" s="262">
        <v>12033870</v>
      </c>
      <c r="E58" s="256" t="s">
        <v>300</v>
      </c>
      <c r="F58" s="286" t="s">
        <v>397</v>
      </c>
      <c r="G58" s="291" t="s">
        <v>395</v>
      </c>
      <c r="H58" s="262" t="s">
        <v>323</v>
      </c>
      <c r="I58" s="264" t="s">
        <v>396</v>
      </c>
      <c r="J58" s="265" t="s">
        <v>325</v>
      </c>
      <c r="K58" s="266" t="s">
        <v>306</v>
      </c>
      <c r="L58" s="260">
        <v>5.35</v>
      </c>
      <c r="M58" s="261" t="s">
        <v>198</v>
      </c>
    </row>
    <row r="59" spans="1:13" ht="15" customHeight="1">
      <c r="A59" s="254" t="s">
        <v>392</v>
      </c>
      <c r="B59" s="255" t="s">
        <v>393</v>
      </c>
      <c r="C59" s="256">
        <v>1001</v>
      </c>
      <c r="D59" s="256">
        <v>12073070</v>
      </c>
      <c r="E59" s="256" t="s">
        <v>300</v>
      </c>
      <c r="F59" s="286" t="s">
        <v>398</v>
      </c>
      <c r="G59" s="292" t="s">
        <v>396</v>
      </c>
      <c r="H59" s="293" t="s">
        <v>323</v>
      </c>
      <c r="I59" s="270" t="s">
        <v>324</v>
      </c>
      <c r="J59" s="294" t="s">
        <v>325</v>
      </c>
      <c r="K59" s="266" t="s">
        <v>306</v>
      </c>
      <c r="L59" s="260">
        <v>7.55</v>
      </c>
      <c r="M59" s="261" t="s">
        <v>198</v>
      </c>
    </row>
    <row r="60" spans="1:13" ht="15" customHeight="1">
      <c r="A60" s="254" t="s">
        <v>392</v>
      </c>
      <c r="B60" s="255" t="s">
        <v>393</v>
      </c>
      <c r="C60" s="256" t="s">
        <v>399</v>
      </c>
      <c r="D60" s="256" t="s">
        <v>400</v>
      </c>
      <c r="E60" s="256" t="s">
        <v>401</v>
      </c>
      <c r="F60" s="286" t="s">
        <v>398</v>
      </c>
      <c r="G60" s="292" t="s">
        <v>396</v>
      </c>
      <c r="H60" s="293" t="s">
        <v>323</v>
      </c>
      <c r="I60" s="270" t="s">
        <v>324</v>
      </c>
      <c r="J60" s="294" t="s">
        <v>325</v>
      </c>
      <c r="K60" s="266" t="s">
        <v>306</v>
      </c>
      <c r="L60" s="260">
        <v>15.25</v>
      </c>
      <c r="M60" s="261" t="s">
        <v>198</v>
      </c>
    </row>
    <row r="61" spans="1:13" ht="15" customHeight="1">
      <c r="A61" s="254" t="s">
        <v>392</v>
      </c>
      <c r="B61" s="255" t="s">
        <v>393</v>
      </c>
      <c r="C61" s="262">
        <v>1002</v>
      </c>
      <c r="D61" s="256">
        <v>12073070</v>
      </c>
      <c r="E61" s="256" t="s">
        <v>300</v>
      </c>
      <c r="F61" s="286" t="s">
        <v>402</v>
      </c>
      <c r="G61" s="292" t="s">
        <v>396</v>
      </c>
      <c r="H61" s="293" t="s">
        <v>323</v>
      </c>
      <c r="I61" s="270" t="s">
        <v>324</v>
      </c>
      <c r="J61" s="294" t="s">
        <v>325</v>
      </c>
      <c r="K61" s="266" t="s">
        <v>306</v>
      </c>
      <c r="L61" s="260">
        <v>7.55</v>
      </c>
      <c r="M61" s="261" t="s">
        <v>198</v>
      </c>
    </row>
    <row r="62" spans="1:13" ht="15" customHeight="1">
      <c r="A62" s="254" t="s">
        <v>392</v>
      </c>
      <c r="B62" s="255" t="s">
        <v>393</v>
      </c>
      <c r="C62" s="256">
        <v>1030</v>
      </c>
      <c r="D62" s="256">
        <v>12073070</v>
      </c>
      <c r="E62" s="256" t="s">
        <v>300</v>
      </c>
      <c r="F62" s="286" t="s">
        <v>398</v>
      </c>
      <c r="G62" s="292" t="s">
        <v>396</v>
      </c>
      <c r="H62" s="293" t="s">
        <v>323</v>
      </c>
      <c r="I62" s="270" t="s">
        <v>324</v>
      </c>
      <c r="J62" s="294" t="s">
        <v>325</v>
      </c>
      <c r="K62" s="266" t="s">
        <v>306</v>
      </c>
      <c r="L62" s="260">
        <v>7.55</v>
      </c>
      <c r="M62" s="261" t="s">
        <v>198</v>
      </c>
    </row>
    <row r="63" spans="1:13" ht="15" customHeight="1">
      <c r="A63" s="254" t="s">
        <v>392</v>
      </c>
      <c r="B63" s="255" t="s">
        <v>393</v>
      </c>
      <c r="C63" s="256">
        <v>1054</v>
      </c>
      <c r="D63" s="256">
        <v>12073070</v>
      </c>
      <c r="E63" s="256" t="s">
        <v>300</v>
      </c>
      <c r="F63" s="286" t="s">
        <v>403</v>
      </c>
      <c r="G63" s="292" t="s">
        <v>396</v>
      </c>
      <c r="H63" s="293" t="s">
        <v>323</v>
      </c>
      <c r="I63" s="270" t="s">
        <v>324</v>
      </c>
      <c r="J63" s="294" t="s">
        <v>325</v>
      </c>
      <c r="K63" s="266" t="s">
        <v>306</v>
      </c>
      <c r="L63" s="260">
        <v>7.55</v>
      </c>
      <c r="M63" s="261" t="s">
        <v>198</v>
      </c>
    </row>
    <row r="64" spans="1:13" ht="15" customHeight="1">
      <c r="A64" s="254" t="s">
        <v>392</v>
      </c>
      <c r="B64" s="255" t="s">
        <v>393</v>
      </c>
      <c r="C64" s="256">
        <v>1055</v>
      </c>
      <c r="D64" s="256">
        <v>12073070</v>
      </c>
      <c r="E64" s="256" t="s">
        <v>300</v>
      </c>
      <c r="F64" s="286" t="s">
        <v>404</v>
      </c>
      <c r="G64" s="292" t="s">
        <v>396</v>
      </c>
      <c r="H64" s="293" t="s">
        <v>323</v>
      </c>
      <c r="I64" s="270" t="s">
        <v>324</v>
      </c>
      <c r="J64" s="294" t="s">
        <v>325</v>
      </c>
      <c r="K64" s="266" t="s">
        <v>306</v>
      </c>
      <c r="L64" s="260">
        <v>7.55</v>
      </c>
      <c r="M64" s="261" t="s">
        <v>198</v>
      </c>
    </row>
    <row r="65" spans="1:13" ht="15" customHeight="1">
      <c r="A65" s="254" t="s">
        <v>392</v>
      </c>
      <c r="B65" s="255" t="s">
        <v>393</v>
      </c>
      <c r="C65" s="256">
        <v>1056</v>
      </c>
      <c r="D65" s="256">
        <v>12073070</v>
      </c>
      <c r="E65" s="256" t="s">
        <v>300</v>
      </c>
      <c r="F65" s="286" t="s">
        <v>405</v>
      </c>
      <c r="G65" s="295" t="s">
        <v>396</v>
      </c>
      <c r="H65" s="293" t="s">
        <v>323</v>
      </c>
      <c r="I65" s="270" t="s">
        <v>324</v>
      </c>
      <c r="J65" s="294" t="s">
        <v>325</v>
      </c>
      <c r="K65" s="266" t="s">
        <v>306</v>
      </c>
      <c r="L65" s="260">
        <v>7.55</v>
      </c>
      <c r="M65" s="261" t="s">
        <v>198</v>
      </c>
    </row>
    <row r="66" spans="1:13" ht="15" customHeight="1">
      <c r="A66" s="254" t="s">
        <v>392</v>
      </c>
      <c r="B66" s="255" t="s">
        <v>393</v>
      </c>
      <c r="C66" s="256">
        <v>1057</v>
      </c>
      <c r="D66" s="256">
        <v>12073070</v>
      </c>
      <c r="E66" s="256" t="s">
        <v>300</v>
      </c>
      <c r="F66" s="286" t="s">
        <v>406</v>
      </c>
      <c r="G66" s="295" t="s">
        <v>396</v>
      </c>
      <c r="H66" s="293" t="s">
        <v>323</v>
      </c>
      <c r="I66" s="270" t="s">
        <v>324</v>
      </c>
      <c r="J66" s="294" t="s">
        <v>325</v>
      </c>
      <c r="K66" s="266" t="s">
        <v>306</v>
      </c>
      <c r="L66" s="260">
        <v>7.55</v>
      </c>
      <c r="M66" s="261" t="s">
        <v>198</v>
      </c>
    </row>
    <row r="67" spans="1:13" ht="15" customHeight="1">
      <c r="A67" s="254" t="s">
        <v>392</v>
      </c>
      <c r="B67" s="255" t="s">
        <v>393</v>
      </c>
      <c r="C67" s="256">
        <v>1058</v>
      </c>
      <c r="D67" s="256">
        <v>12073070</v>
      </c>
      <c r="E67" s="256" t="s">
        <v>300</v>
      </c>
      <c r="F67" s="286" t="s">
        <v>407</v>
      </c>
      <c r="G67" s="295" t="s">
        <v>396</v>
      </c>
      <c r="H67" s="293" t="s">
        <v>323</v>
      </c>
      <c r="I67" s="270" t="s">
        <v>324</v>
      </c>
      <c r="J67" s="294" t="s">
        <v>325</v>
      </c>
      <c r="K67" s="266" t="s">
        <v>306</v>
      </c>
      <c r="L67" s="260">
        <v>7.55</v>
      </c>
      <c r="M67" s="261" t="s">
        <v>198</v>
      </c>
    </row>
    <row r="68" spans="1:13" ht="15" customHeight="1">
      <c r="A68" s="254" t="s">
        <v>392</v>
      </c>
      <c r="B68" s="255" t="s">
        <v>393</v>
      </c>
      <c r="C68" s="256">
        <v>1060</v>
      </c>
      <c r="D68" s="256">
        <v>12073070</v>
      </c>
      <c r="E68" s="256" t="s">
        <v>300</v>
      </c>
      <c r="F68" s="286" t="s">
        <v>408</v>
      </c>
      <c r="G68" s="295" t="s">
        <v>396</v>
      </c>
      <c r="H68" s="293" t="s">
        <v>323</v>
      </c>
      <c r="I68" s="270" t="s">
        <v>324</v>
      </c>
      <c r="J68" s="294" t="s">
        <v>325</v>
      </c>
      <c r="K68" s="266" t="s">
        <v>306</v>
      </c>
      <c r="L68" s="260">
        <v>7.55</v>
      </c>
      <c r="M68" s="261" t="s">
        <v>198</v>
      </c>
    </row>
    <row r="69" spans="1:13" ht="15" customHeight="1">
      <c r="A69" s="254" t="s">
        <v>392</v>
      </c>
      <c r="B69" s="255" t="s">
        <v>393</v>
      </c>
      <c r="C69" s="256">
        <v>1061</v>
      </c>
      <c r="D69" s="256">
        <v>12073070</v>
      </c>
      <c r="E69" s="256" t="s">
        <v>300</v>
      </c>
      <c r="F69" s="286" t="s">
        <v>409</v>
      </c>
      <c r="G69" s="295" t="s">
        <v>396</v>
      </c>
      <c r="H69" s="293" t="s">
        <v>323</v>
      </c>
      <c r="I69" s="270" t="s">
        <v>324</v>
      </c>
      <c r="J69" s="294" t="s">
        <v>325</v>
      </c>
      <c r="K69" s="266" t="s">
        <v>306</v>
      </c>
      <c r="L69" s="260">
        <v>7.55</v>
      </c>
      <c r="M69" s="261" t="s">
        <v>198</v>
      </c>
    </row>
    <row r="70" spans="1:13" ht="15" customHeight="1">
      <c r="A70" s="254" t="s">
        <v>392</v>
      </c>
      <c r="B70" s="255" t="s">
        <v>393</v>
      </c>
      <c r="C70" s="282">
        <v>1062</v>
      </c>
      <c r="D70" s="256">
        <v>12073070</v>
      </c>
      <c r="E70" s="256" t="s">
        <v>300</v>
      </c>
      <c r="F70" s="286" t="s">
        <v>410</v>
      </c>
      <c r="G70" s="295" t="s">
        <v>396</v>
      </c>
      <c r="H70" s="293" t="s">
        <v>323</v>
      </c>
      <c r="I70" s="270" t="s">
        <v>324</v>
      </c>
      <c r="J70" s="294" t="s">
        <v>325</v>
      </c>
      <c r="K70" s="266" t="s">
        <v>306</v>
      </c>
      <c r="L70" s="260">
        <v>7.55</v>
      </c>
      <c r="M70" s="261" t="s">
        <v>198</v>
      </c>
    </row>
    <row r="71" spans="1:13" ht="15" customHeight="1">
      <c r="A71" s="254" t="s">
        <v>392</v>
      </c>
      <c r="B71" s="255" t="s">
        <v>393</v>
      </c>
      <c r="C71" s="256">
        <v>1070</v>
      </c>
      <c r="D71" s="256">
        <v>12073070</v>
      </c>
      <c r="E71" s="256" t="s">
        <v>300</v>
      </c>
      <c r="F71" s="286" t="s">
        <v>411</v>
      </c>
      <c r="G71" s="296" t="s">
        <v>396</v>
      </c>
      <c r="H71" s="293" t="s">
        <v>323</v>
      </c>
      <c r="I71" s="270" t="s">
        <v>324</v>
      </c>
      <c r="J71" s="294" t="s">
        <v>325</v>
      </c>
      <c r="K71" s="266" t="s">
        <v>306</v>
      </c>
      <c r="L71" s="260">
        <v>7.55</v>
      </c>
      <c r="M71" s="261" t="s">
        <v>198</v>
      </c>
    </row>
    <row r="72" spans="1:13" ht="15" customHeight="1">
      <c r="A72" s="254" t="s">
        <v>392</v>
      </c>
      <c r="B72" s="255" t="s">
        <v>393</v>
      </c>
      <c r="C72" s="256">
        <v>1071</v>
      </c>
      <c r="D72" s="256">
        <v>12073070</v>
      </c>
      <c r="E72" s="256" t="s">
        <v>300</v>
      </c>
      <c r="F72" s="286" t="s">
        <v>412</v>
      </c>
      <c r="G72" s="296" t="s">
        <v>396</v>
      </c>
      <c r="H72" s="293" t="s">
        <v>323</v>
      </c>
      <c r="I72" s="270" t="s">
        <v>324</v>
      </c>
      <c r="J72" s="294" t="s">
        <v>325</v>
      </c>
      <c r="K72" s="266" t="s">
        <v>306</v>
      </c>
      <c r="L72" s="260">
        <v>7.55</v>
      </c>
      <c r="M72" s="261" t="s">
        <v>198</v>
      </c>
    </row>
    <row r="73" spans="1:13" ht="15" customHeight="1">
      <c r="A73" s="254" t="s">
        <v>392</v>
      </c>
      <c r="B73" s="255" t="s">
        <v>393</v>
      </c>
      <c r="C73" s="282">
        <v>1074</v>
      </c>
      <c r="D73" s="256">
        <v>12073070</v>
      </c>
      <c r="E73" s="256" t="s">
        <v>300</v>
      </c>
      <c r="F73" s="263" t="s">
        <v>413</v>
      </c>
      <c r="G73" s="296" t="s">
        <v>396</v>
      </c>
      <c r="H73" s="293" t="s">
        <v>323</v>
      </c>
      <c r="I73" s="270" t="s">
        <v>324</v>
      </c>
      <c r="J73" s="294" t="s">
        <v>325</v>
      </c>
      <c r="K73" s="266" t="s">
        <v>306</v>
      </c>
      <c r="L73" s="260">
        <v>7.55</v>
      </c>
      <c r="M73" s="261" t="s">
        <v>198</v>
      </c>
    </row>
    <row r="74" spans="1:13" ht="15" customHeight="1">
      <c r="A74" s="254" t="s">
        <v>392</v>
      </c>
      <c r="B74" s="255" t="s">
        <v>393</v>
      </c>
      <c r="C74" s="256">
        <v>1101</v>
      </c>
      <c r="D74" s="256">
        <v>12073070</v>
      </c>
      <c r="E74" s="256" t="s">
        <v>300</v>
      </c>
      <c r="F74" s="263" t="s">
        <v>414</v>
      </c>
      <c r="G74" s="296" t="s">
        <v>396</v>
      </c>
      <c r="H74" s="293" t="s">
        <v>323</v>
      </c>
      <c r="I74" s="270" t="s">
        <v>324</v>
      </c>
      <c r="J74" s="294" t="s">
        <v>325</v>
      </c>
      <c r="K74" s="266" t="s">
        <v>306</v>
      </c>
      <c r="L74" s="260">
        <v>7.55</v>
      </c>
      <c r="M74" s="261" t="s">
        <v>198</v>
      </c>
    </row>
    <row r="75" spans="1:13" ht="15" customHeight="1">
      <c r="A75" s="254" t="s">
        <v>392</v>
      </c>
      <c r="B75" s="255" t="s">
        <v>393</v>
      </c>
      <c r="C75" s="282">
        <v>1102</v>
      </c>
      <c r="D75" s="256">
        <v>12073070</v>
      </c>
      <c r="E75" s="256" t="s">
        <v>300</v>
      </c>
      <c r="F75" s="263" t="s">
        <v>415</v>
      </c>
      <c r="G75" s="296" t="s">
        <v>396</v>
      </c>
      <c r="H75" s="293" t="s">
        <v>323</v>
      </c>
      <c r="I75" s="270" t="s">
        <v>324</v>
      </c>
      <c r="J75" s="294" t="s">
        <v>325</v>
      </c>
      <c r="K75" s="266" t="s">
        <v>306</v>
      </c>
      <c r="L75" s="260">
        <v>7.55</v>
      </c>
      <c r="M75" s="261" t="s">
        <v>198</v>
      </c>
    </row>
    <row r="76" spans="1:13" ht="15" customHeight="1">
      <c r="A76" s="254" t="s">
        <v>392</v>
      </c>
      <c r="B76" s="255" t="s">
        <v>393</v>
      </c>
      <c r="C76" s="256">
        <v>1301</v>
      </c>
      <c r="D76" s="256">
        <v>12073070</v>
      </c>
      <c r="E76" s="256" t="s">
        <v>300</v>
      </c>
      <c r="F76" s="263" t="s">
        <v>416</v>
      </c>
      <c r="G76" s="296" t="s">
        <v>396</v>
      </c>
      <c r="H76" s="293" t="s">
        <v>323</v>
      </c>
      <c r="I76" s="270" t="s">
        <v>324</v>
      </c>
      <c r="J76" s="294" t="s">
        <v>325</v>
      </c>
      <c r="K76" s="266" t="s">
        <v>306</v>
      </c>
      <c r="L76" s="260">
        <v>7.55</v>
      </c>
      <c r="M76" s="261" t="s">
        <v>198</v>
      </c>
    </row>
    <row r="77" spans="1:13" ht="15" customHeight="1">
      <c r="A77" s="254" t="s">
        <v>392</v>
      </c>
      <c r="B77" s="255" t="s">
        <v>393</v>
      </c>
      <c r="C77" s="256">
        <v>1322</v>
      </c>
      <c r="D77" s="256">
        <v>12073070</v>
      </c>
      <c r="E77" s="256" t="s">
        <v>300</v>
      </c>
      <c r="F77" s="263" t="s">
        <v>417</v>
      </c>
      <c r="G77" s="296" t="s">
        <v>396</v>
      </c>
      <c r="H77" s="293" t="s">
        <v>323</v>
      </c>
      <c r="I77" s="270" t="s">
        <v>324</v>
      </c>
      <c r="J77" s="294" t="s">
        <v>325</v>
      </c>
      <c r="K77" s="266" t="s">
        <v>306</v>
      </c>
      <c r="L77" s="260">
        <v>7.55</v>
      </c>
      <c r="M77" s="261" t="s">
        <v>198</v>
      </c>
    </row>
    <row r="78" spans="1:13" ht="15" customHeight="1">
      <c r="A78" s="254" t="s">
        <v>392</v>
      </c>
      <c r="B78" s="255" t="s">
        <v>393</v>
      </c>
      <c r="C78" s="256">
        <v>1323</v>
      </c>
      <c r="D78" s="256">
        <v>12073070</v>
      </c>
      <c r="E78" s="256" t="s">
        <v>300</v>
      </c>
      <c r="F78" s="263" t="s">
        <v>418</v>
      </c>
      <c r="G78" s="296" t="s">
        <v>396</v>
      </c>
      <c r="H78" s="293" t="s">
        <v>323</v>
      </c>
      <c r="I78" s="270" t="s">
        <v>324</v>
      </c>
      <c r="J78" s="294" t="s">
        <v>325</v>
      </c>
      <c r="K78" s="266" t="s">
        <v>306</v>
      </c>
      <c r="L78" s="260">
        <v>7.55</v>
      </c>
      <c r="M78" s="261" t="s">
        <v>198</v>
      </c>
    </row>
    <row r="79" spans="1:13" ht="15" customHeight="1">
      <c r="A79" s="254" t="s">
        <v>392</v>
      </c>
      <c r="B79" s="255" t="s">
        <v>393</v>
      </c>
      <c r="C79" s="282">
        <v>1324</v>
      </c>
      <c r="D79" s="256">
        <v>12073070</v>
      </c>
      <c r="E79" s="256" t="s">
        <v>300</v>
      </c>
      <c r="F79" s="263" t="s">
        <v>419</v>
      </c>
      <c r="G79" s="296" t="s">
        <v>396</v>
      </c>
      <c r="H79" s="293" t="s">
        <v>323</v>
      </c>
      <c r="I79" s="270" t="s">
        <v>324</v>
      </c>
      <c r="J79" s="294" t="s">
        <v>325</v>
      </c>
      <c r="K79" s="266" t="s">
        <v>306</v>
      </c>
      <c r="L79" s="260">
        <v>7.55</v>
      </c>
      <c r="M79" s="261" t="s">
        <v>198</v>
      </c>
    </row>
    <row r="80" spans="1:13" ht="15" customHeight="1">
      <c r="A80" s="254" t="s">
        <v>392</v>
      </c>
      <c r="B80" s="255" t="s">
        <v>393</v>
      </c>
      <c r="C80" s="282">
        <v>1325</v>
      </c>
      <c r="D80" s="256">
        <v>12073070</v>
      </c>
      <c r="E80" s="256" t="s">
        <v>300</v>
      </c>
      <c r="F80" s="263" t="s">
        <v>420</v>
      </c>
      <c r="G80" s="296" t="s">
        <v>396</v>
      </c>
      <c r="H80" s="293" t="s">
        <v>323</v>
      </c>
      <c r="I80" s="270" t="s">
        <v>324</v>
      </c>
      <c r="J80" s="294" t="s">
        <v>325</v>
      </c>
      <c r="K80" s="266" t="s">
        <v>306</v>
      </c>
      <c r="L80" s="260">
        <v>7.55</v>
      </c>
      <c r="M80" s="261" t="s">
        <v>198</v>
      </c>
    </row>
    <row r="81" spans="1:13" ht="15" customHeight="1">
      <c r="A81" s="254" t="s">
        <v>392</v>
      </c>
      <c r="B81" s="255" t="s">
        <v>393</v>
      </c>
      <c r="C81" s="282">
        <v>1326</v>
      </c>
      <c r="D81" s="256">
        <v>12073070</v>
      </c>
      <c r="E81" s="256" t="s">
        <v>300</v>
      </c>
      <c r="F81" s="263" t="s">
        <v>421</v>
      </c>
      <c r="G81" s="296" t="s">
        <v>396</v>
      </c>
      <c r="H81" s="293" t="s">
        <v>323</v>
      </c>
      <c r="I81" s="270" t="s">
        <v>324</v>
      </c>
      <c r="J81" s="294" t="s">
        <v>325</v>
      </c>
      <c r="K81" s="266" t="s">
        <v>306</v>
      </c>
      <c r="L81" s="260">
        <v>7.55</v>
      </c>
      <c r="M81" s="261" t="s">
        <v>198</v>
      </c>
    </row>
    <row r="82" spans="1:13" ht="15" customHeight="1">
      <c r="A82" s="254" t="s">
        <v>392</v>
      </c>
      <c r="B82" s="255" t="s">
        <v>393</v>
      </c>
      <c r="C82" s="282">
        <v>1327</v>
      </c>
      <c r="D82" s="256">
        <v>12073070</v>
      </c>
      <c r="E82" s="256" t="s">
        <v>300</v>
      </c>
      <c r="F82" s="263" t="s">
        <v>422</v>
      </c>
      <c r="G82" s="296" t="s">
        <v>396</v>
      </c>
      <c r="H82" s="293" t="s">
        <v>323</v>
      </c>
      <c r="I82" s="270" t="s">
        <v>324</v>
      </c>
      <c r="J82" s="294" t="s">
        <v>325</v>
      </c>
      <c r="K82" s="266" t="s">
        <v>306</v>
      </c>
      <c r="L82" s="260">
        <v>7.55</v>
      </c>
      <c r="M82" s="261" t="s">
        <v>198</v>
      </c>
    </row>
    <row r="83" spans="1:13" ht="15" customHeight="1">
      <c r="A83" s="254" t="s">
        <v>392</v>
      </c>
      <c r="B83" s="255" t="s">
        <v>393</v>
      </c>
      <c r="C83" s="256">
        <v>1901</v>
      </c>
      <c r="D83" s="256">
        <v>12073070</v>
      </c>
      <c r="E83" s="256" t="s">
        <v>300</v>
      </c>
      <c r="F83" s="263" t="s">
        <v>423</v>
      </c>
      <c r="G83" s="296" t="s">
        <v>396</v>
      </c>
      <c r="H83" s="293" t="s">
        <v>323</v>
      </c>
      <c r="I83" s="295" t="s">
        <v>424</v>
      </c>
      <c r="J83" s="294" t="s">
        <v>325</v>
      </c>
      <c r="K83" s="266" t="s">
        <v>306</v>
      </c>
      <c r="L83" s="260">
        <v>4.95</v>
      </c>
      <c r="M83" s="261" t="s">
        <v>198</v>
      </c>
    </row>
    <row r="84" spans="1:13" ht="15" customHeight="1">
      <c r="A84" s="254" t="s">
        <v>392</v>
      </c>
      <c r="B84" s="255" t="s">
        <v>393</v>
      </c>
      <c r="C84" s="256">
        <v>1902</v>
      </c>
      <c r="D84" s="256">
        <v>12073070</v>
      </c>
      <c r="E84" s="256" t="s">
        <v>300</v>
      </c>
      <c r="F84" s="263" t="s">
        <v>425</v>
      </c>
      <c r="G84" s="296" t="s">
        <v>396</v>
      </c>
      <c r="H84" s="293" t="s">
        <v>323</v>
      </c>
      <c r="I84" s="295" t="s">
        <v>424</v>
      </c>
      <c r="J84" s="294" t="s">
        <v>325</v>
      </c>
      <c r="K84" s="266" t="s">
        <v>306</v>
      </c>
      <c r="L84" s="260">
        <v>4.95</v>
      </c>
      <c r="M84" s="261" t="s">
        <v>198</v>
      </c>
    </row>
    <row r="85" spans="1:13" ht="15" customHeight="1">
      <c r="A85" s="254" t="s">
        <v>392</v>
      </c>
      <c r="B85" s="255" t="s">
        <v>393</v>
      </c>
      <c r="C85" s="256">
        <v>1950</v>
      </c>
      <c r="D85" s="256">
        <v>12107070</v>
      </c>
      <c r="E85" s="256" t="s">
        <v>300</v>
      </c>
      <c r="F85" s="263" t="s">
        <v>426</v>
      </c>
      <c r="G85" s="296" t="s">
        <v>396</v>
      </c>
      <c r="H85" s="293" t="s">
        <v>323</v>
      </c>
      <c r="I85" s="295" t="s">
        <v>396</v>
      </c>
      <c r="J85" s="294" t="s">
        <v>325</v>
      </c>
      <c r="K85" s="266" t="s">
        <v>306</v>
      </c>
      <c r="L85" s="260">
        <v>4.05</v>
      </c>
      <c r="M85" s="261" t="s">
        <v>198</v>
      </c>
    </row>
    <row r="86" spans="1:13" ht="15" customHeight="1">
      <c r="A86" s="254" t="s">
        <v>392</v>
      </c>
      <c r="B86" s="255" t="s">
        <v>393</v>
      </c>
      <c r="C86" s="256">
        <v>1952</v>
      </c>
      <c r="D86" s="256">
        <v>12107070</v>
      </c>
      <c r="E86" s="256" t="s">
        <v>300</v>
      </c>
      <c r="F86" s="263" t="s">
        <v>427</v>
      </c>
      <c r="G86" s="296" t="s">
        <v>396</v>
      </c>
      <c r="H86" s="293" t="s">
        <v>323</v>
      </c>
      <c r="I86" s="295" t="s">
        <v>396</v>
      </c>
      <c r="J86" s="294" t="s">
        <v>325</v>
      </c>
      <c r="K86" s="266" t="s">
        <v>306</v>
      </c>
      <c r="L86" s="260">
        <v>4.05</v>
      </c>
      <c r="M86" s="261" t="s">
        <v>198</v>
      </c>
    </row>
    <row r="87" spans="1:13" ht="15" customHeight="1">
      <c r="A87" s="254" t="s">
        <v>428</v>
      </c>
      <c r="B87" s="255" t="s">
        <v>429</v>
      </c>
      <c r="C87" s="255">
        <v>9000871</v>
      </c>
      <c r="D87" s="255">
        <v>9000871</v>
      </c>
      <c r="E87" s="256" t="s">
        <v>300</v>
      </c>
      <c r="F87" s="263" t="s">
        <v>430</v>
      </c>
      <c r="G87" s="288" t="s">
        <v>431</v>
      </c>
      <c r="H87" s="285" t="s">
        <v>379</v>
      </c>
      <c r="I87" s="288" t="s">
        <v>432</v>
      </c>
      <c r="J87" s="287" t="s">
        <v>433</v>
      </c>
      <c r="K87" s="266" t="s">
        <v>306</v>
      </c>
      <c r="L87" s="260">
        <v>4.1500000000000004</v>
      </c>
      <c r="M87" s="261" t="s">
        <v>198</v>
      </c>
    </row>
    <row r="88" spans="1:13" ht="15" customHeight="1">
      <c r="A88" s="254" t="s">
        <v>434</v>
      </c>
      <c r="B88" s="255" t="s">
        <v>435</v>
      </c>
      <c r="C88" s="282" t="s">
        <v>436</v>
      </c>
      <c r="D88" s="282">
        <v>12153570</v>
      </c>
      <c r="E88" s="256" t="s">
        <v>300</v>
      </c>
      <c r="F88" s="263" t="s">
        <v>437</v>
      </c>
      <c r="G88" s="290" t="s">
        <v>438</v>
      </c>
      <c r="H88" s="285" t="s">
        <v>323</v>
      </c>
      <c r="I88" s="288" t="s">
        <v>439</v>
      </c>
      <c r="J88" s="287" t="s">
        <v>440</v>
      </c>
      <c r="K88" s="266" t="s">
        <v>306</v>
      </c>
      <c r="L88" s="260">
        <v>3.3</v>
      </c>
      <c r="M88" s="261" t="s">
        <v>198</v>
      </c>
    </row>
    <row r="89" spans="1:13" ht="15" customHeight="1">
      <c r="A89" s="254" t="s">
        <v>441</v>
      </c>
      <c r="B89" s="255" t="s">
        <v>442</v>
      </c>
      <c r="C89" s="255">
        <v>401</v>
      </c>
      <c r="D89" s="262">
        <v>4020270</v>
      </c>
      <c r="E89" s="256" t="s">
        <v>300</v>
      </c>
      <c r="F89" s="263" t="s">
        <v>443</v>
      </c>
      <c r="G89" s="295" t="s">
        <v>444</v>
      </c>
      <c r="H89" s="293" t="s">
        <v>445</v>
      </c>
      <c r="I89" s="295" t="s">
        <v>446</v>
      </c>
      <c r="J89" s="294" t="s">
        <v>447</v>
      </c>
      <c r="K89" s="266" t="s">
        <v>306</v>
      </c>
      <c r="L89" s="260">
        <v>2.1</v>
      </c>
      <c r="M89" s="261" t="s">
        <v>198</v>
      </c>
    </row>
    <row r="90" spans="1:13" ht="15" customHeight="1">
      <c r="A90" s="254" t="s">
        <v>441</v>
      </c>
      <c r="B90" s="255" t="s">
        <v>442</v>
      </c>
      <c r="C90" s="255">
        <v>402</v>
      </c>
      <c r="D90" s="262">
        <v>4020270</v>
      </c>
      <c r="E90" s="256" t="s">
        <v>300</v>
      </c>
      <c r="F90" s="263" t="s">
        <v>448</v>
      </c>
      <c r="G90" s="297" t="s">
        <v>444</v>
      </c>
      <c r="H90" s="293" t="s">
        <v>445</v>
      </c>
      <c r="I90" s="295" t="s">
        <v>446</v>
      </c>
      <c r="J90" s="294" t="s">
        <v>447</v>
      </c>
      <c r="K90" s="266" t="s">
        <v>306</v>
      </c>
      <c r="L90" s="260">
        <v>2.1</v>
      </c>
      <c r="M90" s="261" t="s">
        <v>198</v>
      </c>
    </row>
    <row r="91" spans="1:13" ht="15" customHeight="1">
      <c r="A91" s="254" t="s">
        <v>441</v>
      </c>
      <c r="B91" s="255" t="s">
        <v>442</v>
      </c>
      <c r="C91" s="262">
        <v>403</v>
      </c>
      <c r="D91" s="262">
        <v>4020270</v>
      </c>
      <c r="E91" s="256" t="s">
        <v>300</v>
      </c>
      <c r="F91" s="263" t="s">
        <v>449</v>
      </c>
      <c r="G91" s="297" t="s">
        <v>444</v>
      </c>
      <c r="H91" s="293" t="s">
        <v>445</v>
      </c>
      <c r="I91" s="295" t="s">
        <v>446</v>
      </c>
      <c r="J91" s="294" t="s">
        <v>447</v>
      </c>
      <c r="K91" s="266" t="s">
        <v>306</v>
      </c>
      <c r="L91" s="260">
        <v>2.1</v>
      </c>
      <c r="M91" s="261" t="s">
        <v>198</v>
      </c>
    </row>
    <row r="92" spans="1:13" ht="15" customHeight="1">
      <c r="A92" s="254" t="s">
        <v>441</v>
      </c>
      <c r="B92" s="255" t="s">
        <v>442</v>
      </c>
      <c r="C92" s="262">
        <v>404</v>
      </c>
      <c r="D92" s="262">
        <v>4020270</v>
      </c>
      <c r="E92" s="256" t="s">
        <v>300</v>
      </c>
      <c r="F92" s="263" t="s">
        <v>450</v>
      </c>
      <c r="G92" s="297" t="s">
        <v>444</v>
      </c>
      <c r="H92" s="293" t="s">
        <v>445</v>
      </c>
      <c r="I92" s="295" t="s">
        <v>446</v>
      </c>
      <c r="J92" s="294" t="s">
        <v>447</v>
      </c>
      <c r="K92" s="266" t="s">
        <v>306</v>
      </c>
      <c r="L92" s="260">
        <v>2.1</v>
      </c>
      <c r="M92" s="261" t="s">
        <v>198</v>
      </c>
    </row>
    <row r="93" spans="1:13" ht="15" customHeight="1">
      <c r="A93" s="254" t="s">
        <v>441</v>
      </c>
      <c r="B93" s="255" t="s">
        <v>442</v>
      </c>
      <c r="C93" s="255">
        <v>414</v>
      </c>
      <c r="D93" s="262">
        <v>4020270</v>
      </c>
      <c r="E93" s="256" t="s">
        <v>300</v>
      </c>
      <c r="F93" s="263" t="s">
        <v>451</v>
      </c>
      <c r="G93" s="297" t="s">
        <v>444</v>
      </c>
      <c r="H93" s="293" t="s">
        <v>445</v>
      </c>
      <c r="I93" s="295" t="s">
        <v>446</v>
      </c>
      <c r="J93" s="294" t="s">
        <v>447</v>
      </c>
      <c r="K93" s="266" t="s">
        <v>306</v>
      </c>
      <c r="L93" s="260">
        <v>2.1</v>
      </c>
      <c r="M93" s="261" t="s">
        <v>198</v>
      </c>
    </row>
    <row r="94" spans="1:13" ht="15" customHeight="1">
      <c r="A94" s="254" t="s">
        <v>441</v>
      </c>
      <c r="B94" s="255" t="s">
        <v>442</v>
      </c>
      <c r="C94" s="262">
        <v>415</v>
      </c>
      <c r="D94" s="262">
        <v>4020270</v>
      </c>
      <c r="E94" s="256" t="s">
        <v>300</v>
      </c>
      <c r="F94" s="263" t="s">
        <v>452</v>
      </c>
      <c r="G94" s="297" t="s">
        <v>444</v>
      </c>
      <c r="H94" s="293" t="s">
        <v>445</v>
      </c>
      <c r="I94" s="295" t="s">
        <v>446</v>
      </c>
      <c r="J94" s="294" t="s">
        <v>447</v>
      </c>
      <c r="K94" s="266" t="s">
        <v>306</v>
      </c>
      <c r="L94" s="260">
        <v>2.1</v>
      </c>
      <c r="M94" s="261" t="s">
        <v>198</v>
      </c>
    </row>
    <row r="95" spans="1:13" ht="15" customHeight="1">
      <c r="A95" s="254" t="s">
        <v>441</v>
      </c>
      <c r="B95" s="255" t="s">
        <v>442</v>
      </c>
      <c r="C95" s="255">
        <v>416</v>
      </c>
      <c r="D95" s="262">
        <v>4020270</v>
      </c>
      <c r="E95" s="256" t="s">
        <v>300</v>
      </c>
      <c r="F95" s="263" t="s">
        <v>453</v>
      </c>
      <c r="G95" s="297" t="s">
        <v>444</v>
      </c>
      <c r="H95" s="293" t="s">
        <v>445</v>
      </c>
      <c r="I95" s="295" t="s">
        <v>446</v>
      </c>
      <c r="J95" s="294" t="s">
        <v>447</v>
      </c>
      <c r="K95" s="266" t="s">
        <v>306</v>
      </c>
      <c r="L95" s="260">
        <v>2.1</v>
      </c>
      <c r="M95" s="261" t="s">
        <v>198</v>
      </c>
    </row>
    <row r="96" spans="1:13" ht="15" customHeight="1">
      <c r="A96" s="254" t="s">
        <v>441</v>
      </c>
      <c r="B96" s="255" t="s">
        <v>442</v>
      </c>
      <c r="C96" s="255">
        <v>417</v>
      </c>
      <c r="D96" s="262">
        <v>4020270</v>
      </c>
      <c r="E96" s="256" t="s">
        <v>300</v>
      </c>
      <c r="F96" s="263" t="s">
        <v>454</v>
      </c>
      <c r="G96" s="297" t="s">
        <v>444</v>
      </c>
      <c r="H96" s="293" t="s">
        <v>445</v>
      </c>
      <c r="I96" s="295" t="s">
        <v>446</v>
      </c>
      <c r="J96" s="294" t="s">
        <v>447</v>
      </c>
      <c r="K96" s="266" t="s">
        <v>306</v>
      </c>
      <c r="L96" s="260">
        <v>2.1</v>
      </c>
      <c r="M96" s="261" t="s">
        <v>198</v>
      </c>
    </row>
    <row r="97" spans="1:13" ht="15" customHeight="1">
      <c r="A97" s="254" t="s">
        <v>441</v>
      </c>
      <c r="B97" s="255" t="s">
        <v>442</v>
      </c>
      <c r="C97" s="255">
        <v>418</v>
      </c>
      <c r="D97" s="262">
        <v>4020270</v>
      </c>
      <c r="E97" s="256" t="s">
        <v>300</v>
      </c>
      <c r="F97" s="263" t="s">
        <v>455</v>
      </c>
      <c r="G97" s="297" t="s">
        <v>444</v>
      </c>
      <c r="H97" s="293" t="s">
        <v>445</v>
      </c>
      <c r="I97" s="295" t="s">
        <v>446</v>
      </c>
      <c r="J97" s="294" t="s">
        <v>447</v>
      </c>
      <c r="K97" s="266" t="s">
        <v>306</v>
      </c>
      <c r="L97" s="260">
        <v>2.1</v>
      </c>
      <c r="M97" s="261" t="s">
        <v>198</v>
      </c>
    </row>
    <row r="98" spans="1:13" ht="15" customHeight="1">
      <c r="A98" s="254" t="s">
        <v>441</v>
      </c>
      <c r="B98" s="255" t="s">
        <v>442</v>
      </c>
      <c r="C98" s="255">
        <v>419</v>
      </c>
      <c r="D98" s="262">
        <v>4020270</v>
      </c>
      <c r="E98" s="256" t="s">
        <v>300</v>
      </c>
      <c r="F98" s="263" t="s">
        <v>456</v>
      </c>
      <c r="G98" s="297" t="s">
        <v>444</v>
      </c>
      <c r="H98" s="293" t="s">
        <v>445</v>
      </c>
      <c r="I98" s="295" t="s">
        <v>446</v>
      </c>
      <c r="J98" s="294" t="s">
        <v>447</v>
      </c>
      <c r="K98" s="266" t="s">
        <v>306</v>
      </c>
      <c r="L98" s="260">
        <v>2.1</v>
      </c>
      <c r="M98" s="261" t="s">
        <v>198</v>
      </c>
    </row>
    <row r="99" spans="1:13" ht="15" customHeight="1">
      <c r="A99" s="254" t="s">
        <v>441</v>
      </c>
      <c r="B99" s="255" t="s">
        <v>442</v>
      </c>
      <c r="C99" s="255">
        <v>420</v>
      </c>
      <c r="D99" s="262">
        <v>4020270</v>
      </c>
      <c r="E99" s="256" t="s">
        <v>300</v>
      </c>
      <c r="F99" s="263" t="s">
        <v>457</v>
      </c>
      <c r="G99" s="297" t="s">
        <v>444</v>
      </c>
      <c r="H99" s="293" t="s">
        <v>445</v>
      </c>
      <c r="I99" s="295" t="s">
        <v>446</v>
      </c>
      <c r="J99" s="294" t="s">
        <v>447</v>
      </c>
      <c r="K99" s="266" t="s">
        <v>306</v>
      </c>
      <c r="L99" s="260">
        <v>2.1</v>
      </c>
      <c r="M99" s="261" t="s">
        <v>198</v>
      </c>
    </row>
    <row r="100" spans="1:13" ht="15" customHeight="1">
      <c r="A100" s="254" t="s">
        <v>458</v>
      </c>
      <c r="B100" s="255" t="s">
        <v>459</v>
      </c>
      <c r="C100" s="256">
        <v>6001</v>
      </c>
      <c r="D100" s="256">
        <v>12502370</v>
      </c>
      <c r="E100" s="256" t="s">
        <v>300</v>
      </c>
      <c r="F100" s="263" t="s">
        <v>460</v>
      </c>
      <c r="G100" s="269" t="s">
        <v>322</v>
      </c>
      <c r="H100" s="255" t="s">
        <v>323</v>
      </c>
      <c r="I100" s="270" t="s">
        <v>324</v>
      </c>
      <c r="J100" s="265" t="s">
        <v>325</v>
      </c>
      <c r="K100" s="266" t="s">
        <v>306</v>
      </c>
      <c r="L100" s="260">
        <v>6.05</v>
      </c>
      <c r="M100" s="261" t="s">
        <v>198</v>
      </c>
    </row>
    <row r="101" spans="1:13" ht="15" customHeight="1">
      <c r="A101" s="254" t="s">
        <v>458</v>
      </c>
      <c r="B101" s="255" t="s">
        <v>459</v>
      </c>
      <c r="C101" s="262">
        <v>6002</v>
      </c>
      <c r="D101" s="256">
        <v>12502370</v>
      </c>
      <c r="E101" s="256" t="s">
        <v>300</v>
      </c>
      <c r="F101" s="263" t="s">
        <v>461</v>
      </c>
      <c r="G101" s="269" t="s">
        <v>322</v>
      </c>
      <c r="H101" s="255" t="s">
        <v>323</v>
      </c>
      <c r="I101" s="270" t="s">
        <v>324</v>
      </c>
      <c r="J101" s="265" t="s">
        <v>325</v>
      </c>
      <c r="K101" s="266" t="s">
        <v>306</v>
      </c>
      <c r="L101" s="260">
        <v>6.05</v>
      </c>
      <c r="M101" s="261" t="s">
        <v>198</v>
      </c>
    </row>
    <row r="102" spans="1:13" ht="15" customHeight="1">
      <c r="A102" s="254" t="s">
        <v>458</v>
      </c>
      <c r="B102" s="255" t="s">
        <v>459</v>
      </c>
      <c r="C102" s="256">
        <v>6003</v>
      </c>
      <c r="D102" s="256">
        <v>12502370</v>
      </c>
      <c r="E102" s="256" t="s">
        <v>300</v>
      </c>
      <c r="F102" s="263" t="s">
        <v>462</v>
      </c>
      <c r="G102" s="269" t="s">
        <v>322</v>
      </c>
      <c r="H102" s="255" t="s">
        <v>323</v>
      </c>
      <c r="I102" s="270" t="s">
        <v>324</v>
      </c>
      <c r="J102" s="265" t="s">
        <v>325</v>
      </c>
      <c r="K102" s="266" t="s">
        <v>306</v>
      </c>
      <c r="L102" s="260">
        <v>6.05</v>
      </c>
      <c r="M102" s="261" t="s">
        <v>198</v>
      </c>
    </row>
    <row r="103" spans="1:13" ht="15" customHeight="1">
      <c r="A103" s="272" t="s">
        <v>458</v>
      </c>
      <c r="B103" s="255" t="s">
        <v>459</v>
      </c>
      <c r="C103" s="298">
        <v>6004</v>
      </c>
      <c r="D103" s="256">
        <v>12502370</v>
      </c>
      <c r="E103" s="256" t="s">
        <v>300</v>
      </c>
      <c r="F103" s="263" t="s">
        <v>463</v>
      </c>
      <c r="G103" s="269" t="s">
        <v>322</v>
      </c>
      <c r="H103" s="255" t="s">
        <v>323</v>
      </c>
      <c r="I103" s="270" t="s">
        <v>324</v>
      </c>
      <c r="J103" s="265" t="s">
        <v>325</v>
      </c>
      <c r="K103" s="266" t="s">
        <v>306</v>
      </c>
      <c r="L103" s="260">
        <v>6.05</v>
      </c>
      <c r="M103" s="261" t="s">
        <v>198</v>
      </c>
    </row>
    <row r="104" spans="1:13" ht="15" customHeight="1">
      <c r="A104" s="254" t="s">
        <v>458</v>
      </c>
      <c r="B104" s="255" t="s">
        <v>459</v>
      </c>
      <c r="C104" s="256">
        <v>6005</v>
      </c>
      <c r="D104" s="256">
        <v>12502370</v>
      </c>
      <c r="E104" s="256" t="s">
        <v>300</v>
      </c>
      <c r="F104" s="263" t="s">
        <v>464</v>
      </c>
      <c r="G104" s="269" t="s">
        <v>322</v>
      </c>
      <c r="H104" s="255" t="s">
        <v>323</v>
      </c>
      <c r="I104" s="270" t="s">
        <v>324</v>
      </c>
      <c r="J104" s="265" t="s">
        <v>325</v>
      </c>
      <c r="K104" s="266" t="s">
        <v>306</v>
      </c>
      <c r="L104" s="260">
        <v>6.05</v>
      </c>
      <c r="M104" s="261" t="s">
        <v>198</v>
      </c>
    </row>
    <row r="105" spans="1:13" ht="15" customHeight="1">
      <c r="A105" s="254" t="s">
        <v>458</v>
      </c>
      <c r="B105" s="255" t="s">
        <v>459</v>
      </c>
      <c r="C105" s="256">
        <v>6006</v>
      </c>
      <c r="D105" s="256">
        <v>12502370</v>
      </c>
      <c r="E105" s="256" t="s">
        <v>300</v>
      </c>
      <c r="F105" s="263" t="s">
        <v>465</v>
      </c>
      <c r="G105" s="269" t="s">
        <v>322</v>
      </c>
      <c r="H105" s="255" t="s">
        <v>323</v>
      </c>
      <c r="I105" s="270" t="s">
        <v>324</v>
      </c>
      <c r="J105" s="265" t="s">
        <v>325</v>
      </c>
      <c r="K105" s="266" t="s">
        <v>306</v>
      </c>
      <c r="L105" s="260">
        <v>6.05</v>
      </c>
      <c r="M105" s="261" t="s">
        <v>198</v>
      </c>
    </row>
    <row r="106" spans="1:13" ht="15" customHeight="1">
      <c r="A106" s="254" t="s">
        <v>458</v>
      </c>
      <c r="B106" s="255" t="s">
        <v>459</v>
      </c>
      <c r="C106" s="256">
        <v>6007</v>
      </c>
      <c r="D106" s="256">
        <v>12502370</v>
      </c>
      <c r="E106" s="256" t="s">
        <v>300</v>
      </c>
      <c r="F106" s="263" t="s">
        <v>466</v>
      </c>
      <c r="G106" s="269" t="s">
        <v>322</v>
      </c>
      <c r="H106" s="255" t="s">
        <v>323</v>
      </c>
      <c r="I106" s="270" t="s">
        <v>324</v>
      </c>
      <c r="J106" s="265" t="s">
        <v>325</v>
      </c>
      <c r="K106" s="266" t="s">
        <v>306</v>
      </c>
      <c r="L106" s="260">
        <v>6.05</v>
      </c>
      <c r="M106" s="261" t="s">
        <v>198</v>
      </c>
    </row>
    <row r="107" spans="1:13" ht="15" customHeight="1">
      <c r="A107" s="254" t="s">
        <v>458</v>
      </c>
      <c r="B107" s="255" t="s">
        <v>459</v>
      </c>
      <c r="C107" s="282">
        <v>6011</v>
      </c>
      <c r="D107" s="256">
        <v>12502370</v>
      </c>
      <c r="E107" s="256" t="s">
        <v>300</v>
      </c>
      <c r="F107" s="263" t="s">
        <v>467</v>
      </c>
      <c r="G107" s="269" t="s">
        <v>322</v>
      </c>
      <c r="H107" s="255" t="s">
        <v>323</v>
      </c>
      <c r="I107" s="270" t="s">
        <v>324</v>
      </c>
      <c r="J107" s="265" t="s">
        <v>325</v>
      </c>
      <c r="K107" s="266" t="s">
        <v>306</v>
      </c>
      <c r="L107" s="260">
        <v>6.05</v>
      </c>
      <c r="M107" s="261" t="s">
        <v>198</v>
      </c>
    </row>
    <row r="108" spans="1:13" ht="15" customHeight="1">
      <c r="A108" s="254" t="s">
        <v>458</v>
      </c>
      <c r="B108" s="255" t="s">
        <v>459</v>
      </c>
      <c r="C108" s="282">
        <v>6012</v>
      </c>
      <c r="D108" s="256">
        <v>12502370</v>
      </c>
      <c r="E108" s="256" t="s">
        <v>300</v>
      </c>
      <c r="F108" s="263" t="s">
        <v>468</v>
      </c>
      <c r="G108" s="269" t="s">
        <v>322</v>
      </c>
      <c r="H108" s="255" t="s">
        <v>323</v>
      </c>
      <c r="I108" s="270" t="s">
        <v>324</v>
      </c>
      <c r="J108" s="265" t="s">
        <v>325</v>
      </c>
      <c r="K108" s="266" t="s">
        <v>306</v>
      </c>
      <c r="L108" s="260">
        <v>6.05</v>
      </c>
      <c r="M108" s="261" t="s">
        <v>198</v>
      </c>
    </row>
    <row r="109" spans="1:13" ht="15" customHeight="1">
      <c r="A109" s="254" t="s">
        <v>458</v>
      </c>
      <c r="B109" s="255" t="s">
        <v>459</v>
      </c>
      <c r="C109" s="282">
        <v>6013</v>
      </c>
      <c r="D109" s="256">
        <v>12502370</v>
      </c>
      <c r="E109" s="256" t="s">
        <v>300</v>
      </c>
      <c r="F109" s="263" t="s">
        <v>469</v>
      </c>
      <c r="G109" s="269" t="s">
        <v>322</v>
      </c>
      <c r="H109" s="255" t="s">
        <v>323</v>
      </c>
      <c r="I109" s="270" t="s">
        <v>324</v>
      </c>
      <c r="J109" s="265" t="s">
        <v>325</v>
      </c>
      <c r="K109" s="266" t="s">
        <v>306</v>
      </c>
      <c r="L109" s="260">
        <v>6.05</v>
      </c>
      <c r="M109" s="261" t="s">
        <v>198</v>
      </c>
    </row>
    <row r="110" spans="1:13" ht="15" customHeight="1">
      <c r="A110" s="254" t="s">
        <v>458</v>
      </c>
      <c r="B110" s="255" t="s">
        <v>459</v>
      </c>
      <c r="C110" s="282">
        <v>6014</v>
      </c>
      <c r="D110" s="256">
        <v>12502370</v>
      </c>
      <c r="E110" s="256" t="s">
        <v>300</v>
      </c>
      <c r="F110" s="263" t="s">
        <v>470</v>
      </c>
      <c r="G110" s="269" t="s">
        <v>322</v>
      </c>
      <c r="H110" s="255" t="s">
        <v>323</v>
      </c>
      <c r="I110" s="270" t="s">
        <v>324</v>
      </c>
      <c r="J110" s="265" t="s">
        <v>325</v>
      </c>
      <c r="K110" s="266" t="s">
        <v>306</v>
      </c>
      <c r="L110" s="260">
        <v>6.05</v>
      </c>
      <c r="M110" s="261" t="s">
        <v>198</v>
      </c>
    </row>
    <row r="111" spans="1:13" ht="15" customHeight="1">
      <c r="A111" s="254" t="s">
        <v>458</v>
      </c>
      <c r="B111" s="255" t="s">
        <v>459</v>
      </c>
      <c r="C111" s="282">
        <v>6015</v>
      </c>
      <c r="D111" s="256">
        <v>12502370</v>
      </c>
      <c r="E111" s="256" t="s">
        <v>300</v>
      </c>
      <c r="F111" s="263" t="s">
        <v>471</v>
      </c>
      <c r="G111" s="269" t="s">
        <v>322</v>
      </c>
      <c r="H111" s="255" t="s">
        <v>323</v>
      </c>
      <c r="I111" s="270" t="s">
        <v>324</v>
      </c>
      <c r="J111" s="265" t="s">
        <v>325</v>
      </c>
      <c r="K111" s="266" t="s">
        <v>306</v>
      </c>
      <c r="L111" s="260">
        <v>6.05</v>
      </c>
      <c r="M111" s="261" t="s">
        <v>198</v>
      </c>
    </row>
    <row r="112" spans="1:13" ht="15" customHeight="1">
      <c r="A112" s="254" t="s">
        <v>458</v>
      </c>
      <c r="B112" s="255" t="s">
        <v>459</v>
      </c>
      <c r="C112" s="282">
        <v>6016</v>
      </c>
      <c r="D112" s="256">
        <v>12502370</v>
      </c>
      <c r="E112" s="256" t="s">
        <v>300</v>
      </c>
      <c r="F112" s="263" t="s">
        <v>472</v>
      </c>
      <c r="G112" s="269" t="s">
        <v>322</v>
      </c>
      <c r="H112" s="255" t="s">
        <v>323</v>
      </c>
      <c r="I112" s="270" t="s">
        <v>324</v>
      </c>
      <c r="J112" s="265" t="s">
        <v>325</v>
      </c>
      <c r="K112" s="266" t="s">
        <v>306</v>
      </c>
      <c r="L112" s="260">
        <v>6.05</v>
      </c>
      <c r="M112" s="261" t="s">
        <v>198</v>
      </c>
    </row>
    <row r="113" spans="1:13" ht="15" customHeight="1">
      <c r="A113" s="254" t="s">
        <v>458</v>
      </c>
      <c r="B113" s="255" t="s">
        <v>459</v>
      </c>
      <c r="C113" s="282">
        <v>6017</v>
      </c>
      <c r="D113" s="256">
        <v>12502370</v>
      </c>
      <c r="E113" s="256" t="s">
        <v>300</v>
      </c>
      <c r="F113" s="263" t="s">
        <v>473</v>
      </c>
      <c r="G113" s="269" t="s">
        <v>322</v>
      </c>
      <c r="H113" s="255" t="s">
        <v>323</v>
      </c>
      <c r="I113" s="270" t="s">
        <v>324</v>
      </c>
      <c r="J113" s="265" t="s">
        <v>325</v>
      </c>
      <c r="K113" s="266" t="s">
        <v>306</v>
      </c>
      <c r="L113" s="260">
        <v>6.05</v>
      </c>
      <c r="M113" s="261" t="s">
        <v>198</v>
      </c>
    </row>
    <row r="114" spans="1:13" ht="15" customHeight="1">
      <c r="A114" s="254" t="s">
        <v>458</v>
      </c>
      <c r="B114" s="255" t="s">
        <v>459</v>
      </c>
      <c r="C114" s="282">
        <v>6026</v>
      </c>
      <c r="D114" s="256">
        <v>12502370</v>
      </c>
      <c r="E114" s="256" t="s">
        <v>300</v>
      </c>
      <c r="F114" s="263" t="s">
        <v>474</v>
      </c>
      <c r="G114" s="269" t="s">
        <v>322</v>
      </c>
      <c r="H114" s="255" t="s">
        <v>323</v>
      </c>
      <c r="I114" s="270" t="s">
        <v>324</v>
      </c>
      <c r="J114" s="265" t="s">
        <v>325</v>
      </c>
      <c r="K114" s="266" t="s">
        <v>306</v>
      </c>
      <c r="L114" s="260">
        <v>6.05</v>
      </c>
      <c r="M114" s="261" t="s">
        <v>198</v>
      </c>
    </row>
    <row r="115" spans="1:13" ht="15" customHeight="1">
      <c r="A115" s="254" t="s">
        <v>458</v>
      </c>
      <c r="B115" s="255" t="s">
        <v>459</v>
      </c>
      <c r="C115" s="282">
        <v>6051</v>
      </c>
      <c r="D115" s="256">
        <v>12502370</v>
      </c>
      <c r="E115" s="256" t="s">
        <v>300</v>
      </c>
      <c r="F115" s="263" t="s">
        <v>475</v>
      </c>
      <c r="G115" s="269" t="s">
        <v>322</v>
      </c>
      <c r="H115" s="255" t="s">
        <v>323</v>
      </c>
      <c r="I115" s="270" t="s">
        <v>324</v>
      </c>
      <c r="J115" s="265" t="s">
        <v>325</v>
      </c>
      <c r="K115" s="266" t="s">
        <v>306</v>
      </c>
      <c r="L115" s="260">
        <v>6.05</v>
      </c>
      <c r="M115" s="261" t="s">
        <v>198</v>
      </c>
    </row>
    <row r="116" spans="1:13" ht="15" customHeight="1">
      <c r="A116" s="254" t="s">
        <v>458</v>
      </c>
      <c r="B116" s="255" t="s">
        <v>459</v>
      </c>
      <c r="C116" s="256">
        <v>6070</v>
      </c>
      <c r="D116" s="256">
        <v>12502370</v>
      </c>
      <c r="E116" s="256" t="s">
        <v>300</v>
      </c>
      <c r="F116" s="263" t="s">
        <v>476</v>
      </c>
      <c r="G116" s="269" t="s">
        <v>322</v>
      </c>
      <c r="H116" s="255" t="s">
        <v>323</v>
      </c>
      <c r="I116" s="270" t="s">
        <v>324</v>
      </c>
      <c r="J116" s="265" t="s">
        <v>325</v>
      </c>
      <c r="K116" s="266" t="s">
        <v>306</v>
      </c>
      <c r="L116" s="260">
        <v>6.05</v>
      </c>
      <c r="M116" s="261" t="s">
        <v>198</v>
      </c>
    </row>
    <row r="117" spans="1:13" ht="15" customHeight="1">
      <c r="A117" s="254" t="s">
        <v>458</v>
      </c>
      <c r="B117" s="255" t="s">
        <v>459</v>
      </c>
      <c r="C117" s="256">
        <v>6071</v>
      </c>
      <c r="D117" s="256">
        <v>12502370</v>
      </c>
      <c r="E117" s="256" t="s">
        <v>300</v>
      </c>
      <c r="F117" s="263" t="s">
        <v>477</v>
      </c>
      <c r="G117" s="269" t="s">
        <v>322</v>
      </c>
      <c r="H117" s="255" t="s">
        <v>323</v>
      </c>
      <c r="I117" s="270" t="s">
        <v>324</v>
      </c>
      <c r="J117" s="265" t="s">
        <v>325</v>
      </c>
      <c r="K117" s="266" t="s">
        <v>306</v>
      </c>
      <c r="L117" s="260">
        <v>6.05</v>
      </c>
      <c r="M117" s="261" t="s">
        <v>198</v>
      </c>
    </row>
    <row r="118" spans="1:13" ht="15" customHeight="1">
      <c r="A118" s="254" t="s">
        <v>458</v>
      </c>
      <c r="B118" s="255" t="s">
        <v>459</v>
      </c>
      <c r="C118" s="282">
        <v>6072</v>
      </c>
      <c r="D118" s="256">
        <v>12502370</v>
      </c>
      <c r="E118" s="256" t="s">
        <v>300</v>
      </c>
      <c r="F118" s="263" t="s">
        <v>478</v>
      </c>
      <c r="G118" s="269" t="s">
        <v>322</v>
      </c>
      <c r="H118" s="255" t="s">
        <v>323</v>
      </c>
      <c r="I118" s="270" t="s">
        <v>324</v>
      </c>
      <c r="J118" s="265" t="s">
        <v>325</v>
      </c>
      <c r="K118" s="266" t="s">
        <v>306</v>
      </c>
      <c r="L118" s="260">
        <v>6.05</v>
      </c>
      <c r="M118" s="261" t="s">
        <v>198</v>
      </c>
    </row>
    <row r="119" spans="1:13" ht="15" customHeight="1">
      <c r="A119" s="254" t="s">
        <v>458</v>
      </c>
      <c r="B119" s="255" t="s">
        <v>459</v>
      </c>
      <c r="C119" s="256">
        <v>6073</v>
      </c>
      <c r="D119" s="256">
        <v>12502370</v>
      </c>
      <c r="E119" s="256" t="s">
        <v>300</v>
      </c>
      <c r="F119" s="263" t="s">
        <v>479</v>
      </c>
      <c r="G119" s="269" t="s">
        <v>322</v>
      </c>
      <c r="H119" s="255" t="s">
        <v>323</v>
      </c>
      <c r="I119" s="270" t="s">
        <v>324</v>
      </c>
      <c r="J119" s="265" t="s">
        <v>325</v>
      </c>
      <c r="K119" s="266" t="s">
        <v>306</v>
      </c>
      <c r="L119" s="260">
        <v>6.05</v>
      </c>
      <c r="M119" s="261" t="s">
        <v>198</v>
      </c>
    </row>
    <row r="120" spans="1:13" ht="15" customHeight="1">
      <c r="A120" s="254" t="s">
        <v>458</v>
      </c>
      <c r="B120" s="255" t="s">
        <v>459</v>
      </c>
      <c r="C120" s="256">
        <v>6302</v>
      </c>
      <c r="D120" s="256">
        <v>12502370</v>
      </c>
      <c r="E120" s="256" t="s">
        <v>300</v>
      </c>
      <c r="F120" s="263" t="s">
        <v>480</v>
      </c>
      <c r="G120" s="269" t="s">
        <v>322</v>
      </c>
      <c r="H120" s="255" t="s">
        <v>323</v>
      </c>
      <c r="I120" s="270" t="s">
        <v>324</v>
      </c>
      <c r="J120" s="265" t="s">
        <v>325</v>
      </c>
      <c r="K120" s="266" t="s">
        <v>306</v>
      </c>
      <c r="L120" s="260">
        <v>6.05</v>
      </c>
      <c r="M120" s="261" t="s">
        <v>198</v>
      </c>
    </row>
    <row r="121" spans="1:13" ht="15" customHeight="1">
      <c r="A121" s="254" t="s">
        <v>458</v>
      </c>
      <c r="B121" s="255" t="s">
        <v>459</v>
      </c>
      <c r="C121" s="256">
        <v>6303</v>
      </c>
      <c r="D121" s="256">
        <v>12502370</v>
      </c>
      <c r="E121" s="256" t="s">
        <v>300</v>
      </c>
      <c r="F121" s="263" t="s">
        <v>481</v>
      </c>
      <c r="G121" s="269" t="s">
        <v>322</v>
      </c>
      <c r="H121" s="255" t="s">
        <v>323</v>
      </c>
      <c r="I121" s="270" t="s">
        <v>324</v>
      </c>
      <c r="J121" s="265" t="s">
        <v>325</v>
      </c>
      <c r="K121" s="266" t="s">
        <v>306</v>
      </c>
      <c r="L121" s="260">
        <v>6.05</v>
      </c>
      <c r="M121" s="261" t="s">
        <v>198</v>
      </c>
    </row>
    <row r="122" spans="1:13" ht="15" customHeight="1">
      <c r="A122" s="254" t="s">
        <v>458</v>
      </c>
      <c r="B122" s="255" t="s">
        <v>459</v>
      </c>
      <c r="C122" s="282">
        <v>6307</v>
      </c>
      <c r="D122" s="256">
        <v>12502370</v>
      </c>
      <c r="E122" s="256" t="s">
        <v>300</v>
      </c>
      <c r="F122" s="263" t="s">
        <v>482</v>
      </c>
      <c r="G122" s="269" t="s">
        <v>322</v>
      </c>
      <c r="H122" s="255" t="s">
        <v>323</v>
      </c>
      <c r="I122" s="270" t="s">
        <v>324</v>
      </c>
      <c r="J122" s="265" t="s">
        <v>325</v>
      </c>
      <c r="K122" s="266" t="s">
        <v>306</v>
      </c>
      <c r="L122" s="260">
        <v>6.05</v>
      </c>
      <c r="M122" s="261" t="s">
        <v>198</v>
      </c>
    </row>
    <row r="123" spans="1:13" ht="15" customHeight="1">
      <c r="A123" s="254" t="s">
        <v>458</v>
      </c>
      <c r="B123" s="255" t="s">
        <v>459</v>
      </c>
      <c r="C123" s="256">
        <v>6322</v>
      </c>
      <c r="D123" s="256">
        <v>12502370</v>
      </c>
      <c r="E123" s="256" t="s">
        <v>300</v>
      </c>
      <c r="F123" s="263" t="s">
        <v>483</v>
      </c>
      <c r="G123" s="269" t="s">
        <v>322</v>
      </c>
      <c r="H123" s="255" t="s">
        <v>323</v>
      </c>
      <c r="I123" s="270" t="s">
        <v>324</v>
      </c>
      <c r="J123" s="265" t="s">
        <v>325</v>
      </c>
      <c r="K123" s="266" t="s">
        <v>306</v>
      </c>
      <c r="L123" s="260">
        <v>6.05</v>
      </c>
      <c r="M123" s="261" t="s">
        <v>198</v>
      </c>
    </row>
    <row r="124" spans="1:13" ht="15" customHeight="1">
      <c r="A124" s="254" t="s">
        <v>458</v>
      </c>
      <c r="B124" s="255" t="s">
        <v>459</v>
      </c>
      <c r="C124" s="256">
        <v>6803</v>
      </c>
      <c r="D124" s="256">
        <v>12502470</v>
      </c>
      <c r="E124" s="256" t="s">
        <v>300</v>
      </c>
      <c r="F124" s="263" t="s">
        <v>484</v>
      </c>
      <c r="G124" s="269" t="s">
        <v>322</v>
      </c>
      <c r="H124" s="255" t="s">
        <v>323</v>
      </c>
      <c r="I124" s="264" t="s">
        <v>348</v>
      </c>
      <c r="J124" s="265" t="s">
        <v>325</v>
      </c>
      <c r="K124" s="266" t="s">
        <v>306</v>
      </c>
      <c r="L124" s="260">
        <v>6.9</v>
      </c>
      <c r="M124" s="261" t="s">
        <v>198</v>
      </c>
    </row>
    <row r="125" spans="1:13" ht="15" customHeight="1">
      <c r="A125" s="254" t="s">
        <v>458</v>
      </c>
      <c r="B125" s="255" t="s">
        <v>459</v>
      </c>
      <c r="C125" s="256">
        <v>6705</v>
      </c>
      <c r="D125" s="256">
        <v>12502570</v>
      </c>
      <c r="E125" s="256" t="s">
        <v>300</v>
      </c>
      <c r="F125" s="263" t="s">
        <v>485</v>
      </c>
      <c r="G125" s="269" t="s">
        <v>322</v>
      </c>
      <c r="H125" s="255" t="s">
        <v>323</v>
      </c>
      <c r="I125" s="264" t="s">
        <v>351</v>
      </c>
      <c r="J125" s="265" t="s">
        <v>325</v>
      </c>
      <c r="K125" s="266" t="s">
        <v>306</v>
      </c>
      <c r="L125" s="260">
        <v>3.95</v>
      </c>
      <c r="M125" s="261" t="s">
        <v>198</v>
      </c>
    </row>
    <row r="126" spans="1:13" ht="15" customHeight="1">
      <c r="A126" s="254" t="s">
        <v>458</v>
      </c>
      <c r="B126" s="255" t="s">
        <v>459</v>
      </c>
      <c r="C126" s="262">
        <v>6008</v>
      </c>
      <c r="D126" s="262">
        <v>12502370</v>
      </c>
      <c r="E126" s="256" t="s">
        <v>300</v>
      </c>
      <c r="F126" s="263" t="s">
        <v>486</v>
      </c>
      <c r="G126" s="269" t="s">
        <v>322</v>
      </c>
      <c r="H126" s="255" t="s">
        <v>323</v>
      </c>
      <c r="I126" s="270" t="s">
        <v>324</v>
      </c>
      <c r="J126" s="265" t="s">
        <v>325</v>
      </c>
      <c r="K126" s="266" t="s">
        <v>306</v>
      </c>
      <c r="L126" s="260">
        <v>6.05</v>
      </c>
      <c r="M126" s="261" t="s">
        <v>198</v>
      </c>
    </row>
    <row r="127" spans="1:13" ht="15" customHeight="1">
      <c r="A127" s="299" t="s">
        <v>487</v>
      </c>
      <c r="B127" s="255" t="s">
        <v>488</v>
      </c>
      <c r="C127" s="282">
        <v>18071870</v>
      </c>
      <c r="D127" s="282">
        <v>18071870</v>
      </c>
      <c r="E127" s="256" t="s">
        <v>300</v>
      </c>
      <c r="F127" s="300" t="s">
        <v>489</v>
      </c>
      <c r="G127" s="291" t="s">
        <v>490</v>
      </c>
      <c r="H127" s="262" t="s">
        <v>491</v>
      </c>
      <c r="I127" s="264" t="s">
        <v>492</v>
      </c>
      <c r="J127" s="265" t="s">
        <v>493</v>
      </c>
      <c r="K127" s="301" t="s">
        <v>494</v>
      </c>
      <c r="L127" s="301"/>
      <c r="M127" s="261" t="s">
        <v>198</v>
      </c>
    </row>
    <row r="128" spans="1:13" ht="15" customHeight="1">
      <c r="A128" s="302" t="s">
        <v>495</v>
      </c>
      <c r="B128" s="255" t="s">
        <v>496</v>
      </c>
      <c r="C128" s="282">
        <v>18001970</v>
      </c>
      <c r="D128" s="274">
        <v>18001970</v>
      </c>
      <c r="E128" s="256" t="s">
        <v>300</v>
      </c>
      <c r="F128" s="300" t="s">
        <v>489</v>
      </c>
      <c r="G128" s="291" t="s">
        <v>490</v>
      </c>
      <c r="H128" s="262" t="s">
        <v>491</v>
      </c>
      <c r="I128" s="264" t="s">
        <v>492</v>
      </c>
      <c r="J128" s="265" t="s">
        <v>493</v>
      </c>
      <c r="K128" s="301" t="s">
        <v>494</v>
      </c>
      <c r="L128" s="301"/>
      <c r="M128" s="261" t="s">
        <v>198</v>
      </c>
    </row>
    <row r="129" spans="1:13" ht="15" customHeight="1">
      <c r="A129" s="254" t="s">
        <v>497</v>
      </c>
      <c r="B129" s="255" t="s">
        <v>498</v>
      </c>
      <c r="C129" s="255">
        <v>6054170</v>
      </c>
      <c r="D129" s="285">
        <v>6054170</v>
      </c>
      <c r="E129" s="256" t="s">
        <v>300</v>
      </c>
      <c r="F129" s="303" t="s">
        <v>499</v>
      </c>
      <c r="G129" s="290" t="s">
        <v>500</v>
      </c>
      <c r="H129" s="285" t="s">
        <v>305</v>
      </c>
      <c r="I129" s="288" t="s">
        <v>501</v>
      </c>
      <c r="J129" s="287" t="s">
        <v>303</v>
      </c>
      <c r="K129" s="266" t="s">
        <v>306</v>
      </c>
      <c r="L129" s="260">
        <v>5.05</v>
      </c>
      <c r="M129" s="261" t="s">
        <v>198</v>
      </c>
    </row>
    <row r="130" spans="1:13" ht="15" customHeight="1">
      <c r="A130" s="254" t="s">
        <v>502</v>
      </c>
      <c r="B130" s="255" t="s">
        <v>503</v>
      </c>
      <c r="C130" s="256" t="s">
        <v>504</v>
      </c>
      <c r="D130" s="262">
        <v>12502670</v>
      </c>
      <c r="E130" s="256" t="s">
        <v>300</v>
      </c>
      <c r="F130" s="263" t="s">
        <v>505</v>
      </c>
      <c r="G130" s="276" t="s">
        <v>364</v>
      </c>
      <c r="H130" s="262" t="s">
        <v>323</v>
      </c>
      <c r="I130" s="270" t="s">
        <v>324</v>
      </c>
      <c r="J130" s="265" t="s">
        <v>325</v>
      </c>
      <c r="K130" s="266" t="s">
        <v>306</v>
      </c>
      <c r="L130" s="260">
        <v>8.0500000000000007</v>
      </c>
      <c r="M130" s="261" t="s">
        <v>198</v>
      </c>
    </row>
    <row r="131" spans="1:13" ht="15" customHeight="1">
      <c r="A131" s="254" t="s">
        <v>502</v>
      </c>
      <c r="B131" s="255" t="s">
        <v>503</v>
      </c>
      <c r="C131" s="256">
        <v>4041</v>
      </c>
      <c r="D131" s="256">
        <v>12502670</v>
      </c>
      <c r="E131" s="256" t="s">
        <v>300</v>
      </c>
      <c r="F131" s="263" t="s">
        <v>506</v>
      </c>
      <c r="G131" s="276" t="s">
        <v>364</v>
      </c>
      <c r="H131" s="262" t="s">
        <v>323</v>
      </c>
      <c r="I131" s="270" t="s">
        <v>324</v>
      </c>
      <c r="J131" s="265" t="s">
        <v>325</v>
      </c>
      <c r="K131" s="266" t="s">
        <v>306</v>
      </c>
      <c r="L131" s="260">
        <v>8.0500000000000007</v>
      </c>
      <c r="M131" s="261" t="s">
        <v>198</v>
      </c>
    </row>
    <row r="132" spans="1:13" ht="15" customHeight="1">
      <c r="A132" s="254" t="s">
        <v>502</v>
      </c>
      <c r="B132" s="255" t="s">
        <v>503</v>
      </c>
      <c r="C132" s="262">
        <v>4049</v>
      </c>
      <c r="D132" s="256">
        <v>12502670</v>
      </c>
      <c r="E132" s="256" t="s">
        <v>300</v>
      </c>
      <c r="F132" s="263" t="s">
        <v>507</v>
      </c>
      <c r="G132" s="276" t="s">
        <v>364</v>
      </c>
      <c r="H132" s="262" t="s">
        <v>323</v>
      </c>
      <c r="I132" s="270" t="s">
        <v>324</v>
      </c>
      <c r="J132" s="265" t="s">
        <v>325</v>
      </c>
      <c r="K132" s="266" t="s">
        <v>306</v>
      </c>
      <c r="L132" s="260">
        <v>8.0500000000000007</v>
      </c>
      <c r="M132" s="261" t="s">
        <v>198</v>
      </c>
    </row>
    <row r="133" spans="1:13" ht="15" customHeight="1">
      <c r="A133" s="254" t="s">
        <v>502</v>
      </c>
      <c r="B133" s="255" t="s">
        <v>503</v>
      </c>
      <c r="C133" s="262">
        <v>4054</v>
      </c>
      <c r="D133" s="256">
        <v>12502670</v>
      </c>
      <c r="E133" s="256" t="s">
        <v>300</v>
      </c>
      <c r="F133" s="263" t="s">
        <v>508</v>
      </c>
      <c r="G133" s="276" t="s">
        <v>364</v>
      </c>
      <c r="H133" s="262" t="s">
        <v>323</v>
      </c>
      <c r="I133" s="270" t="s">
        <v>324</v>
      </c>
      <c r="J133" s="265" t="s">
        <v>325</v>
      </c>
      <c r="K133" s="266" t="s">
        <v>306</v>
      </c>
      <c r="L133" s="260">
        <v>8.0500000000000007</v>
      </c>
      <c r="M133" s="261" t="s">
        <v>198</v>
      </c>
    </row>
    <row r="134" spans="1:13" ht="15" customHeight="1">
      <c r="A134" s="254" t="s">
        <v>502</v>
      </c>
      <c r="B134" s="255" t="s">
        <v>503</v>
      </c>
      <c r="C134" s="256">
        <v>4055</v>
      </c>
      <c r="D134" s="256">
        <v>12502670</v>
      </c>
      <c r="E134" s="256" t="s">
        <v>300</v>
      </c>
      <c r="F134" s="263" t="s">
        <v>509</v>
      </c>
      <c r="G134" s="276" t="s">
        <v>364</v>
      </c>
      <c r="H134" s="262" t="s">
        <v>323</v>
      </c>
      <c r="I134" s="270" t="s">
        <v>324</v>
      </c>
      <c r="J134" s="265" t="s">
        <v>325</v>
      </c>
      <c r="K134" s="266" t="s">
        <v>306</v>
      </c>
      <c r="L134" s="260">
        <v>8.0500000000000007</v>
      </c>
      <c r="M134" s="261" t="s">
        <v>198</v>
      </c>
    </row>
    <row r="135" spans="1:13" ht="15" customHeight="1">
      <c r="A135" s="254" t="s">
        <v>502</v>
      </c>
      <c r="B135" s="255" t="s">
        <v>503</v>
      </c>
      <c r="C135" s="256">
        <v>4060</v>
      </c>
      <c r="D135" s="256">
        <v>12502670</v>
      </c>
      <c r="E135" s="256" t="s">
        <v>300</v>
      </c>
      <c r="F135" s="263" t="s">
        <v>510</v>
      </c>
      <c r="G135" s="276" t="s">
        <v>364</v>
      </c>
      <c r="H135" s="262" t="s">
        <v>323</v>
      </c>
      <c r="I135" s="270" t="s">
        <v>324</v>
      </c>
      <c r="J135" s="265" t="s">
        <v>325</v>
      </c>
      <c r="K135" s="266" t="s">
        <v>306</v>
      </c>
      <c r="L135" s="260">
        <v>8.0500000000000007</v>
      </c>
      <c r="M135" s="261" t="s">
        <v>198</v>
      </c>
    </row>
    <row r="136" spans="1:13" ht="15" customHeight="1">
      <c r="A136" s="254" t="s">
        <v>502</v>
      </c>
      <c r="B136" s="255" t="s">
        <v>503</v>
      </c>
      <c r="C136" s="256">
        <v>4090</v>
      </c>
      <c r="D136" s="256">
        <v>12502670</v>
      </c>
      <c r="E136" s="256" t="s">
        <v>300</v>
      </c>
      <c r="F136" s="263" t="s">
        <v>511</v>
      </c>
      <c r="G136" s="264" t="s">
        <v>364</v>
      </c>
      <c r="H136" s="262" t="s">
        <v>323</v>
      </c>
      <c r="I136" s="270" t="s">
        <v>324</v>
      </c>
      <c r="J136" s="265" t="s">
        <v>325</v>
      </c>
      <c r="K136" s="266" t="s">
        <v>306</v>
      </c>
      <c r="L136" s="260">
        <v>8.0500000000000007</v>
      </c>
      <c r="M136" s="261" t="s">
        <v>198</v>
      </c>
    </row>
    <row r="137" spans="1:13" ht="15" customHeight="1">
      <c r="A137" s="254" t="s">
        <v>502</v>
      </c>
      <c r="B137" s="255" t="s">
        <v>503</v>
      </c>
      <c r="C137" s="256">
        <v>4093</v>
      </c>
      <c r="D137" s="256">
        <v>12502670</v>
      </c>
      <c r="E137" s="256" t="s">
        <v>300</v>
      </c>
      <c r="F137" s="263" t="s">
        <v>512</v>
      </c>
      <c r="G137" s="276" t="s">
        <v>364</v>
      </c>
      <c r="H137" s="262" t="s">
        <v>323</v>
      </c>
      <c r="I137" s="270" t="s">
        <v>324</v>
      </c>
      <c r="J137" s="265" t="s">
        <v>325</v>
      </c>
      <c r="K137" s="266" t="s">
        <v>306</v>
      </c>
      <c r="L137" s="260">
        <v>8.0500000000000007</v>
      </c>
      <c r="M137" s="261" t="s">
        <v>198</v>
      </c>
    </row>
    <row r="138" spans="1:13" ht="15" customHeight="1">
      <c r="A138" s="254" t="s">
        <v>502</v>
      </c>
      <c r="B138" s="255" t="s">
        <v>503</v>
      </c>
      <c r="C138" s="262">
        <v>4094</v>
      </c>
      <c r="D138" s="256">
        <v>12502670</v>
      </c>
      <c r="E138" s="256" t="s">
        <v>300</v>
      </c>
      <c r="F138" s="263" t="s">
        <v>513</v>
      </c>
      <c r="G138" s="276" t="s">
        <v>364</v>
      </c>
      <c r="H138" s="262" t="s">
        <v>323</v>
      </c>
      <c r="I138" s="270" t="s">
        <v>324</v>
      </c>
      <c r="J138" s="265" t="s">
        <v>325</v>
      </c>
      <c r="K138" s="266" t="s">
        <v>306</v>
      </c>
      <c r="L138" s="260">
        <v>8.0500000000000007</v>
      </c>
      <c r="M138" s="261" t="s">
        <v>198</v>
      </c>
    </row>
    <row r="139" spans="1:13" ht="15" customHeight="1">
      <c r="A139" s="254" t="s">
        <v>502</v>
      </c>
      <c r="B139" s="255" t="s">
        <v>503</v>
      </c>
      <c r="C139" s="256">
        <v>4320</v>
      </c>
      <c r="D139" s="256">
        <v>12502670</v>
      </c>
      <c r="E139" s="256" t="s">
        <v>300</v>
      </c>
      <c r="F139" s="263" t="s">
        <v>514</v>
      </c>
      <c r="G139" s="276" t="s">
        <v>364</v>
      </c>
      <c r="H139" s="262" t="s">
        <v>323</v>
      </c>
      <c r="I139" s="270" t="s">
        <v>324</v>
      </c>
      <c r="J139" s="265" t="s">
        <v>325</v>
      </c>
      <c r="K139" s="266" t="s">
        <v>306</v>
      </c>
      <c r="L139" s="260">
        <v>8.0500000000000007</v>
      </c>
      <c r="M139" s="261" t="s">
        <v>198</v>
      </c>
    </row>
    <row r="140" spans="1:13" ht="15" customHeight="1">
      <c r="A140" s="254" t="s">
        <v>502</v>
      </c>
      <c r="B140" s="255" t="s">
        <v>503</v>
      </c>
      <c r="C140" s="262">
        <v>4321</v>
      </c>
      <c r="D140" s="256">
        <v>12502670</v>
      </c>
      <c r="E140" s="256" t="s">
        <v>300</v>
      </c>
      <c r="F140" s="286" t="s">
        <v>515</v>
      </c>
      <c r="G140" s="276" t="s">
        <v>364</v>
      </c>
      <c r="H140" s="262" t="s">
        <v>323</v>
      </c>
      <c r="I140" s="270" t="s">
        <v>324</v>
      </c>
      <c r="J140" s="265" t="s">
        <v>325</v>
      </c>
      <c r="K140" s="266" t="s">
        <v>306</v>
      </c>
      <c r="L140" s="260">
        <v>8.0500000000000007</v>
      </c>
      <c r="M140" s="261" t="s">
        <v>198</v>
      </c>
    </row>
    <row r="141" spans="1:13" ht="15" customHeight="1">
      <c r="A141" s="254" t="s">
        <v>502</v>
      </c>
      <c r="B141" s="255" t="s">
        <v>503</v>
      </c>
      <c r="C141" s="262">
        <v>4322</v>
      </c>
      <c r="D141" s="256">
        <v>12502670</v>
      </c>
      <c r="E141" s="256" t="s">
        <v>300</v>
      </c>
      <c r="F141" s="286" t="s">
        <v>516</v>
      </c>
      <c r="G141" s="276" t="s">
        <v>364</v>
      </c>
      <c r="H141" s="262" t="s">
        <v>323</v>
      </c>
      <c r="I141" s="270" t="s">
        <v>324</v>
      </c>
      <c r="J141" s="265" t="s">
        <v>325</v>
      </c>
      <c r="K141" s="266" t="s">
        <v>306</v>
      </c>
      <c r="L141" s="260">
        <v>8.0500000000000007</v>
      </c>
      <c r="M141" s="261" t="s">
        <v>198</v>
      </c>
    </row>
    <row r="142" spans="1:13" ht="15" customHeight="1">
      <c r="A142" s="254" t="s">
        <v>502</v>
      </c>
      <c r="B142" s="255" t="s">
        <v>503</v>
      </c>
      <c r="C142" s="262">
        <v>4323</v>
      </c>
      <c r="D142" s="256">
        <v>12502670</v>
      </c>
      <c r="E142" s="256" t="s">
        <v>300</v>
      </c>
      <c r="F142" s="263" t="s">
        <v>517</v>
      </c>
      <c r="G142" s="276" t="s">
        <v>364</v>
      </c>
      <c r="H142" s="262" t="s">
        <v>323</v>
      </c>
      <c r="I142" s="270" t="s">
        <v>324</v>
      </c>
      <c r="J142" s="265" t="s">
        <v>325</v>
      </c>
      <c r="K142" s="266" t="s">
        <v>306</v>
      </c>
      <c r="L142" s="260">
        <v>8.0500000000000007</v>
      </c>
      <c r="M142" s="261" t="s">
        <v>198</v>
      </c>
    </row>
    <row r="143" spans="1:13" ht="15" customHeight="1">
      <c r="A143" s="254" t="s">
        <v>502</v>
      </c>
      <c r="B143" s="255" t="s">
        <v>503</v>
      </c>
      <c r="C143" s="256">
        <v>4331</v>
      </c>
      <c r="D143" s="256">
        <v>12502670</v>
      </c>
      <c r="E143" s="256" t="s">
        <v>300</v>
      </c>
      <c r="F143" s="263" t="s">
        <v>518</v>
      </c>
      <c r="G143" s="276" t="s">
        <v>364</v>
      </c>
      <c r="H143" s="262" t="s">
        <v>323</v>
      </c>
      <c r="I143" s="270" t="s">
        <v>324</v>
      </c>
      <c r="J143" s="265" t="s">
        <v>325</v>
      </c>
      <c r="K143" s="266" t="s">
        <v>306</v>
      </c>
      <c r="L143" s="260">
        <v>8.0500000000000007</v>
      </c>
      <c r="M143" s="261" t="s">
        <v>198</v>
      </c>
    </row>
    <row r="144" spans="1:13" ht="15" customHeight="1">
      <c r="A144" s="254" t="s">
        <v>502</v>
      </c>
      <c r="B144" s="255" t="s">
        <v>503</v>
      </c>
      <c r="C144" s="256">
        <v>4335</v>
      </c>
      <c r="D144" s="256">
        <v>12502670</v>
      </c>
      <c r="E144" s="256" t="s">
        <v>300</v>
      </c>
      <c r="F144" s="286" t="s">
        <v>519</v>
      </c>
      <c r="G144" s="276" t="s">
        <v>364</v>
      </c>
      <c r="H144" s="262" t="s">
        <v>323</v>
      </c>
      <c r="I144" s="270" t="s">
        <v>324</v>
      </c>
      <c r="J144" s="265" t="s">
        <v>325</v>
      </c>
      <c r="K144" s="266" t="s">
        <v>306</v>
      </c>
      <c r="L144" s="260">
        <v>8.0500000000000007</v>
      </c>
      <c r="M144" s="261" t="s">
        <v>198</v>
      </c>
    </row>
    <row r="145" spans="1:128" ht="15" customHeight="1">
      <c r="A145" s="254" t="s">
        <v>520</v>
      </c>
      <c r="B145" s="255" t="s">
        <v>521</v>
      </c>
      <c r="C145" s="304">
        <v>2001</v>
      </c>
      <c r="D145" s="304">
        <v>12037171</v>
      </c>
      <c r="E145" s="304" t="s">
        <v>300</v>
      </c>
      <c r="F145" s="305" t="s">
        <v>522</v>
      </c>
      <c r="G145" s="306" t="s">
        <v>523</v>
      </c>
      <c r="H145" s="304" t="s">
        <v>323</v>
      </c>
      <c r="I145" s="307" t="s">
        <v>324</v>
      </c>
      <c r="J145" s="308" t="s">
        <v>325</v>
      </c>
      <c r="K145" s="309" t="s">
        <v>306</v>
      </c>
      <c r="L145" s="310">
        <v>7.45</v>
      </c>
      <c r="M145" s="261" t="s">
        <v>198</v>
      </c>
    </row>
    <row r="146" spans="1:128" ht="15" customHeight="1">
      <c r="A146" s="254" t="s">
        <v>520</v>
      </c>
      <c r="B146" s="255" t="s">
        <v>521</v>
      </c>
      <c r="C146" s="304">
        <v>2002</v>
      </c>
      <c r="D146" s="304">
        <v>12037171</v>
      </c>
      <c r="E146" s="304" t="s">
        <v>300</v>
      </c>
      <c r="F146" s="305" t="s">
        <v>524</v>
      </c>
      <c r="G146" s="306" t="s">
        <v>523</v>
      </c>
      <c r="H146" s="304" t="s">
        <v>323</v>
      </c>
      <c r="I146" s="307" t="s">
        <v>324</v>
      </c>
      <c r="J146" s="308" t="s">
        <v>325</v>
      </c>
      <c r="K146" s="309" t="s">
        <v>306</v>
      </c>
      <c r="L146" s="310">
        <v>7.45</v>
      </c>
      <c r="M146" s="261" t="s">
        <v>198</v>
      </c>
    </row>
    <row r="147" spans="1:128" ht="15" customHeight="1">
      <c r="A147" s="254" t="s">
        <v>520</v>
      </c>
      <c r="B147" s="255" t="s">
        <v>521</v>
      </c>
      <c r="C147" s="304">
        <v>2005</v>
      </c>
      <c r="D147" s="304">
        <v>12037171</v>
      </c>
      <c r="E147" s="304" t="s">
        <v>300</v>
      </c>
      <c r="F147" s="305" t="s">
        <v>525</v>
      </c>
      <c r="G147" s="306" t="s">
        <v>523</v>
      </c>
      <c r="H147" s="304" t="s">
        <v>323</v>
      </c>
      <c r="I147" s="307" t="s">
        <v>324</v>
      </c>
      <c r="J147" s="308" t="s">
        <v>325</v>
      </c>
      <c r="K147" s="309" t="s">
        <v>306</v>
      </c>
      <c r="L147" s="310">
        <v>7.45</v>
      </c>
      <c r="M147" s="261" t="s">
        <v>198</v>
      </c>
    </row>
    <row r="148" spans="1:128" ht="15" customHeight="1">
      <c r="A148" s="254" t="s">
        <v>520</v>
      </c>
      <c r="B148" s="255" t="s">
        <v>521</v>
      </c>
      <c r="C148" s="304">
        <v>2006</v>
      </c>
      <c r="D148" s="304">
        <v>12037171</v>
      </c>
      <c r="E148" s="304" t="s">
        <v>300</v>
      </c>
      <c r="F148" s="305" t="s">
        <v>526</v>
      </c>
      <c r="G148" s="306" t="s">
        <v>523</v>
      </c>
      <c r="H148" s="304" t="s">
        <v>323</v>
      </c>
      <c r="I148" s="307" t="s">
        <v>324</v>
      </c>
      <c r="J148" s="308" t="s">
        <v>325</v>
      </c>
      <c r="K148" s="309" t="s">
        <v>306</v>
      </c>
      <c r="L148" s="310">
        <v>7.45</v>
      </c>
      <c r="M148" s="261" t="s">
        <v>198</v>
      </c>
    </row>
    <row r="149" spans="1:128" ht="15" customHeight="1">
      <c r="A149" s="254" t="s">
        <v>520</v>
      </c>
      <c r="B149" s="255" t="s">
        <v>521</v>
      </c>
      <c r="C149" s="304">
        <v>2040</v>
      </c>
      <c r="D149" s="304">
        <v>12037171</v>
      </c>
      <c r="E149" s="304" t="s">
        <v>300</v>
      </c>
      <c r="F149" s="305" t="s">
        <v>527</v>
      </c>
      <c r="G149" s="306" t="s">
        <v>523</v>
      </c>
      <c r="H149" s="304" t="s">
        <v>323</v>
      </c>
      <c r="I149" s="307" t="s">
        <v>324</v>
      </c>
      <c r="J149" s="308" t="s">
        <v>325</v>
      </c>
      <c r="K149" s="309" t="s">
        <v>306</v>
      </c>
      <c r="L149" s="310">
        <v>7.45</v>
      </c>
      <c r="M149" s="261" t="s">
        <v>198</v>
      </c>
    </row>
    <row r="150" spans="1:128" ht="15" customHeight="1">
      <c r="A150" s="254" t="s">
        <v>520</v>
      </c>
      <c r="B150" s="255" t="s">
        <v>521</v>
      </c>
      <c r="C150" s="304">
        <v>2044</v>
      </c>
      <c r="D150" s="304">
        <v>12037171</v>
      </c>
      <c r="E150" s="304" t="s">
        <v>300</v>
      </c>
      <c r="F150" s="311" t="s">
        <v>528</v>
      </c>
      <c r="G150" s="306" t="s">
        <v>523</v>
      </c>
      <c r="H150" s="304" t="s">
        <v>323</v>
      </c>
      <c r="I150" s="307" t="s">
        <v>324</v>
      </c>
      <c r="J150" s="308" t="s">
        <v>325</v>
      </c>
      <c r="K150" s="309" t="s">
        <v>306</v>
      </c>
      <c r="L150" s="310">
        <v>7.45</v>
      </c>
      <c r="M150" s="261" t="s">
        <v>198</v>
      </c>
    </row>
    <row r="151" spans="1:128" ht="15" customHeight="1">
      <c r="A151" s="254" t="s">
        <v>520</v>
      </c>
      <c r="B151" s="255" t="s">
        <v>521</v>
      </c>
      <c r="C151" s="304">
        <v>2063</v>
      </c>
      <c r="D151" s="304">
        <v>12037171</v>
      </c>
      <c r="E151" s="304" t="s">
        <v>300</v>
      </c>
      <c r="F151" s="311" t="s">
        <v>529</v>
      </c>
      <c r="G151" s="306" t="s">
        <v>523</v>
      </c>
      <c r="H151" s="304" t="s">
        <v>323</v>
      </c>
      <c r="I151" s="307" t="s">
        <v>324</v>
      </c>
      <c r="J151" s="308" t="s">
        <v>325</v>
      </c>
      <c r="K151" s="309" t="s">
        <v>306</v>
      </c>
      <c r="L151" s="310">
        <v>7.45</v>
      </c>
      <c r="M151" s="261" t="s">
        <v>198</v>
      </c>
    </row>
    <row r="152" spans="1:128" ht="15" customHeight="1">
      <c r="A152" s="254" t="s">
        <v>520</v>
      </c>
      <c r="B152" s="255" t="s">
        <v>521</v>
      </c>
      <c r="C152" s="312">
        <v>2304</v>
      </c>
      <c r="D152" s="304">
        <v>12037171</v>
      </c>
      <c r="E152" s="304" t="s">
        <v>300</v>
      </c>
      <c r="F152" s="311" t="s">
        <v>530</v>
      </c>
      <c r="G152" s="306" t="s">
        <v>523</v>
      </c>
      <c r="H152" s="304" t="s">
        <v>323</v>
      </c>
      <c r="I152" s="307" t="s">
        <v>324</v>
      </c>
      <c r="J152" s="308" t="s">
        <v>325</v>
      </c>
      <c r="K152" s="309" t="s">
        <v>306</v>
      </c>
      <c r="L152" s="310">
        <v>7.45</v>
      </c>
      <c r="M152" s="261" t="s">
        <v>198</v>
      </c>
    </row>
    <row r="153" spans="1:128" ht="15" customHeight="1">
      <c r="A153" s="254" t="s">
        <v>520</v>
      </c>
      <c r="B153" s="255" t="s">
        <v>521</v>
      </c>
      <c r="C153" s="312">
        <v>2322</v>
      </c>
      <c r="D153" s="304">
        <v>12037171</v>
      </c>
      <c r="E153" s="304" t="s">
        <v>300</v>
      </c>
      <c r="F153" s="311" t="s">
        <v>531</v>
      </c>
      <c r="G153" s="306" t="s">
        <v>523</v>
      </c>
      <c r="H153" s="312" t="s">
        <v>323</v>
      </c>
      <c r="I153" s="307" t="s">
        <v>324</v>
      </c>
      <c r="J153" s="308" t="s">
        <v>325</v>
      </c>
      <c r="K153" s="309" t="s">
        <v>306</v>
      </c>
      <c r="L153" s="310">
        <v>7.45</v>
      </c>
      <c r="M153" s="261" t="s">
        <v>198</v>
      </c>
    </row>
    <row r="154" spans="1:128" ht="15" customHeight="1">
      <c r="A154" s="254" t="s">
        <v>520</v>
      </c>
      <c r="B154" s="255" t="s">
        <v>521</v>
      </c>
      <c r="C154" s="312">
        <v>2373</v>
      </c>
      <c r="D154" s="304">
        <v>12037171</v>
      </c>
      <c r="E154" s="304" t="s">
        <v>300</v>
      </c>
      <c r="F154" s="311" t="s">
        <v>532</v>
      </c>
      <c r="G154" s="306" t="s">
        <v>523</v>
      </c>
      <c r="H154" s="312" t="s">
        <v>323</v>
      </c>
      <c r="I154" s="307" t="s">
        <v>324</v>
      </c>
      <c r="J154" s="308" t="s">
        <v>325</v>
      </c>
      <c r="K154" s="309" t="s">
        <v>306</v>
      </c>
      <c r="L154" s="310">
        <v>7.45</v>
      </c>
      <c r="M154" s="261" t="s">
        <v>198</v>
      </c>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3"/>
      <c r="AJ154" s="313"/>
      <c r="AK154" s="313"/>
      <c r="AL154" s="313"/>
      <c r="AM154" s="313"/>
      <c r="AN154" s="313"/>
      <c r="AO154" s="313"/>
      <c r="AP154" s="313"/>
      <c r="AQ154" s="313"/>
      <c r="AR154" s="313"/>
      <c r="AS154" s="313"/>
      <c r="AT154" s="313"/>
      <c r="AU154" s="313"/>
      <c r="AV154" s="313"/>
      <c r="AW154" s="313"/>
      <c r="AX154" s="313"/>
      <c r="AY154" s="313"/>
      <c r="AZ154" s="313"/>
      <c r="BA154" s="313"/>
      <c r="BB154" s="313"/>
      <c r="BC154" s="313"/>
      <c r="BD154" s="313"/>
      <c r="BE154" s="313"/>
      <c r="BF154" s="313"/>
      <c r="BG154" s="313"/>
      <c r="BH154" s="313"/>
      <c r="BI154" s="313"/>
      <c r="BJ154" s="313"/>
      <c r="BK154" s="313"/>
      <c r="BL154" s="313"/>
      <c r="BM154" s="313"/>
      <c r="BN154" s="313"/>
      <c r="BO154" s="313"/>
      <c r="BP154" s="313"/>
      <c r="BQ154" s="313"/>
      <c r="BR154" s="313"/>
      <c r="BS154" s="313"/>
      <c r="BT154" s="313"/>
      <c r="BU154" s="313"/>
      <c r="BV154" s="313"/>
      <c r="BW154" s="313"/>
      <c r="BX154" s="313"/>
      <c r="BY154" s="313"/>
      <c r="BZ154" s="313"/>
      <c r="CA154" s="313"/>
      <c r="CB154" s="313"/>
      <c r="CC154" s="313"/>
      <c r="CD154" s="313"/>
      <c r="CE154" s="313"/>
      <c r="CF154" s="313"/>
      <c r="CG154" s="313"/>
      <c r="CH154" s="313"/>
      <c r="CI154" s="313"/>
      <c r="CJ154" s="313"/>
      <c r="CK154" s="313"/>
      <c r="CL154" s="313"/>
      <c r="CM154" s="313"/>
      <c r="CN154" s="313"/>
      <c r="CO154" s="313"/>
      <c r="CP154" s="313"/>
      <c r="CQ154" s="313"/>
      <c r="CR154" s="313"/>
      <c r="CS154" s="313"/>
      <c r="CT154" s="313"/>
      <c r="CU154" s="313"/>
      <c r="CV154" s="313"/>
      <c r="CW154" s="313"/>
      <c r="CX154" s="313"/>
      <c r="CY154" s="313"/>
      <c r="CZ154" s="313"/>
      <c r="DA154" s="313"/>
      <c r="DB154" s="313"/>
      <c r="DC154" s="313"/>
      <c r="DD154" s="313"/>
      <c r="DE154" s="313"/>
      <c r="DF154" s="313"/>
      <c r="DG154" s="313"/>
      <c r="DH154" s="313"/>
      <c r="DI154" s="313"/>
      <c r="DJ154" s="313"/>
      <c r="DK154" s="313"/>
      <c r="DL154" s="313"/>
      <c r="DM154" s="313"/>
      <c r="DN154" s="313"/>
      <c r="DO154" s="313"/>
      <c r="DP154" s="313"/>
      <c r="DQ154" s="313"/>
      <c r="DR154" s="313"/>
      <c r="DS154" s="313"/>
      <c r="DT154" s="313"/>
      <c r="DU154" s="313"/>
      <c r="DV154" s="313"/>
      <c r="DW154" s="313"/>
      <c r="DX154" s="313"/>
    </row>
    <row r="155" spans="1:128" ht="15" customHeight="1">
      <c r="A155" s="254" t="s">
        <v>520</v>
      </c>
      <c r="B155" s="255" t="s">
        <v>521</v>
      </c>
      <c r="C155" s="268">
        <v>2401</v>
      </c>
      <c r="D155" s="298">
        <v>12240070</v>
      </c>
      <c r="E155" s="256" t="s">
        <v>300</v>
      </c>
      <c r="F155" s="314" t="s">
        <v>533</v>
      </c>
      <c r="G155" s="315" t="s">
        <v>523</v>
      </c>
      <c r="H155" s="298" t="s">
        <v>323</v>
      </c>
      <c r="I155" s="295" t="s">
        <v>534</v>
      </c>
      <c r="J155" s="294" t="s">
        <v>325</v>
      </c>
      <c r="K155" s="266" t="s">
        <v>535</v>
      </c>
      <c r="L155" s="260">
        <v>4</v>
      </c>
      <c r="M155" s="261" t="s">
        <v>198</v>
      </c>
    </row>
    <row r="156" spans="1:128" ht="15" customHeight="1">
      <c r="A156" s="254" t="s">
        <v>520</v>
      </c>
      <c r="B156" s="255" t="s">
        <v>521</v>
      </c>
      <c r="C156" s="256">
        <v>2402</v>
      </c>
      <c r="D156" s="298">
        <v>12240070</v>
      </c>
      <c r="E156" s="256" t="s">
        <v>300</v>
      </c>
      <c r="F156" s="314" t="s">
        <v>536</v>
      </c>
      <c r="G156" s="315" t="s">
        <v>523</v>
      </c>
      <c r="H156" s="298" t="s">
        <v>323</v>
      </c>
      <c r="I156" s="295" t="s">
        <v>534</v>
      </c>
      <c r="J156" s="294" t="s">
        <v>325</v>
      </c>
      <c r="K156" s="266" t="s">
        <v>535</v>
      </c>
      <c r="L156" s="260">
        <v>4</v>
      </c>
      <c r="M156" s="261" t="s">
        <v>198</v>
      </c>
    </row>
    <row r="157" spans="1:128" ht="15" customHeight="1">
      <c r="A157" s="254" t="s">
        <v>520</v>
      </c>
      <c r="B157" s="255" t="s">
        <v>521</v>
      </c>
      <c r="C157" s="256">
        <v>2405</v>
      </c>
      <c r="D157" s="298">
        <v>12240070</v>
      </c>
      <c r="E157" s="256" t="s">
        <v>300</v>
      </c>
      <c r="F157" s="314" t="s">
        <v>537</v>
      </c>
      <c r="G157" s="315" t="s">
        <v>523</v>
      </c>
      <c r="H157" s="298" t="s">
        <v>323</v>
      </c>
      <c r="I157" s="295" t="s">
        <v>534</v>
      </c>
      <c r="J157" s="294" t="s">
        <v>325</v>
      </c>
      <c r="K157" s="266" t="s">
        <v>535</v>
      </c>
      <c r="L157" s="260">
        <v>4</v>
      </c>
      <c r="M157" s="261" t="s">
        <v>198</v>
      </c>
    </row>
    <row r="158" spans="1:128" ht="15" customHeight="1">
      <c r="A158" s="254" t="s">
        <v>520</v>
      </c>
      <c r="B158" s="255" t="s">
        <v>521</v>
      </c>
      <c r="C158" s="256">
        <v>2411</v>
      </c>
      <c r="D158" s="298">
        <v>12240070</v>
      </c>
      <c r="E158" s="256" t="s">
        <v>300</v>
      </c>
      <c r="F158" s="314" t="s">
        <v>538</v>
      </c>
      <c r="G158" s="315" t="s">
        <v>523</v>
      </c>
      <c r="H158" s="298" t="s">
        <v>323</v>
      </c>
      <c r="I158" s="295" t="s">
        <v>534</v>
      </c>
      <c r="J158" s="294" t="s">
        <v>325</v>
      </c>
      <c r="K158" s="266" t="s">
        <v>535</v>
      </c>
      <c r="L158" s="260">
        <v>4</v>
      </c>
      <c r="M158" s="261" t="s">
        <v>198</v>
      </c>
    </row>
    <row r="159" spans="1:128" ht="15" customHeight="1">
      <c r="A159" s="254" t="s">
        <v>520</v>
      </c>
      <c r="B159" s="255" t="s">
        <v>521</v>
      </c>
      <c r="C159" s="298">
        <v>2501</v>
      </c>
      <c r="D159" s="256">
        <v>12280070</v>
      </c>
      <c r="E159" s="256" t="s">
        <v>300</v>
      </c>
      <c r="F159" s="314" t="s">
        <v>539</v>
      </c>
      <c r="G159" s="315" t="s">
        <v>523</v>
      </c>
      <c r="H159" s="298" t="s">
        <v>323</v>
      </c>
      <c r="I159" s="295" t="s">
        <v>348</v>
      </c>
      <c r="J159" s="294" t="s">
        <v>325</v>
      </c>
      <c r="K159" s="266" t="s">
        <v>540</v>
      </c>
      <c r="L159" s="260">
        <v>5.2</v>
      </c>
      <c r="M159" s="261" t="s">
        <v>198</v>
      </c>
    </row>
    <row r="160" spans="1:128" ht="15" customHeight="1">
      <c r="A160" s="254" t="s">
        <v>520</v>
      </c>
      <c r="B160" s="255" t="s">
        <v>521</v>
      </c>
      <c r="C160" s="298">
        <v>2502</v>
      </c>
      <c r="D160" s="256">
        <v>12280070</v>
      </c>
      <c r="E160" s="256" t="s">
        <v>300</v>
      </c>
      <c r="F160" s="314" t="s">
        <v>541</v>
      </c>
      <c r="G160" s="315" t="s">
        <v>523</v>
      </c>
      <c r="H160" s="298" t="s">
        <v>323</v>
      </c>
      <c r="I160" s="295" t="s">
        <v>348</v>
      </c>
      <c r="J160" s="294" t="s">
        <v>325</v>
      </c>
      <c r="K160" s="266" t="s">
        <v>540</v>
      </c>
      <c r="L160" s="260">
        <v>5.2</v>
      </c>
      <c r="M160" s="261" t="s">
        <v>198</v>
      </c>
      <c r="N160" s="313"/>
      <c r="O160" s="313"/>
      <c r="P160" s="313"/>
      <c r="Q160" s="313"/>
      <c r="R160" s="313"/>
      <c r="S160" s="313"/>
      <c r="T160" s="313"/>
      <c r="U160" s="313"/>
      <c r="V160" s="313"/>
      <c r="W160" s="313"/>
      <c r="X160" s="313"/>
      <c r="Y160" s="313"/>
      <c r="Z160" s="313"/>
      <c r="AA160" s="313"/>
      <c r="AB160" s="313"/>
      <c r="AC160" s="313"/>
      <c r="AD160" s="313"/>
      <c r="AE160" s="313"/>
      <c r="AF160" s="313"/>
      <c r="AG160" s="313"/>
      <c r="AH160" s="313"/>
      <c r="AI160" s="313"/>
      <c r="AJ160" s="313"/>
      <c r="AK160" s="313"/>
      <c r="AL160" s="313"/>
      <c r="AM160" s="313"/>
      <c r="AN160" s="313"/>
      <c r="AO160" s="313"/>
      <c r="AP160" s="313"/>
      <c r="AQ160" s="313"/>
      <c r="AR160" s="313"/>
      <c r="AS160" s="313"/>
      <c r="AT160" s="313"/>
      <c r="AU160" s="313"/>
      <c r="AV160" s="313"/>
      <c r="AW160" s="313"/>
      <c r="AX160" s="313"/>
      <c r="AY160" s="313"/>
      <c r="AZ160" s="313"/>
      <c r="BA160" s="313"/>
      <c r="BB160" s="313"/>
      <c r="BC160" s="313"/>
      <c r="BD160" s="313"/>
      <c r="BE160" s="313"/>
      <c r="BF160" s="313"/>
      <c r="BG160" s="313"/>
      <c r="BH160" s="313"/>
      <c r="BI160" s="313"/>
      <c r="BJ160" s="313"/>
      <c r="BK160" s="313"/>
      <c r="BL160" s="313"/>
      <c r="BM160" s="313"/>
      <c r="BN160" s="313"/>
      <c r="BO160" s="313"/>
      <c r="BP160" s="313"/>
      <c r="BQ160" s="313"/>
      <c r="BR160" s="313"/>
      <c r="BS160" s="313"/>
      <c r="BT160" s="313"/>
      <c r="BU160" s="313"/>
      <c r="BV160" s="313"/>
      <c r="BW160" s="313"/>
      <c r="BX160" s="313"/>
      <c r="BY160" s="313"/>
      <c r="BZ160" s="313"/>
      <c r="CA160" s="313"/>
      <c r="CB160" s="313"/>
      <c r="CC160" s="313"/>
      <c r="CD160" s="313"/>
      <c r="CE160" s="313"/>
      <c r="CF160" s="313"/>
      <c r="CG160" s="313"/>
      <c r="CH160" s="313"/>
      <c r="CI160" s="313"/>
      <c r="CJ160" s="313"/>
      <c r="CK160" s="313"/>
      <c r="CL160" s="313"/>
      <c r="CM160" s="313"/>
      <c r="CN160" s="313"/>
      <c r="CO160" s="313"/>
      <c r="CP160" s="313"/>
      <c r="CQ160" s="313"/>
      <c r="CR160" s="313"/>
      <c r="CS160" s="313"/>
      <c r="CT160" s="313"/>
      <c r="CU160" s="313"/>
      <c r="CV160" s="313"/>
      <c r="CW160" s="313"/>
      <c r="CX160" s="313"/>
      <c r="CY160" s="313"/>
      <c r="CZ160" s="313"/>
      <c r="DA160" s="313"/>
      <c r="DB160" s="313"/>
      <c r="DC160" s="313"/>
      <c r="DD160" s="313"/>
      <c r="DE160" s="313"/>
      <c r="DF160" s="313"/>
      <c r="DG160" s="313"/>
      <c r="DH160" s="313"/>
      <c r="DI160" s="313"/>
      <c r="DJ160" s="313"/>
      <c r="DK160" s="313"/>
      <c r="DL160" s="313"/>
      <c r="DM160" s="313"/>
      <c r="DN160" s="313"/>
      <c r="DO160" s="313"/>
      <c r="DP160" s="313"/>
      <c r="DQ160" s="313"/>
      <c r="DR160" s="313"/>
      <c r="DS160" s="313"/>
      <c r="DT160" s="313"/>
      <c r="DU160" s="313"/>
      <c r="DV160" s="313"/>
      <c r="DW160" s="313"/>
      <c r="DX160" s="313"/>
    </row>
    <row r="161" spans="1:13" ht="15" customHeight="1">
      <c r="A161" s="254" t="s">
        <v>520</v>
      </c>
      <c r="B161" s="255" t="s">
        <v>521</v>
      </c>
      <c r="C161" s="298">
        <v>2503</v>
      </c>
      <c r="D161" s="256">
        <v>12280070</v>
      </c>
      <c r="E161" s="256" t="s">
        <v>300</v>
      </c>
      <c r="F161" s="314" t="s">
        <v>542</v>
      </c>
      <c r="G161" s="316" t="s">
        <v>523</v>
      </c>
      <c r="H161" s="298" t="s">
        <v>323</v>
      </c>
      <c r="I161" s="295" t="s">
        <v>348</v>
      </c>
      <c r="J161" s="294" t="s">
        <v>325</v>
      </c>
      <c r="K161" s="266" t="s">
        <v>540</v>
      </c>
      <c r="L161" s="260">
        <v>5.2</v>
      </c>
      <c r="M161" s="261" t="s">
        <v>198</v>
      </c>
    </row>
    <row r="162" spans="1:13" ht="15" customHeight="1">
      <c r="A162" s="254" t="s">
        <v>520</v>
      </c>
      <c r="B162" s="255" t="s">
        <v>521</v>
      </c>
      <c r="C162" s="298">
        <v>2504</v>
      </c>
      <c r="D162" s="256">
        <v>12280070</v>
      </c>
      <c r="E162" s="256" t="s">
        <v>300</v>
      </c>
      <c r="F162" s="314" t="s">
        <v>543</v>
      </c>
      <c r="G162" s="316" t="s">
        <v>523</v>
      </c>
      <c r="H162" s="256" t="s">
        <v>323</v>
      </c>
      <c r="I162" s="295" t="s">
        <v>348</v>
      </c>
      <c r="J162" s="294" t="s">
        <v>325</v>
      </c>
      <c r="K162" s="266" t="s">
        <v>540</v>
      </c>
      <c r="L162" s="260">
        <v>5.2</v>
      </c>
      <c r="M162" s="261" t="s">
        <v>198</v>
      </c>
    </row>
    <row r="163" spans="1:13" ht="15" customHeight="1">
      <c r="A163" s="254" t="s">
        <v>520</v>
      </c>
      <c r="B163" s="255" t="s">
        <v>521</v>
      </c>
      <c r="C163" s="298">
        <v>2505</v>
      </c>
      <c r="D163" s="256">
        <v>12280070</v>
      </c>
      <c r="E163" s="256" t="s">
        <v>300</v>
      </c>
      <c r="F163" s="314" t="s">
        <v>544</v>
      </c>
      <c r="G163" s="316" t="s">
        <v>523</v>
      </c>
      <c r="H163" s="298" t="s">
        <v>323</v>
      </c>
      <c r="I163" s="295" t="s">
        <v>348</v>
      </c>
      <c r="J163" s="294" t="s">
        <v>325</v>
      </c>
      <c r="K163" s="266" t="s">
        <v>540</v>
      </c>
      <c r="L163" s="260">
        <v>5.2</v>
      </c>
      <c r="M163" s="261" t="s">
        <v>198</v>
      </c>
    </row>
    <row r="164" spans="1:13" ht="15" customHeight="1">
      <c r="A164" s="254" t="s">
        <v>520</v>
      </c>
      <c r="B164" s="255" t="s">
        <v>521</v>
      </c>
      <c r="C164" s="262">
        <v>2507</v>
      </c>
      <c r="D164" s="256">
        <v>12280070</v>
      </c>
      <c r="E164" s="256" t="s">
        <v>300</v>
      </c>
      <c r="F164" s="314" t="s">
        <v>545</v>
      </c>
      <c r="G164" s="316" t="s">
        <v>523</v>
      </c>
      <c r="H164" s="256" t="s">
        <v>323</v>
      </c>
      <c r="I164" s="264" t="s">
        <v>348</v>
      </c>
      <c r="J164" s="265" t="s">
        <v>325</v>
      </c>
      <c r="K164" s="266" t="s">
        <v>540</v>
      </c>
      <c r="L164" s="260">
        <v>5.2</v>
      </c>
      <c r="M164" s="261" t="s">
        <v>198</v>
      </c>
    </row>
    <row r="165" spans="1:13" ht="15" customHeight="1">
      <c r="A165" s="254" t="s">
        <v>520</v>
      </c>
      <c r="B165" s="255" t="s">
        <v>521</v>
      </c>
      <c r="C165" s="262">
        <v>2508</v>
      </c>
      <c r="D165" s="256">
        <v>12280070</v>
      </c>
      <c r="E165" s="256" t="s">
        <v>300</v>
      </c>
      <c r="F165" s="314" t="s">
        <v>546</v>
      </c>
      <c r="G165" s="316" t="s">
        <v>523</v>
      </c>
      <c r="H165" s="256" t="s">
        <v>323</v>
      </c>
      <c r="I165" s="264" t="s">
        <v>348</v>
      </c>
      <c r="J165" s="265" t="s">
        <v>325</v>
      </c>
      <c r="K165" s="266" t="s">
        <v>540</v>
      </c>
      <c r="L165" s="260">
        <v>5.2</v>
      </c>
      <c r="M165" s="261" t="s">
        <v>198</v>
      </c>
    </row>
    <row r="166" spans="1:13" ht="15" customHeight="1">
      <c r="A166" s="254" t="s">
        <v>520</v>
      </c>
      <c r="B166" s="255" t="s">
        <v>521</v>
      </c>
      <c r="C166" s="298">
        <v>2512</v>
      </c>
      <c r="D166" s="256">
        <v>12280070</v>
      </c>
      <c r="E166" s="256" t="s">
        <v>300</v>
      </c>
      <c r="F166" s="314" t="s">
        <v>547</v>
      </c>
      <c r="G166" s="315" t="s">
        <v>523</v>
      </c>
      <c r="H166" s="298" t="s">
        <v>323</v>
      </c>
      <c r="I166" s="295" t="s">
        <v>348</v>
      </c>
      <c r="J166" s="294" t="s">
        <v>325</v>
      </c>
      <c r="K166" s="266" t="s">
        <v>540</v>
      </c>
      <c r="L166" s="260">
        <v>5.2</v>
      </c>
      <c r="M166" s="261" t="s">
        <v>198</v>
      </c>
    </row>
    <row r="167" spans="1:13" ht="15" customHeight="1">
      <c r="A167" s="254" t="s">
        <v>520</v>
      </c>
      <c r="B167" s="255" t="s">
        <v>521</v>
      </c>
      <c r="C167" s="256">
        <v>2801</v>
      </c>
      <c r="D167" s="256">
        <v>12280070</v>
      </c>
      <c r="E167" s="256" t="s">
        <v>300</v>
      </c>
      <c r="F167" s="314" t="s">
        <v>548</v>
      </c>
      <c r="G167" s="315" t="s">
        <v>523</v>
      </c>
      <c r="H167" s="256" t="s">
        <v>323</v>
      </c>
      <c r="I167" s="264" t="s">
        <v>348</v>
      </c>
      <c r="J167" s="265" t="s">
        <v>325</v>
      </c>
      <c r="K167" s="266" t="s">
        <v>540</v>
      </c>
      <c r="L167" s="260">
        <v>5.2</v>
      </c>
      <c r="M167" s="261" t="s">
        <v>198</v>
      </c>
    </row>
    <row r="168" spans="1:13" ht="15" customHeight="1">
      <c r="A168" s="254" t="s">
        <v>520</v>
      </c>
      <c r="B168" s="255" t="s">
        <v>521</v>
      </c>
      <c r="C168" s="256">
        <v>2802</v>
      </c>
      <c r="D168" s="256">
        <v>12280070</v>
      </c>
      <c r="E168" s="256" t="s">
        <v>300</v>
      </c>
      <c r="F168" s="314" t="s">
        <v>549</v>
      </c>
      <c r="G168" s="316" t="s">
        <v>523</v>
      </c>
      <c r="H168" s="256" t="s">
        <v>323</v>
      </c>
      <c r="I168" s="264" t="s">
        <v>348</v>
      </c>
      <c r="J168" s="265" t="s">
        <v>325</v>
      </c>
      <c r="K168" s="266" t="s">
        <v>540</v>
      </c>
      <c r="L168" s="260">
        <v>5.2</v>
      </c>
      <c r="M168" s="261" t="s">
        <v>198</v>
      </c>
    </row>
    <row r="169" spans="1:13" ht="15" customHeight="1">
      <c r="A169" s="254" t="s">
        <v>520</v>
      </c>
      <c r="B169" s="255" t="s">
        <v>521</v>
      </c>
      <c r="C169" s="256">
        <v>2803</v>
      </c>
      <c r="D169" s="256">
        <v>12280070</v>
      </c>
      <c r="E169" s="256" t="s">
        <v>300</v>
      </c>
      <c r="F169" s="314" t="s">
        <v>550</v>
      </c>
      <c r="G169" s="316" t="s">
        <v>523</v>
      </c>
      <c r="H169" s="256" t="s">
        <v>323</v>
      </c>
      <c r="I169" s="264" t="s">
        <v>348</v>
      </c>
      <c r="J169" s="265" t="s">
        <v>325</v>
      </c>
      <c r="K169" s="266" t="s">
        <v>540</v>
      </c>
      <c r="L169" s="260">
        <v>5.2</v>
      </c>
      <c r="M169" s="261" t="s">
        <v>198</v>
      </c>
    </row>
    <row r="170" spans="1:13" ht="15" customHeight="1">
      <c r="A170" s="254" t="s">
        <v>520</v>
      </c>
      <c r="B170" s="255" t="s">
        <v>521</v>
      </c>
      <c r="C170" s="256">
        <v>2807</v>
      </c>
      <c r="D170" s="256">
        <v>12280070</v>
      </c>
      <c r="E170" s="256" t="s">
        <v>300</v>
      </c>
      <c r="F170" s="314" t="s">
        <v>551</v>
      </c>
      <c r="G170" s="316" t="s">
        <v>523</v>
      </c>
      <c r="H170" s="256" t="s">
        <v>323</v>
      </c>
      <c r="I170" s="264" t="s">
        <v>348</v>
      </c>
      <c r="J170" s="265" t="s">
        <v>325</v>
      </c>
      <c r="K170" s="266" t="s">
        <v>540</v>
      </c>
      <c r="L170" s="260">
        <v>5.2</v>
      </c>
      <c r="M170" s="261" t="s">
        <v>198</v>
      </c>
    </row>
    <row r="171" spans="1:13" ht="15" customHeight="1">
      <c r="A171" s="254" t="s">
        <v>520</v>
      </c>
      <c r="B171" s="255" t="s">
        <v>521</v>
      </c>
      <c r="C171" s="256">
        <v>2808</v>
      </c>
      <c r="D171" s="256">
        <v>12280070</v>
      </c>
      <c r="E171" s="256" t="s">
        <v>300</v>
      </c>
      <c r="F171" s="314" t="s">
        <v>552</v>
      </c>
      <c r="G171" s="316" t="s">
        <v>523</v>
      </c>
      <c r="H171" s="256" t="s">
        <v>323</v>
      </c>
      <c r="I171" s="264" t="s">
        <v>348</v>
      </c>
      <c r="J171" s="265" t="s">
        <v>325</v>
      </c>
      <c r="K171" s="266" t="s">
        <v>540</v>
      </c>
      <c r="L171" s="260">
        <v>5.2</v>
      </c>
      <c r="M171" s="261" t="s">
        <v>198</v>
      </c>
    </row>
    <row r="172" spans="1:13" ht="15" customHeight="1">
      <c r="A172" s="254" t="s">
        <v>520</v>
      </c>
      <c r="B172" s="255" t="s">
        <v>521</v>
      </c>
      <c r="C172" s="256">
        <v>2809</v>
      </c>
      <c r="D172" s="256">
        <v>12280070</v>
      </c>
      <c r="E172" s="256" t="s">
        <v>300</v>
      </c>
      <c r="F172" s="314" t="s">
        <v>553</v>
      </c>
      <c r="G172" s="316" t="s">
        <v>523</v>
      </c>
      <c r="H172" s="256" t="s">
        <v>323</v>
      </c>
      <c r="I172" s="264" t="s">
        <v>348</v>
      </c>
      <c r="J172" s="265" t="s">
        <v>325</v>
      </c>
      <c r="K172" s="266" t="s">
        <v>540</v>
      </c>
      <c r="L172" s="260">
        <v>5.2</v>
      </c>
      <c r="M172" s="261" t="s">
        <v>198</v>
      </c>
    </row>
    <row r="173" spans="1:13" ht="15" customHeight="1">
      <c r="A173" s="254" t="s">
        <v>520</v>
      </c>
      <c r="B173" s="255" t="s">
        <v>521</v>
      </c>
      <c r="C173" s="256">
        <v>2810</v>
      </c>
      <c r="D173" s="256">
        <v>12280070</v>
      </c>
      <c r="E173" s="256" t="s">
        <v>300</v>
      </c>
      <c r="F173" s="314" t="s">
        <v>554</v>
      </c>
      <c r="G173" s="315" t="s">
        <v>523</v>
      </c>
      <c r="H173" s="256" t="s">
        <v>323</v>
      </c>
      <c r="I173" s="264" t="s">
        <v>348</v>
      </c>
      <c r="J173" s="265" t="s">
        <v>325</v>
      </c>
      <c r="K173" s="266" t="s">
        <v>540</v>
      </c>
      <c r="L173" s="260">
        <v>5.2</v>
      </c>
      <c r="M173" s="261" t="s">
        <v>198</v>
      </c>
    </row>
    <row r="174" spans="1:13" ht="15" customHeight="1">
      <c r="A174" s="254" t="s">
        <v>520</v>
      </c>
      <c r="B174" s="255" t="s">
        <v>521</v>
      </c>
      <c r="C174" s="256">
        <v>2813</v>
      </c>
      <c r="D174" s="256">
        <v>12280070</v>
      </c>
      <c r="E174" s="256" t="s">
        <v>300</v>
      </c>
      <c r="F174" s="314" t="s">
        <v>555</v>
      </c>
      <c r="G174" s="316" t="s">
        <v>523</v>
      </c>
      <c r="H174" s="256" t="s">
        <v>323</v>
      </c>
      <c r="I174" s="264" t="s">
        <v>348</v>
      </c>
      <c r="J174" s="265" t="s">
        <v>325</v>
      </c>
      <c r="K174" s="266" t="s">
        <v>540</v>
      </c>
      <c r="L174" s="260">
        <v>5.2</v>
      </c>
      <c r="M174" s="261" t="s">
        <v>198</v>
      </c>
    </row>
    <row r="175" spans="1:13" ht="15" customHeight="1">
      <c r="A175" s="254" t="s">
        <v>520</v>
      </c>
      <c r="B175" s="255" t="s">
        <v>521</v>
      </c>
      <c r="C175" s="262">
        <v>2815</v>
      </c>
      <c r="D175" s="256">
        <v>12280070</v>
      </c>
      <c r="E175" s="256" t="s">
        <v>300</v>
      </c>
      <c r="F175" s="314" t="s">
        <v>556</v>
      </c>
      <c r="G175" s="316" t="s">
        <v>523</v>
      </c>
      <c r="H175" s="256" t="s">
        <v>323</v>
      </c>
      <c r="I175" s="264" t="s">
        <v>348</v>
      </c>
      <c r="J175" s="265" t="s">
        <v>325</v>
      </c>
      <c r="K175" s="266" t="s">
        <v>540</v>
      </c>
      <c r="L175" s="260">
        <v>5.2</v>
      </c>
      <c r="M175" s="261" t="s">
        <v>198</v>
      </c>
    </row>
    <row r="176" spans="1:13" ht="15" customHeight="1">
      <c r="A176" s="254" t="s">
        <v>520</v>
      </c>
      <c r="B176" s="255" t="s">
        <v>521</v>
      </c>
      <c r="C176" s="256">
        <v>2817</v>
      </c>
      <c r="D176" s="256">
        <v>12280070</v>
      </c>
      <c r="E176" s="256" t="s">
        <v>300</v>
      </c>
      <c r="F176" s="314" t="s">
        <v>557</v>
      </c>
      <c r="G176" s="315" t="s">
        <v>523</v>
      </c>
      <c r="H176" s="256" t="s">
        <v>323</v>
      </c>
      <c r="I176" s="264" t="s">
        <v>348</v>
      </c>
      <c r="J176" s="265" t="s">
        <v>325</v>
      </c>
      <c r="K176" s="266" t="s">
        <v>540</v>
      </c>
      <c r="L176" s="260">
        <v>5.2</v>
      </c>
      <c r="M176" s="261" t="s">
        <v>198</v>
      </c>
    </row>
    <row r="177" spans="1:13" ht="15" customHeight="1">
      <c r="A177" s="254" t="s">
        <v>520</v>
      </c>
      <c r="B177" s="255" t="s">
        <v>521</v>
      </c>
      <c r="C177" s="256">
        <v>2818</v>
      </c>
      <c r="D177" s="256">
        <v>12280070</v>
      </c>
      <c r="E177" s="256" t="s">
        <v>300</v>
      </c>
      <c r="F177" s="314" t="s">
        <v>558</v>
      </c>
      <c r="G177" s="315" t="s">
        <v>523</v>
      </c>
      <c r="H177" s="256" t="s">
        <v>323</v>
      </c>
      <c r="I177" s="264" t="s">
        <v>348</v>
      </c>
      <c r="J177" s="265" t="s">
        <v>325</v>
      </c>
      <c r="K177" s="266" t="s">
        <v>540</v>
      </c>
      <c r="L177" s="260">
        <v>5.2</v>
      </c>
      <c r="M177" s="261" t="s">
        <v>198</v>
      </c>
    </row>
    <row r="178" spans="1:13" ht="15" customHeight="1">
      <c r="A178" s="254" t="s">
        <v>520</v>
      </c>
      <c r="B178" s="255" t="s">
        <v>521</v>
      </c>
      <c r="C178" s="256">
        <v>2819</v>
      </c>
      <c r="D178" s="256">
        <v>12280070</v>
      </c>
      <c r="E178" s="256" t="s">
        <v>300</v>
      </c>
      <c r="F178" s="314" t="s">
        <v>559</v>
      </c>
      <c r="G178" s="316" t="s">
        <v>523</v>
      </c>
      <c r="H178" s="256" t="s">
        <v>323</v>
      </c>
      <c r="I178" s="264" t="s">
        <v>348</v>
      </c>
      <c r="J178" s="265" t="s">
        <v>325</v>
      </c>
      <c r="K178" s="266" t="s">
        <v>540</v>
      </c>
      <c r="L178" s="260">
        <v>5.2</v>
      </c>
      <c r="M178" s="261" t="s">
        <v>198</v>
      </c>
    </row>
    <row r="179" spans="1:13" ht="15" customHeight="1">
      <c r="A179" s="254" t="s">
        <v>520</v>
      </c>
      <c r="B179" s="255" t="s">
        <v>521</v>
      </c>
      <c r="C179" s="256">
        <v>2821</v>
      </c>
      <c r="D179" s="256">
        <v>12280070</v>
      </c>
      <c r="E179" s="256" t="s">
        <v>300</v>
      </c>
      <c r="F179" s="314" t="s">
        <v>560</v>
      </c>
      <c r="G179" s="316" t="s">
        <v>523</v>
      </c>
      <c r="H179" s="256" t="s">
        <v>323</v>
      </c>
      <c r="I179" s="264" t="s">
        <v>348</v>
      </c>
      <c r="J179" s="265" t="s">
        <v>325</v>
      </c>
      <c r="K179" s="266" t="s">
        <v>540</v>
      </c>
      <c r="L179" s="260">
        <v>5.2</v>
      </c>
      <c r="M179" s="261" t="s">
        <v>198</v>
      </c>
    </row>
    <row r="180" spans="1:13" ht="15" customHeight="1">
      <c r="A180" s="254" t="s">
        <v>520</v>
      </c>
      <c r="B180" s="255" t="s">
        <v>521</v>
      </c>
      <c r="C180" s="256">
        <v>2822</v>
      </c>
      <c r="D180" s="256">
        <v>12280070</v>
      </c>
      <c r="E180" s="256" t="s">
        <v>300</v>
      </c>
      <c r="F180" s="314" t="s">
        <v>561</v>
      </c>
      <c r="G180" s="316" t="s">
        <v>523</v>
      </c>
      <c r="H180" s="256" t="s">
        <v>323</v>
      </c>
      <c r="I180" s="264" t="s">
        <v>348</v>
      </c>
      <c r="J180" s="265" t="s">
        <v>325</v>
      </c>
      <c r="K180" s="266" t="s">
        <v>540</v>
      </c>
      <c r="L180" s="260">
        <v>5.2</v>
      </c>
      <c r="M180" s="261" t="s">
        <v>198</v>
      </c>
    </row>
    <row r="181" spans="1:13" ht="15" customHeight="1">
      <c r="A181" s="254" t="s">
        <v>520</v>
      </c>
      <c r="B181" s="255" t="s">
        <v>521</v>
      </c>
      <c r="C181" s="256">
        <v>2823</v>
      </c>
      <c r="D181" s="256">
        <v>12280070</v>
      </c>
      <c r="E181" s="256" t="s">
        <v>300</v>
      </c>
      <c r="F181" s="314" t="s">
        <v>562</v>
      </c>
      <c r="G181" s="316" t="s">
        <v>523</v>
      </c>
      <c r="H181" s="256" t="s">
        <v>323</v>
      </c>
      <c r="I181" s="264" t="s">
        <v>348</v>
      </c>
      <c r="J181" s="265" t="s">
        <v>325</v>
      </c>
      <c r="K181" s="266" t="s">
        <v>540</v>
      </c>
      <c r="L181" s="260">
        <v>5.2</v>
      </c>
      <c r="M181" s="261" t="s">
        <v>198</v>
      </c>
    </row>
    <row r="182" spans="1:13" ht="15" customHeight="1">
      <c r="A182" s="254" t="s">
        <v>520</v>
      </c>
      <c r="B182" s="255" t="s">
        <v>521</v>
      </c>
      <c r="C182" s="256">
        <v>2824</v>
      </c>
      <c r="D182" s="256">
        <v>12280070</v>
      </c>
      <c r="E182" s="256" t="s">
        <v>300</v>
      </c>
      <c r="F182" s="314" t="s">
        <v>563</v>
      </c>
      <c r="G182" s="316" t="s">
        <v>523</v>
      </c>
      <c r="H182" s="256" t="s">
        <v>323</v>
      </c>
      <c r="I182" s="264" t="s">
        <v>348</v>
      </c>
      <c r="J182" s="265" t="s">
        <v>325</v>
      </c>
      <c r="K182" s="266" t="s">
        <v>540</v>
      </c>
      <c r="L182" s="260">
        <v>5.2</v>
      </c>
      <c r="M182" s="261" t="s">
        <v>198</v>
      </c>
    </row>
    <row r="183" spans="1:13" ht="15" customHeight="1">
      <c r="A183" s="254" t="s">
        <v>520</v>
      </c>
      <c r="B183" s="255" t="s">
        <v>521</v>
      </c>
      <c r="C183" s="256">
        <v>2830</v>
      </c>
      <c r="D183" s="256">
        <v>12280070</v>
      </c>
      <c r="E183" s="256" t="s">
        <v>300</v>
      </c>
      <c r="F183" s="314" t="s">
        <v>564</v>
      </c>
      <c r="G183" s="316" t="s">
        <v>523</v>
      </c>
      <c r="H183" s="256" t="s">
        <v>323</v>
      </c>
      <c r="I183" s="264" t="s">
        <v>348</v>
      </c>
      <c r="J183" s="265" t="s">
        <v>325</v>
      </c>
      <c r="K183" s="266" t="s">
        <v>540</v>
      </c>
      <c r="L183" s="260">
        <v>5.2</v>
      </c>
      <c r="M183" s="261" t="s">
        <v>198</v>
      </c>
    </row>
    <row r="184" spans="1:13" ht="15" customHeight="1">
      <c r="A184" s="254" t="s">
        <v>520</v>
      </c>
      <c r="B184" s="255" t="s">
        <v>521</v>
      </c>
      <c r="C184" s="256">
        <v>2850</v>
      </c>
      <c r="D184" s="256">
        <v>12280070</v>
      </c>
      <c r="E184" s="256" t="s">
        <v>300</v>
      </c>
      <c r="F184" s="314" t="s">
        <v>541</v>
      </c>
      <c r="G184" s="316" t="s">
        <v>523</v>
      </c>
      <c r="H184" s="256" t="s">
        <v>323</v>
      </c>
      <c r="I184" s="264" t="s">
        <v>348</v>
      </c>
      <c r="J184" s="265" t="s">
        <v>325</v>
      </c>
      <c r="K184" s="266" t="s">
        <v>540</v>
      </c>
      <c r="L184" s="260">
        <v>5.2</v>
      </c>
      <c r="M184" s="261" t="s">
        <v>198</v>
      </c>
    </row>
    <row r="185" spans="1:13" ht="15" customHeight="1">
      <c r="A185" s="254" t="s">
        <v>520</v>
      </c>
      <c r="B185" s="255" t="s">
        <v>521</v>
      </c>
      <c r="C185" s="256">
        <v>2852</v>
      </c>
      <c r="D185" s="256">
        <v>12280070</v>
      </c>
      <c r="E185" s="256" t="s">
        <v>300</v>
      </c>
      <c r="F185" s="314" t="s">
        <v>565</v>
      </c>
      <c r="G185" s="316" t="s">
        <v>523</v>
      </c>
      <c r="H185" s="256" t="s">
        <v>323</v>
      </c>
      <c r="I185" s="264" t="s">
        <v>566</v>
      </c>
      <c r="J185" s="265" t="s">
        <v>325</v>
      </c>
      <c r="K185" s="266" t="s">
        <v>540</v>
      </c>
      <c r="L185" s="260">
        <v>5.2</v>
      </c>
      <c r="M185" s="261" t="s">
        <v>198</v>
      </c>
    </row>
    <row r="186" spans="1:13" ht="15" customHeight="1">
      <c r="A186" s="254" t="s">
        <v>520</v>
      </c>
      <c r="B186" s="255" t="s">
        <v>521</v>
      </c>
      <c r="C186" s="262">
        <v>2853</v>
      </c>
      <c r="D186" s="256">
        <v>12280070</v>
      </c>
      <c r="E186" s="256" t="s">
        <v>300</v>
      </c>
      <c r="F186" s="314" t="s">
        <v>567</v>
      </c>
      <c r="G186" s="316" t="s">
        <v>523</v>
      </c>
      <c r="H186" s="256" t="s">
        <v>323</v>
      </c>
      <c r="I186" s="264" t="s">
        <v>566</v>
      </c>
      <c r="J186" s="265" t="s">
        <v>325</v>
      </c>
      <c r="K186" s="266" t="s">
        <v>540</v>
      </c>
      <c r="L186" s="260">
        <v>5.2</v>
      </c>
      <c r="M186" s="261" t="s">
        <v>198</v>
      </c>
    </row>
    <row r="187" spans="1:13" ht="15" customHeight="1">
      <c r="A187" s="254" t="s">
        <v>520</v>
      </c>
      <c r="B187" s="255" t="s">
        <v>521</v>
      </c>
      <c r="C187" s="256">
        <v>2854</v>
      </c>
      <c r="D187" s="256">
        <v>12280070</v>
      </c>
      <c r="E187" s="256" t="s">
        <v>300</v>
      </c>
      <c r="F187" s="263" t="s">
        <v>568</v>
      </c>
      <c r="G187" s="315" t="s">
        <v>523</v>
      </c>
      <c r="H187" s="256" t="s">
        <v>323</v>
      </c>
      <c r="I187" s="264" t="s">
        <v>566</v>
      </c>
      <c r="J187" s="265" t="s">
        <v>325</v>
      </c>
      <c r="K187" s="266" t="s">
        <v>540</v>
      </c>
      <c r="L187" s="260">
        <v>5.2</v>
      </c>
      <c r="M187" s="261" t="s">
        <v>198</v>
      </c>
    </row>
    <row r="188" spans="1:13" ht="15" customHeight="1">
      <c r="A188" s="254" t="s">
        <v>520</v>
      </c>
      <c r="B188" s="255" t="s">
        <v>521</v>
      </c>
      <c r="C188" s="256">
        <v>2855</v>
      </c>
      <c r="D188" s="256">
        <v>12280070</v>
      </c>
      <c r="E188" s="256" t="s">
        <v>300</v>
      </c>
      <c r="F188" s="314" t="s">
        <v>569</v>
      </c>
      <c r="G188" s="315" t="s">
        <v>523</v>
      </c>
      <c r="H188" s="256" t="s">
        <v>323</v>
      </c>
      <c r="I188" s="264" t="s">
        <v>566</v>
      </c>
      <c r="J188" s="265" t="s">
        <v>325</v>
      </c>
      <c r="K188" s="266" t="s">
        <v>540</v>
      </c>
      <c r="L188" s="260">
        <v>5.2</v>
      </c>
      <c r="M188" s="261" t="s">
        <v>198</v>
      </c>
    </row>
    <row r="189" spans="1:13" ht="15" customHeight="1">
      <c r="A189" s="254" t="s">
        <v>520</v>
      </c>
      <c r="B189" s="255" t="s">
        <v>521</v>
      </c>
      <c r="C189" s="256">
        <v>2856</v>
      </c>
      <c r="D189" s="256">
        <v>12280070</v>
      </c>
      <c r="E189" s="256" t="s">
        <v>300</v>
      </c>
      <c r="F189" s="314" t="s">
        <v>570</v>
      </c>
      <c r="G189" s="315" t="s">
        <v>523</v>
      </c>
      <c r="H189" s="256" t="s">
        <v>323</v>
      </c>
      <c r="I189" s="264" t="s">
        <v>566</v>
      </c>
      <c r="J189" s="265" t="s">
        <v>325</v>
      </c>
      <c r="K189" s="266" t="s">
        <v>540</v>
      </c>
      <c r="L189" s="260">
        <v>5.2</v>
      </c>
      <c r="M189" s="261" t="s">
        <v>198</v>
      </c>
    </row>
    <row r="190" spans="1:13" ht="15" customHeight="1">
      <c r="A190" s="254" t="s">
        <v>520</v>
      </c>
      <c r="B190" s="255" t="s">
        <v>521</v>
      </c>
      <c r="C190" s="256">
        <v>2857</v>
      </c>
      <c r="D190" s="256">
        <v>12280070</v>
      </c>
      <c r="E190" s="256" t="s">
        <v>300</v>
      </c>
      <c r="F190" s="314" t="s">
        <v>571</v>
      </c>
      <c r="G190" s="315" t="s">
        <v>523</v>
      </c>
      <c r="H190" s="256" t="s">
        <v>323</v>
      </c>
      <c r="I190" s="264" t="s">
        <v>566</v>
      </c>
      <c r="J190" s="265" t="s">
        <v>325</v>
      </c>
      <c r="K190" s="266" t="s">
        <v>540</v>
      </c>
      <c r="L190" s="260">
        <v>5.2</v>
      </c>
      <c r="M190" s="261" t="s">
        <v>198</v>
      </c>
    </row>
    <row r="191" spans="1:13" ht="15" customHeight="1">
      <c r="A191" s="254" t="s">
        <v>520</v>
      </c>
      <c r="B191" s="255" t="s">
        <v>521</v>
      </c>
      <c r="C191" s="256">
        <v>2858</v>
      </c>
      <c r="D191" s="256">
        <v>12280070</v>
      </c>
      <c r="E191" s="256" t="s">
        <v>300</v>
      </c>
      <c r="F191" s="263" t="s">
        <v>572</v>
      </c>
      <c r="G191" s="315" t="s">
        <v>523</v>
      </c>
      <c r="H191" s="256" t="s">
        <v>323</v>
      </c>
      <c r="I191" s="264" t="s">
        <v>566</v>
      </c>
      <c r="J191" s="265" t="s">
        <v>325</v>
      </c>
      <c r="K191" s="266" t="s">
        <v>540</v>
      </c>
      <c r="L191" s="260">
        <v>5.2</v>
      </c>
      <c r="M191" s="261" t="s">
        <v>198</v>
      </c>
    </row>
    <row r="192" spans="1:13" ht="15" customHeight="1">
      <c r="A192" s="254" t="s">
        <v>520</v>
      </c>
      <c r="B192" s="255" t="s">
        <v>521</v>
      </c>
      <c r="C192" s="256">
        <v>2860</v>
      </c>
      <c r="D192" s="256">
        <v>12280070</v>
      </c>
      <c r="E192" s="256" t="s">
        <v>300</v>
      </c>
      <c r="F192" s="314" t="s">
        <v>573</v>
      </c>
      <c r="G192" s="315" t="s">
        <v>523</v>
      </c>
      <c r="H192" s="256" t="s">
        <v>323</v>
      </c>
      <c r="I192" s="264" t="s">
        <v>566</v>
      </c>
      <c r="J192" s="265" t="s">
        <v>325</v>
      </c>
      <c r="K192" s="266" t="s">
        <v>540</v>
      </c>
      <c r="L192" s="260">
        <v>5.2</v>
      </c>
      <c r="M192" s="261" t="s">
        <v>198</v>
      </c>
    </row>
    <row r="193" spans="1:13" ht="15" customHeight="1">
      <c r="A193" s="254" t="s">
        <v>520</v>
      </c>
      <c r="B193" s="255" t="s">
        <v>521</v>
      </c>
      <c r="C193" s="256">
        <v>2090</v>
      </c>
      <c r="D193" s="256">
        <v>12200070</v>
      </c>
      <c r="E193" s="256" t="s">
        <v>300</v>
      </c>
      <c r="F193" s="314" t="s">
        <v>574</v>
      </c>
      <c r="G193" s="315" t="s">
        <v>575</v>
      </c>
      <c r="H193" s="256" t="s">
        <v>323</v>
      </c>
      <c r="I193" s="270" t="s">
        <v>324</v>
      </c>
      <c r="J193" s="265" t="s">
        <v>325</v>
      </c>
      <c r="K193" s="266" t="s">
        <v>576</v>
      </c>
      <c r="L193" s="260">
        <v>7.45</v>
      </c>
      <c r="M193" s="261" t="s">
        <v>577</v>
      </c>
    </row>
    <row r="194" spans="1:13" ht="15" customHeight="1">
      <c r="A194" s="254" t="s">
        <v>520</v>
      </c>
      <c r="B194" s="255" t="s">
        <v>521</v>
      </c>
      <c r="C194" s="256">
        <v>2091</v>
      </c>
      <c r="D194" s="256">
        <v>12200070</v>
      </c>
      <c r="E194" s="256" t="s">
        <v>300</v>
      </c>
      <c r="F194" s="314" t="s">
        <v>578</v>
      </c>
      <c r="G194" s="315" t="s">
        <v>575</v>
      </c>
      <c r="H194" s="256" t="s">
        <v>323</v>
      </c>
      <c r="I194" s="270" t="s">
        <v>324</v>
      </c>
      <c r="J194" s="265" t="s">
        <v>325</v>
      </c>
      <c r="K194" s="266" t="s">
        <v>576</v>
      </c>
      <c r="L194" s="260">
        <v>7.45</v>
      </c>
      <c r="M194" s="261" t="s">
        <v>577</v>
      </c>
    </row>
    <row r="195" spans="1:13" ht="15" customHeight="1">
      <c r="A195" s="254" t="s">
        <v>520</v>
      </c>
      <c r="B195" s="255" t="s">
        <v>521</v>
      </c>
      <c r="C195" s="256">
        <v>2095</v>
      </c>
      <c r="D195" s="256">
        <v>12200070</v>
      </c>
      <c r="E195" s="256" t="s">
        <v>300</v>
      </c>
      <c r="F195" s="314" t="s">
        <v>579</v>
      </c>
      <c r="G195" s="315" t="s">
        <v>575</v>
      </c>
      <c r="H195" s="256" t="s">
        <v>323</v>
      </c>
      <c r="I195" s="270" t="s">
        <v>324</v>
      </c>
      <c r="J195" s="265" t="s">
        <v>325</v>
      </c>
      <c r="K195" s="266" t="s">
        <v>576</v>
      </c>
      <c r="L195" s="260">
        <v>7.45</v>
      </c>
      <c r="M195" s="261" t="s">
        <v>577</v>
      </c>
    </row>
    <row r="196" spans="1:13" ht="15" customHeight="1">
      <c r="A196" s="254" t="s">
        <v>520</v>
      </c>
      <c r="B196" s="255" t="s">
        <v>521</v>
      </c>
      <c r="C196" s="256">
        <v>2097</v>
      </c>
      <c r="D196" s="256">
        <v>12200070</v>
      </c>
      <c r="E196" s="256" t="s">
        <v>300</v>
      </c>
      <c r="F196" s="314" t="s">
        <v>580</v>
      </c>
      <c r="G196" s="315" t="s">
        <v>575</v>
      </c>
      <c r="H196" s="256" t="s">
        <v>323</v>
      </c>
      <c r="I196" s="270" t="s">
        <v>324</v>
      </c>
      <c r="J196" s="265" t="s">
        <v>325</v>
      </c>
      <c r="K196" s="266" t="s">
        <v>576</v>
      </c>
      <c r="L196" s="260">
        <v>7.45</v>
      </c>
      <c r="M196" s="261" t="s">
        <v>577</v>
      </c>
    </row>
    <row r="197" spans="1:13" ht="15" customHeight="1">
      <c r="A197" s="254" t="s">
        <v>520</v>
      </c>
      <c r="B197" s="255" t="s">
        <v>521</v>
      </c>
      <c r="C197" s="256">
        <v>2580</v>
      </c>
      <c r="D197" s="256">
        <v>12280170</v>
      </c>
      <c r="E197" s="256" t="s">
        <v>300</v>
      </c>
      <c r="F197" s="314" t="s">
        <v>581</v>
      </c>
      <c r="G197" s="315" t="s">
        <v>575</v>
      </c>
      <c r="H197" s="256" t="s">
        <v>323</v>
      </c>
      <c r="I197" s="264" t="s">
        <v>348</v>
      </c>
      <c r="J197" s="265" t="s">
        <v>325</v>
      </c>
      <c r="K197" s="266" t="s">
        <v>582</v>
      </c>
      <c r="L197" s="260">
        <v>5.2</v>
      </c>
      <c r="M197" s="261" t="s">
        <v>577</v>
      </c>
    </row>
    <row r="198" spans="1:13" ht="15" customHeight="1">
      <c r="A198" s="254" t="s">
        <v>520</v>
      </c>
      <c r="B198" s="255" t="s">
        <v>521</v>
      </c>
      <c r="C198" s="256">
        <v>2880</v>
      </c>
      <c r="D198" s="256">
        <v>12280170</v>
      </c>
      <c r="E198" s="256" t="s">
        <v>300</v>
      </c>
      <c r="F198" s="314" t="s">
        <v>583</v>
      </c>
      <c r="G198" s="315" t="s">
        <v>575</v>
      </c>
      <c r="H198" s="256" t="s">
        <v>323</v>
      </c>
      <c r="I198" s="264" t="s">
        <v>348</v>
      </c>
      <c r="J198" s="265" t="s">
        <v>325</v>
      </c>
      <c r="K198" s="266" t="s">
        <v>582</v>
      </c>
      <c r="L198" s="260">
        <v>5.2</v>
      </c>
      <c r="M198" s="261" t="s">
        <v>577</v>
      </c>
    </row>
    <row r="199" spans="1:13" ht="15" customHeight="1">
      <c r="A199" s="254" t="s">
        <v>520</v>
      </c>
      <c r="B199" s="255" t="s">
        <v>521</v>
      </c>
      <c r="C199" s="256">
        <v>2881</v>
      </c>
      <c r="D199" s="256">
        <v>12280170</v>
      </c>
      <c r="E199" s="256" t="s">
        <v>300</v>
      </c>
      <c r="F199" s="314" t="s">
        <v>584</v>
      </c>
      <c r="G199" s="315" t="s">
        <v>575</v>
      </c>
      <c r="H199" s="256" t="s">
        <v>323</v>
      </c>
      <c r="I199" s="264" t="s">
        <v>348</v>
      </c>
      <c r="J199" s="265" t="s">
        <v>325</v>
      </c>
      <c r="K199" s="266" t="s">
        <v>582</v>
      </c>
      <c r="L199" s="260">
        <v>5.2</v>
      </c>
      <c r="M199" s="261" t="s">
        <v>577</v>
      </c>
    </row>
    <row r="200" spans="1:13" ht="15" customHeight="1">
      <c r="A200" s="254" t="s">
        <v>520</v>
      </c>
      <c r="B200" s="255" t="s">
        <v>521</v>
      </c>
      <c r="C200" s="262">
        <v>2882</v>
      </c>
      <c r="D200" s="256">
        <v>12280170</v>
      </c>
      <c r="E200" s="256" t="s">
        <v>300</v>
      </c>
      <c r="F200" s="314" t="s">
        <v>585</v>
      </c>
      <c r="G200" s="315" t="s">
        <v>575</v>
      </c>
      <c r="H200" s="256" t="s">
        <v>323</v>
      </c>
      <c r="I200" s="264" t="s">
        <v>348</v>
      </c>
      <c r="J200" s="265" t="s">
        <v>325</v>
      </c>
      <c r="K200" s="266" t="s">
        <v>582</v>
      </c>
      <c r="L200" s="260">
        <v>5.2</v>
      </c>
      <c r="M200" s="261" t="s">
        <v>577</v>
      </c>
    </row>
    <row r="201" spans="1:13" ht="15" customHeight="1">
      <c r="A201" s="254" t="s">
        <v>520</v>
      </c>
      <c r="B201" s="255" t="s">
        <v>521</v>
      </c>
      <c r="C201" s="256">
        <v>2883</v>
      </c>
      <c r="D201" s="256">
        <v>12280170</v>
      </c>
      <c r="E201" s="256" t="s">
        <v>300</v>
      </c>
      <c r="F201" s="314" t="s">
        <v>586</v>
      </c>
      <c r="G201" s="315" t="s">
        <v>575</v>
      </c>
      <c r="H201" s="256" t="s">
        <v>323</v>
      </c>
      <c r="I201" s="264" t="s">
        <v>348</v>
      </c>
      <c r="J201" s="265" t="s">
        <v>325</v>
      </c>
      <c r="K201" s="266" t="s">
        <v>582</v>
      </c>
      <c r="L201" s="260">
        <v>5.2</v>
      </c>
      <c r="M201" s="261" t="s">
        <v>577</v>
      </c>
    </row>
    <row r="202" spans="1:13" ht="15" customHeight="1">
      <c r="A202" s="254" t="s">
        <v>520</v>
      </c>
      <c r="B202" s="255" t="s">
        <v>521</v>
      </c>
      <c r="C202" s="256">
        <v>2890</v>
      </c>
      <c r="D202" s="256">
        <v>12280170</v>
      </c>
      <c r="E202" s="256" t="s">
        <v>300</v>
      </c>
      <c r="F202" s="314" t="s">
        <v>587</v>
      </c>
      <c r="G202" s="315" t="s">
        <v>575</v>
      </c>
      <c r="H202" s="256" t="s">
        <v>323</v>
      </c>
      <c r="I202" s="264" t="s">
        <v>348</v>
      </c>
      <c r="J202" s="265" t="s">
        <v>325</v>
      </c>
      <c r="K202" s="266" t="s">
        <v>582</v>
      </c>
      <c r="L202" s="260">
        <v>5.2</v>
      </c>
      <c r="M202" s="261" t="s">
        <v>577</v>
      </c>
    </row>
    <row r="203" spans="1:13" ht="15" customHeight="1">
      <c r="A203" s="254" t="s">
        <v>520</v>
      </c>
      <c r="B203" s="255" t="s">
        <v>521</v>
      </c>
      <c r="C203" s="262">
        <v>8060</v>
      </c>
      <c r="D203" s="262">
        <v>12200570</v>
      </c>
      <c r="E203" s="256" t="s">
        <v>300</v>
      </c>
      <c r="F203" s="314" t="s">
        <v>588</v>
      </c>
      <c r="G203" s="258" t="s">
        <v>589</v>
      </c>
      <c r="H203" s="255" t="s">
        <v>323</v>
      </c>
      <c r="I203" s="270" t="s">
        <v>324</v>
      </c>
      <c r="J203" s="294" t="s">
        <v>325</v>
      </c>
      <c r="K203" s="266" t="s">
        <v>590</v>
      </c>
      <c r="L203" s="260">
        <v>8.6999999999999993</v>
      </c>
      <c r="M203" s="261" t="s">
        <v>198</v>
      </c>
    </row>
    <row r="204" spans="1:13" ht="15" customHeight="1">
      <c r="A204" s="254" t="s">
        <v>520</v>
      </c>
      <c r="B204" s="255" t="s">
        <v>521</v>
      </c>
      <c r="C204" s="262">
        <v>8065</v>
      </c>
      <c r="D204" s="262">
        <v>12200570</v>
      </c>
      <c r="E204" s="256" t="s">
        <v>300</v>
      </c>
      <c r="F204" s="314" t="s">
        <v>591</v>
      </c>
      <c r="G204" s="283" t="s">
        <v>589</v>
      </c>
      <c r="H204" s="255" t="s">
        <v>323</v>
      </c>
      <c r="I204" s="270" t="s">
        <v>324</v>
      </c>
      <c r="J204" s="294" t="s">
        <v>325</v>
      </c>
      <c r="K204" s="266" t="s">
        <v>590</v>
      </c>
      <c r="L204" s="260">
        <v>8.6999999999999993</v>
      </c>
      <c r="M204" s="261" t="s">
        <v>198</v>
      </c>
    </row>
    <row r="205" spans="1:13" ht="15" customHeight="1">
      <c r="A205" s="254" t="s">
        <v>520</v>
      </c>
      <c r="B205" s="255" t="s">
        <v>521</v>
      </c>
      <c r="C205" s="256">
        <v>4701</v>
      </c>
      <c r="D205" s="256">
        <v>12470070</v>
      </c>
      <c r="E205" s="256" t="s">
        <v>300</v>
      </c>
      <c r="F205" s="263" t="s">
        <v>592</v>
      </c>
      <c r="G205" s="276" t="s">
        <v>364</v>
      </c>
      <c r="H205" s="262" t="s">
        <v>323</v>
      </c>
      <c r="I205" s="295" t="s">
        <v>351</v>
      </c>
      <c r="J205" s="294" t="s">
        <v>325</v>
      </c>
      <c r="K205" s="266" t="s">
        <v>593</v>
      </c>
      <c r="L205" s="260">
        <v>1.85</v>
      </c>
      <c r="M205" s="261" t="s">
        <v>198</v>
      </c>
    </row>
    <row r="206" spans="1:13" ht="15" customHeight="1">
      <c r="A206" s="254" t="s">
        <v>520</v>
      </c>
      <c r="B206" s="255" t="s">
        <v>521</v>
      </c>
      <c r="C206" s="256">
        <v>4702</v>
      </c>
      <c r="D206" s="256">
        <v>12470070</v>
      </c>
      <c r="E206" s="256" t="s">
        <v>300</v>
      </c>
      <c r="F206" s="314" t="s">
        <v>594</v>
      </c>
      <c r="G206" s="283" t="s">
        <v>364</v>
      </c>
      <c r="H206" s="255" t="s">
        <v>323</v>
      </c>
      <c r="I206" s="295" t="s">
        <v>351</v>
      </c>
      <c r="J206" s="294" t="s">
        <v>325</v>
      </c>
      <c r="K206" s="266" t="s">
        <v>593</v>
      </c>
      <c r="L206" s="260">
        <v>1.85</v>
      </c>
      <c r="M206" s="261" t="s">
        <v>198</v>
      </c>
    </row>
    <row r="207" spans="1:13" ht="15" customHeight="1">
      <c r="A207" s="254" t="s">
        <v>520</v>
      </c>
      <c r="B207" s="255" t="s">
        <v>521</v>
      </c>
      <c r="C207" s="256">
        <v>4703</v>
      </c>
      <c r="D207" s="256">
        <v>12470070</v>
      </c>
      <c r="E207" s="256" t="s">
        <v>300</v>
      </c>
      <c r="F207" s="314" t="s">
        <v>595</v>
      </c>
      <c r="G207" s="258" t="s">
        <v>364</v>
      </c>
      <c r="H207" s="255" t="s">
        <v>323</v>
      </c>
      <c r="I207" s="295" t="s">
        <v>351</v>
      </c>
      <c r="J207" s="294" t="s">
        <v>325</v>
      </c>
      <c r="K207" s="266" t="s">
        <v>593</v>
      </c>
      <c r="L207" s="260">
        <v>1.85</v>
      </c>
      <c r="M207" s="261" t="s">
        <v>198</v>
      </c>
    </row>
    <row r="208" spans="1:13" ht="15" customHeight="1">
      <c r="A208" s="254" t="s">
        <v>520</v>
      </c>
      <c r="B208" s="255" t="s">
        <v>521</v>
      </c>
      <c r="C208" s="256">
        <v>4709</v>
      </c>
      <c r="D208" s="256">
        <v>12470070</v>
      </c>
      <c r="E208" s="256" t="s">
        <v>300</v>
      </c>
      <c r="F208" s="314" t="s">
        <v>596</v>
      </c>
      <c r="G208" s="283" t="s">
        <v>364</v>
      </c>
      <c r="H208" s="255" t="s">
        <v>323</v>
      </c>
      <c r="I208" s="295" t="s">
        <v>351</v>
      </c>
      <c r="J208" s="294" t="s">
        <v>325</v>
      </c>
      <c r="K208" s="266" t="s">
        <v>593</v>
      </c>
      <c r="L208" s="260">
        <v>1.85</v>
      </c>
      <c r="M208" s="261" t="s">
        <v>198</v>
      </c>
    </row>
    <row r="209" spans="1:128" ht="15" customHeight="1">
      <c r="A209" s="254" t="s">
        <v>520</v>
      </c>
      <c r="B209" s="255" t="s">
        <v>521</v>
      </c>
      <c r="C209" s="262">
        <v>4711</v>
      </c>
      <c r="D209" s="256">
        <v>12470070</v>
      </c>
      <c r="E209" s="256" t="s">
        <v>300</v>
      </c>
      <c r="F209" s="314" t="s">
        <v>597</v>
      </c>
      <c r="G209" s="276" t="s">
        <v>364</v>
      </c>
      <c r="H209" s="262" t="s">
        <v>323</v>
      </c>
      <c r="I209" s="295" t="s">
        <v>351</v>
      </c>
      <c r="J209" s="294" t="s">
        <v>325</v>
      </c>
      <c r="K209" s="266" t="s">
        <v>593</v>
      </c>
      <c r="L209" s="260">
        <v>1.85</v>
      </c>
      <c r="M209" s="261" t="s">
        <v>198</v>
      </c>
    </row>
    <row r="210" spans="1:128" ht="15" customHeight="1">
      <c r="A210" s="254" t="s">
        <v>520</v>
      </c>
      <c r="B210" s="255" t="s">
        <v>521</v>
      </c>
      <c r="C210" s="256">
        <v>4720</v>
      </c>
      <c r="D210" s="256">
        <v>12470070</v>
      </c>
      <c r="E210" s="256" t="s">
        <v>300</v>
      </c>
      <c r="F210" s="314" t="s">
        <v>598</v>
      </c>
      <c r="G210" s="258" t="s">
        <v>364</v>
      </c>
      <c r="H210" s="255" t="s">
        <v>323</v>
      </c>
      <c r="I210" s="295" t="s">
        <v>351</v>
      </c>
      <c r="J210" s="294" t="s">
        <v>325</v>
      </c>
      <c r="K210" s="266" t="s">
        <v>593</v>
      </c>
      <c r="L210" s="260">
        <v>1.85</v>
      </c>
      <c r="M210" s="261" t="s">
        <v>198</v>
      </c>
    </row>
    <row r="211" spans="1:128" ht="15" customHeight="1">
      <c r="A211" s="254" t="s">
        <v>520</v>
      </c>
      <c r="B211" s="255" t="s">
        <v>521</v>
      </c>
      <c r="C211" s="256">
        <v>4721</v>
      </c>
      <c r="D211" s="256">
        <v>12470070</v>
      </c>
      <c r="E211" s="256" t="s">
        <v>300</v>
      </c>
      <c r="F211" s="314" t="s">
        <v>599</v>
      </c>
      <c r="G211" s="258" t="s">
        <v>364</v>
      </c>
      <c r="H211" s="255" t="s">
        <v>323</v>
      </c>
      <c r="I211" s="295" t="s">
        <v>351</v>
      </c>
      <c r="J211" s="294" t="s">
        <v>325</v>
      </c>
      <c r="K211" s="266" t="s">
        <v>593</v>
      </c>
      <c r="L211" s="260">
        <v>1.85</v>
      </c>
      <c r="M211" s="261" t="s">
        <v>198</v>
      </c>
    </row>
    <row r="212" spans="1:128" ht="15" customHeight="1">
      <c r="A212" s="254" t="s">
        <v>520</v>
      </c>
      <c r="B212" s="255" t="s">
        <v>521</v>
      </c>
      <c r="C212" s="256">
        <v>4801</v>
      </c>
      <c r="D212" s="256">
        <v>12480070</v>
      </c>
      <c r="E212" s="256" t="s">
        <v>300</v>
      </c>
      <c r="F212" s="314" t="s">
        <v>600</v>
      </c>
      <c r="G212" s="258" t="s">
        <v>364</v>
      </c>
      <c r="H212" s="255" t="s">
        <v>323</v>
      </c>
      <c r="I212" s="295" t="s">
        <v>348</v>
      </c>
      <c r="J212" s="294" t="s">
        <v>325</v>
      </c>
      <c r="K212" s="266" t="s">
        <v>601</v>
      </c>
      <c r="L212" s="260">
        <v>6.05</v>
      </c>
      <c r="M212" s="261" t="s">
        <v>198</v>
      </c>
    </row>
    <row r="213" spans="1:128" s="313" customFormat="1" ht="15" customHeight="1">
      <c r="A213" s="254" t="s">
        <v>520</v>
      </c>
      <c r="B213" s="255" t="s">
        <v>521</v>
      </c>
      <c r="C213" s="262">
        <v>4802</v>
      </c>
      <c r="D213" s="256">
        <v>12480070</v>
      </c>
      <c r="E213" s="256" t="s">
        <v>300</v>
      </c>
      <c r="F213" s="314" t="s">
        <v>602</v>
      </c>
      <c r="G213" s="258" t="s">
        <v>364</v>
      </c>
      <c r="H213" s="255" t="s">
        <v>323</v>
      </c>
      <c r="I213" s="295" t="s">
        <v>348</v>
      </c>
      <c r="J213" s="294" t="s">
        <v>325</v>
      </c>
      <c r="K213" s="266" t="s">
        <v>601</v>
      </c>
      <c r="L213" s="260">
        <v>6.05</v>
      </c>
      <c r="M213" s="261" t="s">
        <v>198</v>
      </c>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37"/>
      <c r="AK213" s="237"/>
      <c r="AL213" s="237"/>
      <c r="AM213" s="237"/>
      <c r="AN213" s="237"/>
      <c r="AO213" s="237"/>
      <c r="AP213" s="237"/>
      <c r="AQ213" s="237"/>
      <c r="AR213" s="237"/>
      <c r="AS213" s="237"/>
      <c r="AT213" s="237"/>
      <c r="AU213" s="237"/>
      <c r="AV213" s="237"/>
      <c r="AW213" s="237"/>
      <c r="AX213" s="237"/>
      <c r="AY213" s="237"/>
      <c r="AZ213" s="237"/>
      <c r="BA213" s="237"/>
      <c r="BB213" s="237"/>
      <c r="BC213" s="237"/>
      <c r="BD213" s="237"/>
      <c r="BE213" s="237"/>
      <c r="BF213" s="237"/>
      <c r="BG213" s="237"/>
      <c r="BH213" s="237"/>
      <c r="BI213" s="237"/>
      <c r="BJ213" s="237"/>
      <c r="BK213" s="237"/>
      <c r="BL213" s="237"/>
      <c r="BM213" s="237"/>
      <c r="BN213" s="237"/>
      <c r="BO213" s="237"/>
      <c r="BP213" s="237"/>
      <c r="BQ213" s="237"/>
      <c r="BR213" s="237"/>
      <c r="BS213" s="237"/>
      <c r="BT213" s="237"/>
      <c r="BU213" s="237"/>
      <c r="BV213" s="237"/>
      <c r="BW213" s="237"/>
      <c r="BX213" s="237"/>
      <c r="BY213" s="237"/>
      <c r="BZ213" s="237"/>
      <c r="CA213" s="237"/>
      <c r="CB213" s="237"/>
      <c r="CC213" s="237"/>
      <c r="CD213" s="237"/>
      <c r="CE213" s="237"/>
      <c r="CF213" s="237"/>
      <c r="CG213" s="237"/>
      <c r="CH213" s="237"/>
      <c r="CI213" s="237"/>
      <c r="CJ213" s="237"/>
      <c r="CK213" s="237"/>
      <c r="CL213" s="237"/>
      <c r="CM213" s="237"/>
      <c r="CN213" s="237"/>
      <c r="CO213" s="237"/>
      <c r="CP213" s="237"/>
      <c r="CQ213" s="237"/>
      <c r="CR213" s="237"/>
      <c r="CS213" s="237"/>
      <c r="CT213" s="237"/>
      <c r="CU213" s="237"/>
      <c r="CV213" s="237"/>
      <c r="CW213" s="237"/>
      <c r="CX213" s="237"/>
      <c r="CY213" s="237"/>
      <c r="CZ213" s="237"/>
      <c r="DA213" s="237"/>
      <c r="DB213" s="237"/>
      <c r="DC213" s="237"/>
      <c r="DD213" s="237"/>
      <c r="DE213" s="237"/>
      <c r="DF213" s="237"/>
      <c r="DG213" s="237"/>
      <c r="DH213" s="237"/>
      <c r="DI213" s="237"/>
      <c r="DJ213" s="237"/>
      <c r="DK213" s="237"/>
      <c r="DL213" s="237"/>
      <c r="DM213" s="237"/>
      <c r="DN213" s="237"/>
      <c r="DO213" s="237"/>
      <c r="DP213" s="237"/>
      <c r="DQ213" s="237"/>
      <c r="DR213" s="237"/>
      <c r="DS213" s="237"/>
      <c r="DT213" s="237"/>
      <c r="DU213" s="237"/>
      <c r="DV213" s="237"/>
      <c r="DW213" s="237"/>
      <c r="DX213" s="237"/>
    </row>
    <row r="214" spans="1:128" s="313" customFormat="1" ht="15" customHeight="1">
      <c r="A214" s="254" t="s">
        <v>520</v>
      </c>
      <c r="B214" s="255" t="s">
        <v>521</v>
      </c>
      <c r="C214" s="262">
        <v>4803</v>
      </c>
      <c r="D214" s="256">
        <v>12480070</v>
      </c>
      <c r="E214" s="256" t="s">
        <v>300</v>
      </c>
      <c r="F214" s="314" t="s">
        <v>603</v>
      </c>
      <c r="G214" s="258" t="s">
        <v>364</v>
      </c>
      <c r="H214" s="255" t="s">
        <v>323</v>
      </c>
      <c r="I214" s="295" t="s">
        <v>348</v>
      </c>
      <c r="J214" s="294" t="s">
        <v>325</v>
      </c>
      <c r="K214" s="266" t="s">
        <v>601</v>
      </c>
      <c r="L214" s="260">
        <v>6.05</v>
      </c>
      <c r="M214" s="261" t="s">
        <v>198</v>
      </c>
      <c r="N214" s="237"/>
      <c r="O214" s="237"/>
      <c r="P214" s="237"/>
      <c r="Q214" s="237"/>
      <c r="R214" s="237"/>
      <c r="S214" s="237"/>
      <c r="T214" s="237"/>
      <c r="U214" s="237"/>
      <c r="V214" s="237"/>
      <c r="W214" s="237"/>
      <c r="X214" s="237"/>
      <c r="Y214" s="237"/>
      <c r="Z214" s="237"/>
      <c r="AA214" s="237"/>
      <c r="AB214" s="237"/>
      <c r="AC214" s="237"/>
      <c r="AD214" s="237"/>
      <c r="AE214" s="237"/>
      <c r="AF214" s="237"/>
      <c r="AG214" s="237"/>
      <c r="AH214" s="237"/>
      <c r="AI214" s="237"/>
      <c r="AJ214" s="237"/>
      <c r="AK214" s="237"/>
      <c r="AL214" s="237"/>
      <c r="AM214" s="237"/>
      <c r="AN214" s="237"/>
      <c r="AO214" s="237"/>
      <c r="AP214" s="237"/>
      <c r="AQ214" s="237"/>
      <c r="AR214" s="237"/>
      <c r="AS214" s="237"/>
      <c r="AT214" s="237"/>
      <c r="AU214" s="237"/>
      <c r="AV214" s="237"/>
      <c r="AW214" s="237"/>
      <c r="AX214" s="237"/>
      <c r="AY214" s="237"/>
      <c r="AZ214" s="237"/>
      <c r="BA214" s="237"/>
      <c r="BB214" s="237"/>
      <c r="BC214" s="237"/>
      <c r="BD214" s="237"/>
      <c r="BE214" s="237"/>
      <c r="BF214" s="237"/>
      <c r="BG214" s="237"/>
      <c r="BH214" s="237"/>
      <c r="BI214" s="237"/>
      <c r="BJ214" s="237"/>
      <c r="BK214" s="237"/>
      <c r="BL214" s="237"/>
      <c r="BM214" s="237"/>
      <c r="BN214" s="237"/>
      <c r="BO214" s="237"/>
      <c r="BP214" s="237"/>
      <c r="BQ214" s="237"/>
      <c r="BR214" s="237"/>
      <c r="BS214" s="237"/>
      <c r="BT214" s="237"/>
      <c r="BU214" s="237"/>
      <c r="BV214" s="237"/>
      <c r="BW214" s="237"/>
      <c r="BX214" s="237"/>
      <c r="BY214" s="237"/>
      <c r="BZ214" s="237"/>
      <c r="CA214" s="237"/>
      <c r="CB214" s="237"/>
      <c r="CC214" s="237"/>
      <c r="CD214" s="237"/>
      <c r="CE214" s="237"/>
      <c r="CF214" s="237"/>
      <c r="CG214" s="237"/>
      <c r="CH214" s="237"/>
      <c r="CI214" s="237"/>
      <c r="CJ214" s="237"/>
      <c r="CK214" s="237"/>
      <c r="CL214" s="237"/>
      <c r="CM214" s="237"/>
      <c r="CN214" s="237"/>
      <c r="CO214" s="237"/>
      <c r="CP214" s="237"/>
      <c r="CQ214" s="237"/>
      <c r="CR214" s="237"/>
      <c r="CS214" s="237"/>
      <c r="CT214" s="237"/>
      <c r="CU214" s="237"/>
      <c r="CV214" s="237"/>
      <c r="CW214" s="237"/>
      <c r="CX214" s="237"/>
      <c r="CY214" s="237"/>
      <c r="CZ214" s="237"/>
      <c r="DA214" s="237"/>
      <c r="DB214" s="237"/>
      <c r="DC214" s="237"/>
      <c r="DD214" s="237"/>
      <c r="DE214" s="237"/>
      <c r="DF214" s="237"/>
      <c r="DG214" s="237"/>
      <c r="DH214" s="237"/>
      <c r="DI214" s="237"/>
      <c r="DJ214" s="237"/>
      <c r="DK214" s="237"/>
      <c r="DL214" s="237"/>
      <c r="DM214" s="237"/>
      <c r="DN214" s="237"/>
      <c r="DO214" s="237"/>
      <c r="DP214" s="237"/>
      <c r="DQ214" s="237"/>
      <c r="DR214" s="237"/>
      <c r="DS214" s="237"/>
      <c r="DT214" s="237"/>
      <c r="DU214" s="237"/>
      <c r="DV214" s="237"/>
      <c r="DW214" s="237"/>
      <c r="DX214" s="237"/>
    </row>
    <row r="215" spans="1:128" s="313" customFormat="1" ht="15" customHeight="1">
      <c r="A215" s="254" t="s">
        <v>520</v>
      </c>
      <c r="B215" s="255" t="s">
        <v>521</v>
      </c>
      <c r="C215" s="262">
        <v>4810</v>
      </c>
      <c r="D215" s="256">
        <v>12480070</v>
      </c>
      <c r="E215" s="256" t="s">
        <v>300</v>
      </c>
      <c r="F215" s="314" t="s">
        <v>604</v>
      </c>
      <c r="G215" s="258" t="s">
        <v>364</v>
      </c>
      <c r="H215" s="255" t="s">
        <v>323</v>
      </c>
      <c r="I215" s="295" t="s">
        <v>348</v>
      </c>
      <c r="J215" s="294" t="s">
        <v>325</v>
      </c>
      <c r="K215" s="266" t="s">
        <v>601</v>
      </c>
      <c r="L215" s="260">
        <v>6.05</v>
      </c>
      <c r="M215" s="261" t="s">
        <v>198</v>
      </c>
      <c r="N215" s="237"/>
      <c r="O215" s="237"/>
      <c r="P215" s="237"/>
      <c r="Q215" s="237"/>
      <c r="R215" s="237"/>
      <c r="S215" s="237"/>
      <c r="T215" s="237"/>
      <c r="U215" s="237"/>
      <c r="V215" s="237"/>
      <c r="W215" s="237"/>
      <c r="X215" s="237"/>
      <c r="Y215" s="237"/>
      <c r="Z215" s="237"/>
      <c r="AA215" s="237"/>
      <c r="AB215" s="237"/>
      <c r="AC215" s="237"/>
      <c r="AD215" s="237"/>
      <c r="AE215" s="237"/>
      <c r="AF215" s="237"/>
      <c r="AG215" s="237"/>
      <c r="AH215" s="237"/>
      <c r="AI215" s="237"/>
      <c r="AJ215" s="237"/>
      <c r="AK215" s="237"/>
      <c r="AL215" s="237"/>
      <c r="AM215" s="237"/>
      <c r="AN215" s="237"/>
      <c r="AO215" s="237"/>
      <c r="AP215" s="237"/>
      <c r="AQ215" s="237"/>
      <c r="AR215" s="237"/>
      <c r="AS215" s="237"/>
      <c r="AT215" s="237"/>
      <c r="AU215" s="237"/>
      <c r="AV215" s="237"/>
      <c r="AW215" s="237"/>
      <c r="AX215" s="237"/>
      <c r="AY215" s="237"/>
      <c r="AZ215" s="237"/>
      <c r="BA215" s="237"/>
      <c r="BB215" s="237"/>
      <c r="BC215" s="237"/>
      <c r="BD215" s="237"/>
      <c r="BE215" s="237"/>
      <c r="BF215" s="237"/>
      <c r="BG215" s="237"/>
      <c r="BH215" s="237"/>
      <c r="BI215" s="237"/>
      <c r="BJ215" s="237"/>
      <c r="BK215" s="237"/>
      <c r="BL215" s="237"/>
      <c r="BM215" s="237"/>
      <c r="BN215" s="237"/>
      <c r="BO215" s="237"/>
      <c r="BP215" s="237"/>
      <c r="BQ215" s="237"/>
      <c r="BR215" s="237"/>
      <c r="BS215" s="237"/>
      <c r="BT215" s="237"/>
      <c r="BU215" s="237"/>
      <c r="BV215" s="237"/>
      <c r="BW215" s="237"/>
      <c r="BX215" s="237"/>
      <c r="BY215" s="237"/>
      <c r="BZ215" s="237"/>
      <c r="CA215" s="237"/>
      <c r="CB215" s="237"/>
      <c r="CC215" s="237"/>
      <c r="CD215" s="237"/>
      <c r="CE215" s="237"/>
      <c r="CF215" s="237"/>
      <c r="CG215" s="237"/>
      <c r="CH215" s="237"/>
      <c r="CI215" s="237"/>
      <c r="CJ215" s="237"/>
      <c r="CK215" s="237"/>
      <c r="CL215" s="237"/>
      <c r="CM215" s="237"/>
      <c r="CN215" s="237"/>
      <c r="CO215" s="237"/>
      <c r="CP215" s="237"/>
      <c r="CQ215" s="237"/>
      <c r="CR215" s="237"/>
      <c r="CS215" s="237"/>
      <c r="CT215" s="237"/>
      <c r="CU215" s="237"/>
      <c r="CV215" s="237"/>
      <c r="CW215" s="237"/>
      <c r="CX215" s="237"/>
      <c r="CY215" s="237"/>
      <c r="CZ215" s="237"/>
      <c r="DA215" s="237"/>
      <c r="DB215" s="237"/>
      <c r="DC215" s="237"/>
      <c r="DD215" s="237"/>
      <c r="DE215" s="237"/>
      <c r="DF215" s="237"/>
      <c r="DG215" s="237"/>
      <c r="DH215" s="237"/>
      <c r="DI215" s="237"/>
      <c r="DJ215" s="237"/>
      <c r="DK215" s="237"/>
      <c r="DL215" s="237"/>
      <c r="DM215" s="237"/>
      <c r="DN215" s="237"/>
      <c r="DO215" s="237"/>
      <c r="DP215" s="237"/>
      <c r="DQ215" s="237"/>
      <c r="DR215" s="237"/>
      <c r="DS215" s="237"/>
      <c r="DT215" s="237"/>
      <c r="DU215" s="237"/>
      <c r="DV215" s="237"/>
      <c r="DW215" s="237"/>
      <c r="DX215" s="237"/>
    </row>
    <row r="216" spans="1:128" s="313" customFormat="1" ht="15" customHeight="1">
      <c r="A216" s="254" t="s">
        <v>520</v>
      </c>
      <c r="B216" s="255" t="s">
        <v>521</v>
      </c>
      <c r="C216" s="256">
        <v>4813</v>
      </c>
      <c r="D216" s="256">
        <v>12480070</v>
      </c>
      <c r="E216" s="256" t="s">
        <v>300</v>
      </c>
      <c r="F216" s="314" t="s">
        <v>605</v>
      </c>
      <c r="G216" s="264" t="s">
        <v>364</v>
      </c>
      <c r="H216" s="262" t="s">
        <v>323</v>
      </c>
      <c r="I216" s="295" t="s">
        <v>348</v>
      </c>
      <c r="J216" s="294" t="s">
        <v>325</v>
      </c>
      <c r="K216" s="266" t="s">
        <v>601</v>
      </c>
      <c r="L216" s="260">
        <v>6.05</v>
      </c>
      <c r="M216" s="261" t="s">
        <v>198</v>
      </c>
      <c r="N216" s="237"/>
      <c r="O216" s="237"/>
      <c r="P216" s="237"/>
      <c r="Q216" s="237"/>
      <c r="R216" s="237"/>
      <c r="S216" s="237"/>
      <c r="T216" s="237"/>
      <c r="U216" s="237"/>
      <c r="V216" s="237"/>
      <c r="W216" s="237"/>
      <c r="X216" s="237"/>
      <c r="Y216" s="237"/>
      <c r="Z216" s="237"/>
      <c r="AA216" s="237"/>
      <c r="AB216" s="237"/>
      <c r="AC216" s="237"/>
      <c r="AD216" s="237"/>
      <c r="AE216" s="237"/>
      <c r="AF216" s="237"/>
      <c r="AG216" s="237"/>
      <c r="AH216" s="237"/>
      <c r="AI216" s="237"/>
      <c r="AJ216" s="237"/>
      <c r="AK216" s="237"/>
      <c r="AL216" s="237"/>
      <c r="AM216" s="237"/>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c r="BI216" s="237"/>
      <c r="BJ216" s="237"/>
      <c r="BK216" s="237"/>
      <c r="BL216" s="237"/>
      <c r="BM216" s="237"/>
      <c r="BN216" s="237"/>
      <c r="BO216" s="237"/>
      <c r="BP216" s="237"/>
      <c r="BQ216" s="237"/>
      <c r="BR216" s="237"/>
      <c r="BS216" s="237"/>
      <c r="BT216" s="237"/>
      <c r="BU216" s="237"/>
      <c r="BV216" s="237"/>
      <c r="BW216" s="237"/>
      <c r="BX216" s="237"/>
      <c r="BY216" s="237"/>
      <c r="BZ216" s="237"/>
      <c r="CA216" s="237"/>
      <c r="CB216" s="237"/>
      <c r="CC216" s="237"/>
      <c r="CD216" s="237"/>
      <c r="CE216" s="237"/>
      <c r="CF216" s="237"/>
      <c r="CG216" s="237"/>
      <c r="CH216" s="237"/>
      <c r="CI216" s="237"/>
      <c r="CJ216" s="237"/>
      <c r="CK216" s="237"/>
      <c r="CL216" s="237"/>
      <c r="CM216" s="237"/>
      <c r="CN216" s="237"/>
      <c r="CO216" s="237"/>
      <c r="CP216" s="237"/>
      <c r="CQ216" s="237"/>
      <c r="CR216" s="237"/>
      <c r="CS216" s="237"/>
      <c r="CT216" s="237"/>
      <c r="CU216" s="237"/>
      <c r="CV216" s="237"/>
      <c r="CW216" s="237"/>
      <c r="CX216" s="237"/>
      <c r="CY216" s="237"/>
      <c r="CZ216" s="237"/>
      <c r="DA216" s="237"/>
      <c r="DB216" s="237"/>
      <c r="DC216" s="237"/>
      <c r="DD216" s="237"/>
      <c r="DE216" s="237"/>
      <c r="DF216" s="237"/>
      <c r="DG216" s="237"/>
      <c r="DH216" s="237"/>
      <c r="DI216" s="237"/>
      <c r="DJ216" s="237"/>
      <c r="DK216" s="237"/>
      <c r="DL216" s="237"/>
      <c r="DM216" s="237"/>
      <c r="DN216" s="237"/>
      <c r="DO216" s="237"/>
      <c r="DP216" s="237"/>
      <c r="DQ216" s="237"/>
      <c r="DR216" s="237"/>
      <c r="DS216" s="237"/>
      <c r="DT216" s="237"/>
      <c r="DU216" s="237"/>
      <c r="DV216" s="237"/>
      <c r="DW216" s="237"/>
      <c r="DX216" s="237"/>
    </row>
    <row r="217" spans="1:128" s="313" customFormat="1" ht="15" customHeight="1">
      <c r="A217" s="254" t="s">
        <v>520</v>
      </c>
      <c r="B217" s="255" t="s">
        <v>521</v>
      </c>
      <c r="C217" s="256">
        <v>4820</v>
      </c>
      <c r="D217" s="256">
        <v>12480070</v>
      </c>
      <c r="E217" s="256" t="s">
        <v>300</v>
      </c>
      <c r="F217" s="314" t="s">
        <v>606</v>
      </c>
      <c r="G217" s="264" t="s">
        <v>364</v>
      </c>
      <c r="H217" s="262" t="s">
        <v>323</v>
      </c>
      <c r="I217" s="295" t="s">
        <v>348</v>
      </c>
      <c r="J217" s="294" t="s">
        <v>325</v>
      </c>
      <c r="K217" s="266" t="s">
        <v>601</v>
      </c>
      <c r="L217" s="260">
        <v>6.05</v>
      </c>
      <c r="M217" s="261" t="s">
        <v>198</v>
      </c>
      <c r="N217" s="237"/>
      <c r="O217" s="237"/>
      <c r="P217" s="237"/>
      <c r="Q217" s="237"/>
      <c r="R217" s="237"/>
      <c r="S217" s="237"/>
      <c r="T217" s="237"/>
      <c r="U217" s="237"/>
      <c r="V217" s="237"/>
      <c r="W217" s="237"/>
      <c r="X217" s="237"/>
      <c r="Y217" s="237"/>
      <c r="Z217" s="237"/>
      <c r="AA217" s="237"/>
      <c r="AB217" s="237"/>
      <c r="AC217" s="237"/>
      <c r="AD217" s="237"/>
      <c r="AE217" s="237"/>
      <c r="AF217" s="237"/>
      <c r="AG217" s="237"/>
      <c r="AH217" s="237"/>
      <c r="AI217" s="237"/>
      <c r="AJ217" s="237"/>
      <c r="AK217" s="237"/>
      <c r="AL217" s="237"/>
      <c r="AM217" s="237"/>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c r="BI217" s="237"/>
      <c r="BJ217" s="237"/>
      <c r="BK217" s="237"/>
      <c r="BL217" s="237"/>
      <c r="BM217" s="237"/>
      <c r="BN217" s="237"/>
      <c r="BO217" s="237"/>
      <c r="BP217" s="237"/>
      <c r="BQ217" s="237"/>
      <c r="BR217" s="237"/>
      <c r="BS217" s="237"/>
      <c r="BT217" s="237"/>
      <c r="BU217" s="237"/>
      <c r="BV217" s="237"/>
      <c r="BW217" s="237"/>
      <c r="BX217" s="237"/>
      <c r="BY217" s="237"/>
      <c r="BZ217" s="237"/>
      <c r="CA217" s="237"/>
      <c r="CB217" s="237"/>
      <c r="CC217" s="237"/>
      <c r="CD217" s="237"/>
      <c r="CE217" s="237"/>
      <c r="CF217" s="237"/>
      <c r="CG217" s="237"/>
      <c r="CH217" s="237"/>
      <c r="CI217" s="237"/>
      <c r="CJ217" s="237"/>
      <c r="CK217" s="237"/>
      <c r="CL217" s="237"/>
      <c r="CM217" s="237"/>
      <c r="CN217" s="237"/>
      <c r="CO217" s="237"/>
      <c r="CP217" s="237"/>
      <c r="CQ217" s="237"/>
      <c r="CR217" s="237"/>
      <c r="CS217" s="237"/>
      <c r="CT217" s="237"/>
      <c r="CU217" s="237"/>
      <c r="CV217" s="237"/>
      <c r="CW217" s="237"/>
      <c r="CX217" s="237"/>
      <c r="CY217" s="237"/>
      <c r="CZ217" s="237"/>
      <c r="DA217" s="237"/>
      <c r="DB217" s="237"/>
      <c r="DC217" s="237"/>
      <c r="DD217" s="237"/>
      <c r="DE217" s="237"/>
      <c r="DF217" s="237"/>
      <c r="DG217" s="237"/>
      <c r="DH217" s="237"/>
      <c r="DI217" s="237"/>
      <c r="DJ217" s="237"/>
      <c r="DK217" s="237"/>
      <c r="DL217" s="237"/>
      <c r="DM217" s="237"/>
      <c r="DN217" s="237"/>
      <c r="DO217" s="237"/>
      <c r="DP217" s="237"/>
      <c r="DQ217" s="237"/>
      <c r="DR217" s="237"/>
      <c r="DS217" s="237"/>
      <c r="DT217" s="237"/>
      <c r="DU217" s="237"/>
      <c r="DV217" s="237"/>
      <c r="DW217" s="237"/>
      <c r="DX217" s="237"/>
    </row>
    <row r="218" spans="1:128" s="313" customFormat="1" ht="15" customHeight="1">
      <c r="A218" s="254" t="s">
        <v>520</v>
      </c>
      <c r="B218" s="255" t="s">
        <v>521</v>
      </c>
      <c r="C218" s="262">
        <v>4705</v>
      </c>
      <c r="D218" s="262">
        <v>12470070</v>
      </c>
      <c r="E218" s="256" t="s">
        <v>300</v>
      </c>
      <c r="F218" s="314" t="s">
        <v>607</v>
      </c>
      <c r="G218" s="258" t="s">
        <v>364</v>
      </c>
      <c r="H218" s="255" t="s">
        <v>323</v>
      </c>
      <c r="I218" s="295" t="s">
        <v>351</v>
      </c>
      <c r="J218" s="294" t="s">
        <v>325</v>
      </c>
      <c r="K218" s="266" t="s">
        <v>593</v>
      </c>
      <c r="L218" s="260">
        <v>1.85</v>
      </c>
      <c r="M218" s="261" t="s">
        <v>198</v>
      </c>
      <c r="N218" s="237"/>
      <c r="O218" s="237"/>
      <c r="P218" s="237"/>
      <c r="Q218" s="237"/>
      <c r="R218" s="237"/>
      <c r="S218" s="237"/>
      <c r="T218" s="237"/>
      <c r="U218" s="237"/>
      <c r="V218" s="237"/>
      <c r="W218" s="237"/>
      <c r="X218" s="237"/>
      <c r="Y218" s="237"/>
      <c r="Z218" s="237"/>
      <c r="AA218" s="237"/>
      <c r="AB218" s="237"/>
      <c r="AC218" s="237"/>
      <c r="AD218" s="237"/>
      <c r="AE218" s="237"/>
      <c r="AF218" s="237"/>
      <c r="AG218" s="237"/>
      <c r="AH218" s="237"/>
      <c r="AI218" s="237"/>
      <c r="AJ218" s="237"/>
      <c r="AK218" s="237"/>
      <c r="AL218" s="237"/>
      <c r="AM218" s="237"/>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c r="BI218" s="237"/>
      <c r="BJ218" s="237"/>
      <c r="BK218" s="237"/>
      <c r="BL218" s="237"/>
      <c r="BM218" s="237"/>
      <c r="BN218" s="237"/>
      <c r="BO218" s="237"/>
      <c r="BP218" s="237"/>
      <c r="BQ218" s="237"/>
      <c r="BR218" s="237"/>
      <c r="BS218" s="237"/>
      <c r="BT218" s="237"/>
      <c r="BU218" s="237"/>
      <c r="BV218" s="237"/>
      <c r="BW218" s="237"/>
      <c r="BX218" s="237"/>
      <c r="BY218" s="237"/>
      <c r="BZ218" s="237"/>
      <c r="CA218" s="237"/>
      <c r="CB218" s="237"/>
      <c r="CC218" s="237"/>
      <c r="CD218" s="237"/>
      <c r="CE218" s="237"/>
      <c r="CF218" s="237"/>
      <c r="CG218" s="237"/>
      <c r="CH218" s="237"/>
      <c r="CI218" s="237"/>
      <c r="CJ218" s="237"/>
      <c r="CK218" s="237"/>
      <c r="CL218" s="237"/>
      <c r="CM218" s="237"/>
      <c r="CN218" s="237"/>
      <c r="CO218" s="237"/>
      <c r="CP218" s="237"/>
      <c r="CQ218" s="237"/>
      <c r="CR218" s="237"/>
      <c r="CS218" s="237"/>
      <c r="CT218" s="237"/>
      <c r="CU218" s="237"/>
      <c r="CV218" s="237"/>
      <c r="CW218" s="237"/>
      <c r="CX218" s="237"/>
      <c r="CY218" s="237"/>
      <c r="CZ218" s="237"/>
      <c r="DA218" s="237"/>
      <c r="DB218" s="237"/>
      <c r="DC218" s="237"/>
      <c r="DD218" s="237"/>
      <c r="DE218" s="237"/>
      <c r="DF218" s="237"/>
      <c r="DG218" s="237"/>
      <c r="DH218" s="237"/>
      <c r="DI218" s="237"/>
      <c r="DJ218" s="237"/>
      <c r="DK218" s="237"/>
      <c r="DL218" s="237"/>
      <c r="DM218" s="237"/>
      <c r="DN218" s="237"/>
      <c r="DO218" s="237"/>
      <c r="DP218" s="237"/>
      <c r="DQ218" s="237"/>
      <c r="DR218" s="237"/>
      <c r="DS218" s="237"/>
      <c r="DT218" s="237"/>
      <c r="DU218" s="237"/>
      <c r="DV218" s="237"/>
      <c r="DW218" s="237"/>
      <c r="DX218" s="237"/>
    </row>
    <row r="219" spans="1:128" s="313" customFormat="1" ht="15" customHeight="1">
      <c r="A219" s="272" t="s">
        <v>520</v>
      </c>
      <c r="B219" s="317" t="s">
        <v>521</v>
      </c>
      <c r="C219" s="298">
        <v>3040</v>
      </c>
      <c r="D219" s="317">
        <v>12037170</v>
      </c>
      <c r="E219" s="256" t="s">
        <v>300</v>
      </c>
      <c r="F219" s="257" t="s">
        <v>608</v>
      </c>
      <c r="G219" s="270" t="s">
        <v>609</v>
      </c>
      <c r="H219" s="317" t="s">
        <v>323</v>
      </c>
      <c r="I219" s="270" t="s">
        <v>324</v>
      </c>
      <c r="J219" s="272" t="s">
        <v>325</v>
      </c>
      <c r="K219" s="259" t="s">
        <v>306</v>
      </c>
      <c r="L219" s="260">
        <v>7.45</v>
      </c>
      <c r="M219" s="261" t="s">
        <v>198</v>
      </c>
      <c r="N219" s="237"/>
      <c r="O219" s="237"/>
      <c r="P219" s="237"/>
      <c r="Q219" s="237"/>
      <c r="R219" s="237"/>
      <c r="S219" s="237"/>
      <c r="T219" s="237"/>
      <c r="U219" s="237"/>
      <c r="V219" s="237"/>
      <c r="W219" s="237"/>
      <c r="X219" s="237"/>
      <c r="Y219" s="237"/>
      <c r="Z219" s="237"/>
      <c r="AA219" s="237"/>
      <c r="AB219" s="237"/>
      <c r="AC219" s="237"/>
      <c r="AD219" s="237"/>
      <c r="AE219" s="237"/>
      <c r="AF219" s="237"/>
      <c r="AG219" s="237"/>
      <c r="AH219" s="237"/>
      <c r="AI219" s="237"/>
      <c r="AJ219" s="237"/>
      <c r="AK219" s="237"/>
      <c r="AL219" s="237"/>
      <c r="AM219" s="237"/>
      <c r="AN219" s="237"/>
      <c r="AO219" s="237"/>
      <c r="AP219" s="237"/>
      <c r="AQ219" s="237"/>
      <c r="AR219" s="237"/>
      <c r="AS219" s="237"/>
      <c r="AT219" s="237"/>
      <c r="AU219" s="237"/>
      <c r="AV219" s="237"/>
      <c r="AW219" s="237"/>
      <c r="AX219" s="237"/>
      <c r="AY219" s="237"/>
      <c r="AZ219" s="237"/>
      <c r="BA219" s="237"/>
      <c r="BB219" s="237"/>
      <c r="BC219" s="237"/>
      <c r="BD219" s="237"/>
      <c r="BE219" s="237"/>
      <c r="BF219" s="237"/>
      <c r="BG219" s="237"/>
      <c r="BH219" s="237"/>
      <c r="BI219" s="237"/>
      <c r="BJ219" s="237"/>
      <c r="BK219" s="237"/>
      <c r="BL219" s="237"/>
      <c r="BM219" s="237"/>
      <c r="BN219" s="237"/>
      <c r="BO219" s="237"/>
      <c r="BP219" s="237"/>
      <c r="BQ219" s="237"/>
      <c r="BR219" s="237"/>
      <c r="BS219" s="237"/>
      <c r="BT219" s="237"/>
      <c r="BU219" s="237"/>
      <c r="BV219" s="237"/>
      <c r="BW219" s="237"/>
      <c r="BX219" s="237"/>
      <c r="BY219" s="237"/>
      <c r="BZ219" s="237"/>
      <c r="CA219" s="237"/>
      <c r="CB219" s="237"/>
      <c r="CC219" s="237"/>
      <c r="CD219" s="237"/>
      <c r="CE219" s="237"/>
      <c r="CF219" s="237"/>
      <c r="CG219" s="237"/>
      <c r="CH219" s="237"/>
      <c r="CI219" s="237"/>
      <c r="CJ219" s="237"/>
      <c r="CK219" s="237"/>
      <c r="CL219" s="237"/>
      <c r="CM219" s="237"/>
      <c r="CN219" s="237"/>
      <c r="CO219" s="237"/>
      <c r="CP219" s="237"/>
      <c r="CQ219" s="237"/>
      <c r="CR219" s="237"/>
      <c r="CS219" s="237"/>
      <c r="CT219" s="237"/>
      <c r="CU219" s="237"/>
      <c r="CV219" s="237"/>
      <c r="CW219" s="237"/>
      <c r="CX219" s="237"/>
      <c r="CY219" s="237"/>
      <c r="CZ219" s="237"/>
      <c r="DA219" s="237"/>
      <c r="DB219" s="237"/>
      <c r="DC219" s="237"/>
      <c r="DD219" s="237"/>
      <c r="DE219" s="237"/>
      <c r="DF219" s="237"/>
      <c r="DG219" s="237"/>
      <c r="DH219" s="237"/>
      <c r="DI219" s="237"/>
      <c r="DJ219" s="237"/>
      <c r="DK219" s="237"/>
      <c r="DL219" s="237"/>
      <c r="DM219" s="237"/>
      <c r="DN219" s="237"/>
      <c r="DO219" s="237"/>
      <c r="DP219" s="237"/>
      <c r="DQ219" s="237"/>
      <c r="DR219" s="237"/>
      <c r="DS219" s="237"/>
      <c r="DT219" s="237"/>
      <c r="DU219" s="237"/>
      <c r="DV219" s="237"/>
      <c r="DW219" s="237"/>
      <c r="DX219" s="237"/>
    </row>
    <row r="220" spans="1:128" s="313" customFormat="1" ht="15" customHeight="1">
      <c r="A220" s="272" t="s">
        <v>520</v>
      </c>
      <c r="B220" s="317" t="s">
        <v>521</v>
      </c>
      <c r="C220" s="298">
        <v>3040</v>
      </c>
      <c r="D220" s="274">
        <v>12037170</v>
      </c>
      <c r="E220" s="256" t="s">
        <v>300</v>
      </c>
      <c r="F220" s="257" t="s">
        <v>608</v>
      </c>
      <c r="G220" s="270" t="s">
        <v>610</v>
      </c>
      <c r="H220" s="317" t="s">
        <v>323</v>
      </c>
      <c r="I220" s="270" t="s">
        <v>324</v>
      </c>
      <c r="J220" s="272" t="s">
        <v>325</v>
      </c>
      <c r="K220" s="259" t="s">
        <v>306</v>
      </c>
      <c r="L220" s="260">
        <v>7</v>
      </c>
      <c r="M220" s="261" t="s">
        <v>198</v>
      </c>
      <c r="N220" s="318"/>
      <c r="O220" s="318"/>
      <c r="P220" s="318"/>
      <c r="Q220" s="318"/>
      <c r="R220" s="318"/>
      <c r="S220" s="318"/>
      <c r="T220" s="318"/>
      <c r="U220" s="318"/>
      <c r="V220" s="318"/>
      <c r="W220" s="318"/>
      <c r="X220" s="318"/>
      <c r="Y220" s="318"/>
      <c r="Z220" s="318"/>
      <c r="AA220" s="318"/>
      <c r="AB220" s="318"/>
      <c r="AC220" s="318"/>
      <c r="AD220" s="318"/>
      <c r="AE220" s="318"/>
      <c r="AF220" s="318"/>
      <c r="AG220" s="318"/>
      <c r="AH220" s="318"/>
      <c r="AI220" s="318"/>
      <c r="AJ220" s="318"/>
      <c r="AK220" s="318"/>
      <c r="AL220" s="318"/>
      <c r="AM220" s="318"/>
      <c r="AN220" s="318"/>
      <c r="AO220" s="318"/>
      <c r="AP220" s="318"/>
      <c r="AQ220" s="318"/>
      <c r="AR220" s="318"/>
      <c r="AS220" s="318"/>
      <c r="AT220" s="318"/>
      <c r="AU220" s="318"/>
      <c r="AV220" s="318"/>
      <c r="AW220" s="318"/>
      <c r="AX220" s="318"/>
      <c r="AY220" s="318"/>
      <c r="AZ220" s="318"/>
      <c r="BA220" s="318"/>
      <c r="BB220" s="318"/>
      <c r="BC220" s="318"/>
      <c r="BD220" s="318"/>
      <c r="BE220" s="318"/>
      <c r="BF220" s="318"/>
      <c r="BG220" s="318"/>
      <c r="BH220" s="318"/>
      <c r="BI220" s="318"/>
      <c r="BJ220" s="318"/>
      <c r="BK220" s="318"/>
      <c r="BL220" s="318"/>
      <c r="BM220" s="318"/>
      <c r="BN220" s="318"/>
      <c r="BO220" s="318"/>
      <c r="BP220" s="318"/>
      <c r="BQ220" s="318"/>
      <c r="BR220" s="318"/>
      <c r="BS220" s="318"/>
      <c r="BT220" s="318"/>
      <c r="BU220" s="318"/>
      <c r="BV220" s="318"/>
      <c r="BW220" s="318"/>
      <c r="BX220" s="318"/>
      <c r="BY220" s="318"/>
      <c r="BZ220" s="318"/>
      <c r="CA220" s="318"/>
      <c r="CB220" s="318"/>
      <c r="CC220" s="318"/>
      <c r="CD220" s="318"/>
      <c r="CE220" s="318"/>
      <c r="CF220" s="318"/>
      <c r="CG220" s="318"/>
      <c r="CH220" s="318"/>
      <c r="CI220" s="318"/>
      <c r="CJ220" s="318"/>
      <c r="CK220" s="318"/>
      <c r="CL220" s="318"/>
      <c r="CM220" s="318"/>
      <c r="CN220" s="318"/>
      <c r="CO220" s="318"/>
      <c r="CP220" s="318"/>
      <c r="CQ220" s="318"/>
      <c r="CR220" s="318"/>
      <c r="CS220" s="318"/>
      <c r="CT220" s="318"/>
      <c r="CU220" s="318"/>
      <c r="CV220" s="318"/>
      <c r="CW220" s="318"/>
      <c r="CX220" s="318"/>
      <c r="CY220" s="318"/>
      <c r="CZ220" s="318"/>
      <c r="DA220" s="318"/>
      <c r="DB220" s="318"/>
      <c r="DC220" s="318"/>
      <c r="DD220" s="318"/>
      <c r="DE220" s="318"/>
      <c r="DF220" s="318"/>
      <c r="DG220" s="318"/>
      <c r="DH220" s="318"/>
      <c r="DI220" s="318"/>
      <c r="DJ220" s="318"/>
      <c r="DK220" s="318"/>
      <c r="DL220" s="318"/>
      <c r="DM220" s="318"/>
      <c r="DN220" s="318"/>
      <c r="DO220" s="318"/>
      <c r="DP220" s="318"/>
      <c r="DQ220" s="318"/>
      <c r="DR220" s="318"/>
      <c r="DS220" s="318"/>
      <c r="DT220" s="318"/>
      <c r="DU220" s="318"/>
      <c r="DV220" s="318"/>
      <c r="DW220" s="318"/>
      <c r="DX220" s="318"/>
    </row>
    <row r="221" spans="1:128" s="319" customFormat="1" ht="15" customHeight="1">
      <c r="A221" s="272" t="s">
        <v>520</v>
      </c>
      <c r="B221" s="317" t="s">
        <v>521</v>
      </c>
      <c r="C221" s="298">
        <v>3040</v>
      </c>
      <c r="D221" s="274">
        <v>12037170</v>
      </c>
      <c r="E221" s="256" t="s">
        <v>300</v>
      </c>
      <c r="F221" s="257" t="s">
        <v>608</v>
      </c>
      <c r="G221" s="270" t="s">
        <v>610</v>
      </c>
      <c r="H221" s="317" t="s">
        <v>323</v>
      </c>
      <c r="I221" s="270" t="s">
        <v>611</v>
      </c>
      <c r="J221" s="272" t="s">
        <v>325</v>
      </c>
      <c r="K221" s="259" t="s">
        <v>306</v>
      </c>
      <c r="L221" s="260">
        <v>5.6</v>
      </c>
      <c r="M221" s="261" t="s">
        <v>198</v>
      </c>
      <c r="N221" s="318"/>
      <c r="O221" s="318"/>
      <c r="P221" s="318"/>
      <c r="Q221" s="318"/>
      <c r="R221" s="318"/>
      <c r="S221" s="318"/>
      <c r="T221" s="318"/>
      <c r="U221" s="318"/>
      <c r="V221" s="318"/>
      <c r="W221" s="318"/>
      <c r="X221" s="318"/>
      <c r="Y221" s="318"/>
      <c r="Z221" s="318"/>
      <c r="AA221" s="318"/>
      <c r="AB221" s="318"/>
      <c r="AC221" s="318"/>
      <c r="AD221" s="318"/>
      <c r="AE221" s="318"/>
      <c r="AF221" s="318"/>
      <c r="AG221" s="318"/>
      <c r="AH221" s="318"/>
      <c r="AI221" s="318"/>
      <c r="AJ221" s="318"/>
      <c r="AK221" s="318"/>
      <c r="AL221" s="318"/>
      <c r="AM221" s="318"/>
      <c r="AN221" s="318"/>
      <c r="AO221" s="318"/>
      <c r="AP221" s="318"/>
      <c r="AQ221" s="318"/>
      <c r="AR221" s="318"/>
      <c r="AS221" s="318"/>
      <c r="AT221" s="318"/>
      <c r="AU221" s="318"/>
      <c r="AV221" s="318"/>
      <c r="AW221" s="318"/>
      <c r="AX221" s="318"/>
      <c r="AY221" s="318"/>
      <c r="AZ221" s="318"/>
      <c r="BA221" s="318"/>
      <c r="BB221" s="318"/>
      <c r="BC221" s="318"/>
      <c r="BD221" s="318"/>
      <c r="BE221" s="318"/>
      <c r="BF221" s="318"/>
      <c r="BG221" s="318"/>
      <c r="BH221" s="318"/>
      <c r="BI221" s="318"/>
      <c r="BJ221" s="318"/>
      <c r="BK221" s="318"/>
      <c r="BL221" s="318"/>
      <c r="BM221" s="318"/>
      <c r="BN221" s="318"/>
      <c r="BO221" s="318"/>
      <c r="BP221" s="318"/>
      <c r="BQ221" s="318"/>
      <c r="BR221" s="318"/>
      <c r="BS221" s="318"/>
      <c r="BT221" s="318"/>
      <c r="BU221" s="318"/>
      <c r="BV221" s="318"/>
      <c r="BW221" s="318"/>
      <c r="BX221" s="318"/>
      <c r="BY221" s="318"/>
      <c r="BZ221" s="318"/>
      <c r="CA221" s="318"/>
      <c r="CB221" s="318"/>
      <c r="CC221" s="318"/>
      <c r="CD221" s="318"/>
      <c r="CE221" s="318"/>
      <c r="CF221" s="318"/>
      <c r="CG221" s="318"/>
      <c r="CH221" s="318"/>
      <c r="CI221" s="318"/>
      <c r="CJ221" s="318"/>
      <c r="CK221" s="318"/>
      <c r="CL221" s="318"/>
      <c r="CM221" s="318"/>
      <c r="CN221" s="318"/>
      <c r="CO221" s="318"/>
      <c r="CP221" s="318"/>
      <c r="CQ221" s="318"/>
      <c r="CR221" s="318"/>
      <c r="CS221" s="318"/>
      <c r="CT221" s="318"/>
      <c r="CU221" s="318"/>
      <c r="CV221" s="318"/>
      <c r="CW221" s="318"/>
      <c r="CX221" s="318"/>
      <c r="CY221" s="318"/>
      <c r="CZ221" s="318"/>
      <c r="DA221" s="318"/>
      <c r="DB221" s="318"/>
      <c r="DC221" s="318"/>
      <c r="DD221" s="318"/>
      <c r="DE221" s="318"/>
      <c r="DF221" s="318"/>
      <c r="DG221" s="318"/>
      <c r="DH221" s="318"/>
      <c r="DI221" s="318"/>
      <c r="DJ221" s="318"/>
      <c r="DK221" s="318"/>
      <c r="DL221" s="318"/>
      <c r="DM221" s="318"/>
      <c r="DN221" s="318"/>
      <c r="DO221" s="318"/>
      <c r="DP221" s="318"/>
      <c r="DQ221" s="318"/>
      <c r="DR221" s="318"/>
      <c r="DS221" s="318"/>
      <c r="DT221" s="318"/>
      <c r="DU221" s="318"/>
      <c r="DV221" s="318"/>
      <c r="DW221" s="318"/>
      <c r="DX221" s="318"/>
    </row>
    <row r="222" spans="1:128" s="319" customFormat="1" ht="15" customHeight="1">
      <c r="A222" s="272" t="s">
        <v>520</v>
      </c>
      <c r="B222" s="317" t="s">
        <v>521</v>
      </c>
      <c r="C222" s="298">
        <v>3040</v>
      </c>
      <c r="D222" s="274">
        <v>12037170</v>
      </c>
      <c r="E222" s="256" t="s">
        <v>300</v>
      </c>
      <c r="F222" s="257" t="s">
        <v>608</v>
      </c>
      <c r="G222" s="270" t="s">
        <v>609</v>
      </c>
      <c r="H222" s="317" t="s">
        <v>323</v>
      </c>
      <c r="I222" s="270" t="s">
        <v>611</v>
      </c>
      <c r="J222" s="272" t="s">
        <v>325</v>
      </c>
      <c r="K222" s="259" t="s">
        <v>306</v>
      </c>
      <c r="L222" s="260">
        <v>6.1</v>
      </c>
      <c r="M222" s="261" t="s">
        <v>198</v>
      </c>
      <c r="N222" s="318"/>
      <c r="O222" s="318"/>
      <c r="P222" s="318"/>
      <c r="Q222" s="318"/>
      <c r="R222" s="318"/>
      <c r="S222" s="318"/>
      <c r="T222" s="318"/>
      <c r="U222" s="318"/>
      <c r="V222" s="318"/>
      <c r="W222" s="318"/>
      <c r="X222" s="318"/>
      <c r="Y222" s="318"/>
      <c r="Z222" s="318"/>
      <c r="AA222" s="318"/>
      <c r="AB222" s="318"/>
      <c r="AC222" s="318"/>
      <c r="AD222" s="318"/>
      <c r="AE222" s="318"/>
      <c r="AF222" s="318"/>
      <c r="AG222" s="318"/>
      <c r="AH222" s="318"/>
      <c r="AI222" s="318"/>
      <c r="AJ222" s="318"/>
      <c r="AK222" s="318"/>
      <c r="AL222" s="318"/>
      <c r="AM222" s="318"/>
      <c r="AN222" s="318"/>
      <c r="AO222" s="318"/>
      <c r="AP222" s="318"/>
      <c r="AQ222" s="318"/>
      <c r="AR222" s="318"/>
      <c r="AS222" s="318"/>
      <c r="AT222" s="318"/>
      <c r="AU222" s="318"/>
      <c r="AV222" s="318"/>
      <c r="AW222" s="318"/>
      <c r="AX222" s="318"/>
      <c r="AY222" s="318"/>
      <c r="AZ222" s="318"/>
      <c r="BA222" s="318"/>
      <c r="BB222" s="318"/>
      <c r="BC222" s="318"/>
      <c r="BD222" s="318"/>
      <c r="BE222" s="318"/>
      <c r="BF222" s="318"/>
      <c r="BG222" s="318"/>
      <c r="BH222" s="318"/>
      <c r="BI222" s="318"/>
      <c r="BJ222" s="318"/>
      <c r="BK222" s="318"/>
      <c r="BL222" s="318"/>
      <c r="BM222" s="318"/>
      <c r="BN222" s="318"/>
      <c r="BO222" s="318"/>
      <c r="BP222" s="318"/>
      <c r="BQ222" s="318"/>
      <c r="BR222" s="318"/>
      <c r="BS222" s="318"/>
      <c r="BT222" s="318"/>
      <c r="BU222" s="318"/>
      <c r="BV222" s="318"/>
      <c r="BW222" s="318"/>
      <c r="BX222" s="318"/>
      <c r="BY222" s="318"/>
      <c r="BZ222" s="318"/>
      <c r="CA222" s="318"/>
      <c r="CB222" s="318"/>
      <c r="CC222" s="318"/>
      <c r="CD222" s="318"/>
      <c r="CE222" s="318"/>
      <c r="CF222" s="318"/>
      <c r="CG222" s="318"/>
      <c r="CH222" s="318"/>
      <c r="CI222" s="318"/>
      <c r="CJ222" s="318"/>
      <c r="CK222" s="318"/>
      <c r="CL222" s="318"/>
      <c r="CM222" s="318"/>
      <c r="CN222" s="318"/>
      <c r="CO222" s="318"/>
      <c r="CP222" s="318"/>
      <c r="CQ222" s="318"/>
      <c r="CR222" s="318"/>
      <c r="CS222" s="318"/>
      <c r="CT222" s="318"/>
      <c r="CU222" s="318"/>
      <c r="CV222" s="318"/>
      <c r="CW222" s="318"/>
      <c r="CX222" s="318"/>
      <c r="CY222" s="318"/>
      <c r="CZ222" s="318"/>
      <c r="DA222" s="318"/>
      <c r="DB222" s="318"/>
      <c r="DC222" s="318"/>
      <c r="DD222" s="318"/>
      <c r="DE222" s="318"/>
      <c r="DF222" s="318"/>
      <c r="DG222" s="318"/>
      <c r="DH222" s="318"/>
      <c r="DI222" s="318"/>
      <c r="DJ222" s="318"/>
      <c r="DK222" s="318"/>
      <c r="DL222" s="318"/>
      <c r="DM222" s="318"/>
      <c r="DN222" s="318"/>
      <c r="DO222" s="318"/>
      <c r="DP222" s="318"/>
      <c r="DQ222" s="318"/>
      <c r="DR222" s="318"/>
      <c r="DS222" s="318"/>
      <c r="DT222" s="318"/>
      <c r="DU222" s="318"/>
      <c r="DV222" s="318"/>
      <c r="DW222" s="318"/>
      <c r="DX222" s="318"/>
    </row>
    <row r="223" spans="1:128" s="319" customFormat="1" ht="15" customHeight="1">
      <c r="A223" s="254" t="s">
        <v>520</v>
      </c>
      <c r="B223" s="255" t="s">
        <v>521</v>
      </c>
      <c r="C223" s="256">
        <v>3002</v>
      </c>
      <c r="D223" s="282">
        <v>12041470</v>
      </c>
      <c r="E223" s="256" t="s">
        <v>300</v>
      </c>
      <c r="F223" s="263" t="s">
        <v>612</v>
      </c>
      <c r="G223" s="270" t="s">
        <v>610</v>
      </c>
      <c r="H223" s="255" t="s">
        <v>323</v>
      </c>
      <c r="I223" s="270" t="s">
        <v>324</v>
      </c>
      <c r="J223" s="254" t="s">
        <v>325</v>
      </c>
      <c r="K223" s="266" t="s">
        <v>306</v>
      </c>
      <c r="L223" s="260">
        <v>7</v>
      </c>
      <c r="M223" s="261" t="s">
        <v>198</v>
      </c>
      <c r="N223" s="318"/>
      <c r="O223" s="318"/>
      <c r="P223" s="318"/>
      <c r="Q223" s="318"/>
      <c r="R223" s="318"/>
      <c r="S223" s="318"/>
      <c r="T223" s="318"/>
      <c r="U223" s="318"/>
      <c r="V223" s="318"/>
      <c r="W223" s="318"/>
      <c r="X223" s="318"/>
      <c r="Y223" s="318"/>
      <c r="Z223" s="318"/>
      <c r="AA223" s="318"/>
      <c r="AB223" s="318"/>
      <c r="AC223" s="318"/>
      <c r="AD223" s="318"/>
      <c r="AE223" s="318"/>
      <c r="AF223" s="318"/>
      <c r="AG223" s="318"/>
      <c r="AH223" s="318"/>
      <c r="AI223" s="318"/>
      <c r="AJ223" s="318"/>
      <c r="AK223" s="318"/>
      <c r="AL223" s="318"/>
      <c r="AM223" s="318"/>
      <c r="AN223" s="318"/>
      <c r="AO223" s="318"/>
      <c r="AP223" s="318"/>
      <c r="AQ223" s="318"/>
      <c r="AR223" s="318"/>
      <c r="AS223" s="318"/>
      <c r="AT223" s="318"/>
      <c r="AU223" s="318"/>
      <c r="AV223" s="318"/>
      <c r="AW223" s="318"/>
      <c r="AX223" s="318"/>
      <c r="AY223" s="318"/>
      <c r="AZ223" s="318"/>
      <c r="BA223" s="318"/>
      <c r="BB223" s="318"/>
      <c r="BC223" s="318"/>
      <c r="BD223" s="318"/>
      <c r="BE223" s="318"/>
      <c r="BF223" s="318"/>
      <c r="BG223" s="318"/>
      <c r="BH223" s="318"/>
      <c r="BI223" s="318"/>
      <c r="BJ223" s="318"/>
      <c r="BK223" s="318"/>
      <c r="BL223" s="318"/>
      <c r="BM223" s="318"/>
      <c r="BN223" s="318"/>
      <c r="BO223" s="318"/>
      <c r="BP223" s="318"/>
      <c r="BQ223" s="318"/>
      <c r="BR223" s="318"/>
      <c r="BS223" s="318"/>
      <c r="BT223" s="318"/>
      <c r="BU223" s="318"/>
      <c r="BV223" s="318"/>
      <c r="BW223" s="318"/>
      <c r="BX223" s="318"/>
      <c r="BY223" s="318"/>
      <c r="BZ223" s="318"/>
      <c r="CA223" s="318"/>
      <c r="CB223" s="318"/>
      <c r="CC223" s="318"/>
      <c r="CD223" s="318"/>
      <c r="CE223" s="318"/>
      <c r="CF223" s="318"/>
      <c r="CG223" s="318"/>
      <c r="CH223" s="318"/>
      <c r="CI223" s="318"/>
      <c r="CJ223" s="318"/>
      <c r="CK223" s="318"/>
      <c r="CL223" s="318"/>
      <c r="CM223" s="318"/>
      <c r="CN223" s="318"/>
      <c r="CO223" s="318"/>
      <c r="CP223" s="318"/>
      <c r="CQ223" s="318"/>
      <c r="CR223" s="318"/>
      <c r="CS223" s="318"/>
      <c r="CT223" s="318"/>
      <c r="CU223" s="318"/>
      <c r="CV223" s="318"/>
      <c r="CW223" s="318"/>
      <c r="CX223" s="318"/>
      <c r="CY223" s="318"/>
      <c r="CZ223" s="318"/>
      <c r="DA223" s="318"/>
      <c r="DB223" s="318"/>
      <c r="DC223" s="318"/>
      <c r="DD223" s="318"/>
      <c r="DE223" s="318"/>
      <c r="DF223" s="318"/>
      <c r="DG223" s="318"/>
      <c r="DH223" s="318"/>
      <c r="DI223" s="318"/>
      <c r="DJ223" s="318"/>
      <c r="DK223" s="318"/>
      <c r="DL223" s="318"/>
      <c r="DM223" s="318"/>
      <c r="DN223" s="318"/>
      <c r="DO223" s="318"/>
      <c r="DP223" s="318"/>
      <c r="DQ223" s="318"/>
      <c r="DR223" s="318"/>
      <c r="DS223" s="318"/>
      <c r="DT223" s="318"/>
      <c r="DU223" s="318"/>
      <c r="DV223" s="318"/>
      <c r="DW223" s="318"/>
      <c r="DX223" s="318"/>
    </row>
    <row r="224" spans="1:128" s="319" customFormat="1" ht="15" customHeight="1">
      <c r="A224" s="254" t="s">
        <v>520</v>
      </c>
      <c r="B224" s="255" t="s">
        <v>521</v>
      </c>
      <c r="C224" s="256">
        <v>3004</v>
      </c>
      <c r="D224" s="255">
        <v>12041470</v>
      </c>
      <c r="E224" s="256" t="s">
        <v>300</v>
      </c>
      <c r="F224" s="263" t="s">
        <v>613</v>
      </c>
      <c r="G224" s="270" t="s">
        <v>610</v>
      </c>
      <c r="H224" s="255" t="s">
        <v>323</v>
      </c>
      <c r="I224" s="270" t="s">
        <v>324</v>
      </c>
      <c r="J224" s="254" t="s">
        <v>325</v>
      </c>
      <c r="K224" s="266" t="s">
        <v>306</v>
      </c>
      <c r="L224" s="260">
        <v>7</v>
      </c>
      <c r="M224" s="261" t="s">
        <v>198</v>
      </c>
      <c r="N224" s="237"/>
      <c r="O224" s="237"/>
      <c r="P224" s="237"/>
      <c r="Q224" s="237"/>
      <c r="R224" s="237"/>
      <c r="S224" s="237"/>
      <c r="T224" s="237"/>
      <c r="U224" s="237"/>
      <c r="V224" s="237"/>
      <c r="W224" s="237"/>
      <c r="X224" s="237"/>
      <c r="Y224" s="237"/>
      <c r="Z224" s="237"/>
      <c r="AA224" s="237"/>
      <c r="AB224" s="237"/>
      <c r="AC224" s="237"/>
      <c r="AD224" s="237"/>
      <c r="AE224" s="237"/>
      <c r="AF224" s="237"/>
      <c r="AG224" s="237"/>
      <c r="AH224" s="237"/>
      <c r="AI224" s="237"/>
      <c r="AJ224" s="237"/>
      <c r="AK224" s="237"/>
      <c r="AL224" s="237"/>
      <c r="AM224" s="237"/>
      <c r="AN224" s="237"/>
      <c r="AO224" s="237"/>
      <c r="AP224" s="237"/>
      <c r="AQ224" s="237"/>
      <c r="AR224" s="237"/>
      <c r="AS224" s="237"/>
      <c r="AT224" s="237"/>
      <c r="AU224" s="237"/>
      <c r="AV224" s="237"/>
      <c r="AW224" s="237"/>
      <c r="AX224" s="237"/>
      <c r="AY224" s="237"/>
      <c r="AZ224" s="237"/>
      <c r="BA224" s="237"/>
      <c r="BB224" s="237"/>
      <c r="BC224" s="237"/>
      <c r="BD224" s="237"/>
      <c r="BE224" s="237"/>
      <c r="BF224" s="237"/>
      <c r="BG224" s="237"/>
      <c r="BH224" s="237"/>
      <c r="BI224" s="237"/>
      <c r="BJ224" s="237"/>
      <c r="BK224" s="237"/>
      <c r="BL224" s="237"/>
      <c r="BM224" s="237"/>
      <c r="BN224" s="237"/>
      <c r="BO224" s="237"/>
      <c r="BP224" s="237"/>
      <c r="BQ224" s="237"/>
      <c r="BR224" s="237"/>
      <c r="BS224" s="237"/>
      <c r="BT224" s="237"/>
      <c r="BU224" s="237"/>
      <c r="BV224" s="237"/>
      <c r="BW224" s="237"/>
      <c r="BX224" s="237"/>
      <c r="BY224" s="237"/>
      <c r="BZ224" s="237"/>
      <c r="CA224" s="237"/>
      <c r="CB224" s="237"/>
      <c r="CC224" s="237"/>
      <c r="CD224" s="237"/>
      <c r="CE224" s="237"/>
      <c r="CF224" s="237"/>
      <c r="CG224" s="237"/>
      <c r="CH224" s="237"/>
      <c r="CI224" s="237"/>
      <c r="CJ224" s="237"/>
      <c r="CK224" s="237"/>
      <c r="CL224" s="237"/>
      <c r="CM224" s="237"/>
      <c r="CN224" s="237"/>
      <c r="CO224" s="237"/>
      <c r="CP224" s="237"/>
      <c r="CQ224" s="237"/>
      <c r="CR224" s="237"/>
      <c r="CS224" s="237"/>
      <c r="CT224" s="237"/>
      <c r="CU224" s="237"/>
      <c r="CV224" s="237"/>
      <c r="CW224" s="237"/>
      <c r="CX224" s="237"/>
      <c r="CY224" s="237"/>
      <c r="CZ224" s="237"/>
      <c r="DA224" s="237"/>
      <c r="DB224" s="237"/>
      <c r="DC224" s="237"/>
      <c r="DD224" s="237"/>
      <c r="DE224" s="237"/>
      <c r="DF224" s="237"/>
      <c r="DG224" s="237"/>
      <c r="DH224" s="237"/>
      <c r="DI224" s="237"/>
      <c r="DJ224" s="237"/>
      <c r="DK224" s="237"/>
      <c r="DL224" s="237"/>
      <c r="DM224" s="237"/>
      <c r="DN224" s="237"/>
      <c r="DO224" s="237"/>
      <c r="DP224" s="237"/>
      <c r="DQ224" s="237"/>
      <c r="DR224" s="237"/>
      <c r="DS224" s="237"/>
      <c r="DT224" s="237"/>
      <c r="DU224" s="237"/>
      <c r="DV224" s="237"/>
      <c r="DW224" s="237"/>
      <c r="DX224" s="237"/>
    </row>
    <row r="225" spans="1:128" s="313" customFormat="1" ht="15" customHeight="1">
      <c r="A225" s="254" t="s">
        <v>520</v>
      </c>
      <c r="B225" s="255" t="s">
        <v>521</v>
      </c>
      <c r="C225" s="256">
        <v>3005</v>
      </c>
      <c r="D225" s="282">
        <v>12041470</v>
      </c>
      <c r="E225" s="256" t="s">
        <v>300</v>
      </c>
      <c r="F225" s="263" t="s">
        <v>614</v>
      </c>
      <c r="G225" s="270" t="s">
        <v>610</v>
      </c>
      <c r="H225" s="255" t="s">
        <v>323</v>
      </c>
      <c r="I225" s="258" t="s">
        <v>615</v>
      </c>
      <c r="J225" s="254" t="s">
        <v>325</v>
      </c>
      <c r="K225" s="266" t="s">
        <v>306</v>
      </c>
      <c r="L225" s="260">
        <v>7</v>
      </c>
      <c r="M225" s="261" t="s">
        <v>198</v>
      </c>
      <c r="N225" s="237"/>
      <c r="O225" s="237"/>
      <c r="P225" s="237"/>
      <c r="Q225" s="237"/>
      <c r="R225" s="237"/>
      <c r="S225" s="237"/>
      <c r="T225" s="237"/>
      <c r="U225" s="237"/>
      <c r="V225" s="237"/>
      <c r="W225" s="237"/>
      <c r="X225" s="237"/>
      <c r="Y225" s="237"/>
      <c r="Z225" s="237"/>
      <c r="AA225" s="237"/>
      <c r="AB225" s="237"/>
      <c r="AC225" s="237"/>
      <c r="AD225" s="237"/>
      <c r="AE225" s="237"/>
      <c r="AF225" s="237"/>
      <c r="AG225" s="237"/>
      <c r="AH225" s="237"/>
      <c r="AI225" s="237"/>
      <c r="AJ225" s="237"/>
      <c r="AK225" s="237"/>
      <c r="AL225" s="237"/>
      <c r="AM225" s="237"/>
      <c r="AN225" s="237"/>
      <c r="AO225" s="237"/>
      <c r="AP225" s="237"/>
      <c r="AQ225" s="237"/>
      <c r="AR225" s="237"/>
      <c r="AS225" s="237"/>
      <c r="AT225" s="237"/>
      <c r="AU225" s="237"/>
      <c r="AV225" s="237"/>
      <c r="AW225" s="237"/>
      <c r="AX225" s="237"/>
      <c r="AY225" s="237"/>
      <c r="AZ225" s="237"/>
      <c r="BA225" s="237"/>
      <c r="BB225" s="237"/>
      <c r="BC225" s="237"/>
      <c r="BD225" s="237"/>
      <c r="BE225" s="237"/>
      <c r="BF225" s="237"/>
      <c r="BG225" s="237"/>
      <c r="BH225" s="237"/>
      <c r="BI225" s="237"/>
      <c r="BJ225" s="237"/>
      <c r="BK225" s="237"/>
      <c r="BL225" s="237"/>
      <c r="BM225" s="237"/>
      <c r="BN225" s="237"/>
      <c r="BO225" s="237"/>
      <c r="BP225" s="237"/>
      <c r="BQ225" s="237"/>
      <c r="BR225" s="237"/>
      <c r="BS225" s="237"/>
      <c r="BT225" s="237"/>
      <c r="BU225" s="237"/>
      <c r="BV225" s="237"/>
      <c r="BW225" s="237"/>
      <c r="BX225" s="237"/>
      <c r="BY225" s="237"/>
      <c r="BZ225" s="237"/>
      <c r="CA225" s="237"/>
      <c r="CB225" s="237"/>
      <c r="CC225" s="237"/>
      <c r="CD225" s="237"/>
      <c r="CE225" s="237"/>
      <c r="CF225" s="237"/>
      <c r="CG225" s="237"/>
      <c r="CH225" s="237"/>
      <c r="CI225" s="237"/>
      <c r="CJ225" s="237"/>
      <c r="CK225" s="237"/>
      <c r="CL225" s="237"/>
      <c r="CM225" s="237"/>
      <c r="CN225" s="237"/>
      <c r="CO225" s="237"/>
      <c r="CP225" s="237"/>
      <c r="CQ225" s="237"/>
      <c r="CR225" s="237"/>
      <c r="CS225" s="237"/>
      <c r="CT225" s="237"/>
      <c r="CU225" s="237"/>
      <c r="CV225" s="237"/>
      <c r="CW225" s="237"/>
      <c r="CX225" s="237"/>
      <c r="CY225" s="237"/>
      <c r="CZ225" s="237"/>
      <c r="DA225" s="237"/>
      <c r="DB225" s="237"/>
      <c r="DC225" s="237"/>
      <c r="DD225" s="237"/>
      <c r="DE225" s="237"/>
      <c r="DF225" s="237"/>
      <c r="DG225" s="237"/>
      <c r="DH225" s="237"/>
      <c r="DI225" s="237"/>
      <c r="DJ225" s="237"/>
      <c r="DK225" s="237"/>
      <c r="DL225" s="237"/>
      <c r="DM225" s="237"/>
      <c r="DN225" s="237"/>
      <c r="DO225" s="237"/>
      <c r="DP225" s="237"/>
      <c r="DQ225" s="237"/>
      <c r="DR225" s="237"/>
      <c r="DS225" s="237"/>
      <c r="DT225" s="237"/>
      <c r="DU225" s="237"/>
      <c r="DV225" s="237"/>
      <c r="DW225" s="237"/>
      <c r="DX225" s="237"/>
    </row>
    <row r="226" spans="1:128" ht="15" customHeight="1">
      <c r="A226" s="254" t="s">
        <v>520</v>
      </c>
      <c r="B226" s="255" t="s">
        <v>521</v>
      </c>
      <c r="C226" s="256">
        <v>3007</v>
      </c>
      <c r="D226" s="282">
        <v>12041470</v>
      </c>
      <c r="E226" s="256" t="s">
        <v>300</v>
      </c>
      <c r="F226" s="263" t="s">
        <v>616</v>
      </c>
      <c r="G226" s="270" t="s">
        <v>610</v>
      </c>
      <c r="H226" s="255" t="s">
        <v>323</v>
      </c>
      <c r="I226" s="270" t="s">
        <v>324</v>
      </c>
      <c r="J226" s="254" t="s">
        <v>325</v>
      </c>
      <c r="K226" s="266" t="s">
        <v>306</v>
      </c>
      <c r="L226" s="260">
        <v>7</v>
      </c>
      <c r="M226" s="261" t="s">
        <v>198</v>
      </c>
    </row>
    <row r="227" spans="1:128" ht="15" customHeight="1">
      <c r="A227" s="254" t="s">
        <v>520</v>
      </c>
      <c r="B227" s="255" t="s">
        <v>521</v>
      </c>
      <c r="C227" s="256">
        <v>3008</v>
      </c>
      <c r="D227" s="282">
        <v>12041470</v>
      </c>
      <c r="E227" s="256" t="s">
        <v>300</v>
      </c>
      <c r="F227" s="263" t="s">
        <v>617</v>
      </c>
      <c r="G227" s="270" t="s">
        <v>610</v>
      </c>
      <c r="H227" s="255" t="s">
        <v>323</v>
      </c>
      <c r="I227" s="270" t="s">
        <v>324</v>
      </c>
      <c r="J227" s="254" t="s">
        <v>325</v>
      </c>
      <c r="K227" s="266" t="s">
        <v>306</v>
      </c>
      <c r="L227" s="260">
        <v>7</v>
      </c>
      <c r="M227" s="261" t="s">
        <v>198</v>
      </c>
    </row>
    <row r="228" spans="1:128" ht="15" customHeight="1">
      <c r="A228" s="254" t="s">
        <v>520</v>
      </c>
      <c r="B228" s="255" t="s">
        <v>521</v>
      </c>
      <c r="C228" s="256">
        <v>3011</v>
      </c>
      <c r="D228" s="282">
        <v>12041470</v>
      </c>
      <c r="E228" s="256" t="s">
        <v>300</v>
      </c>
      <c r="F228" s="263" t="s">
        <v>618</v>
      </c>
      <c r="G228" s="270" t="s">
        <v>610</v>
      </c>
      <c r="H228" s="255" t="s">
        <v>323</v>
      </c>
      <c r="I228" s="258" t="s">
        <v>615</v>
      </c>
      <c r="J228" s="254" t="s">
        <v>325</v>
      </c>
      <c r="K228" s="266" t="s">
        <v>306</v>
      </c>
      <c r="L228" s="260">
        <v>7</v>
      </c>
      <c r="M228" s="261" t="s">
        <v>198</v>
      </c>
    </row>
    <row r="229" spans="1:128" ht="15" customHeight="1">
      <c r="A229" s="254" t="s">
        <v>520</v>
      </c>
      <c r="B229" s="255" t="s">
        <v>521</v>
      </c>
      <c r="C229" s="256">
        <v>3012</v>
      </c>
      <c r="D229" s="282">
        <v>12041470</v>
      </c>
      <c r="E229" s="256" t="s">
        <v>300</v>
      </c>
      <c r="F229" s="263" t="s">
        <v>619</v>
      </c>
      <c r="G229" s="270" t="s">
        <v>610</v>
      </c>
      <c r="H229" s="255" t="s">
        <v>323</v>
      </c>
      <c r="I229" s="270" t="s">
        <v>324</v>
      </c>
      <c r="J229" s="254" t="s">
        <v>325</v>
      </c>
      <c r="K229" s="266" t="s">
        <v>306</v>
      </c>
      <c r="L229" s="260">
        <v>7</v>
      </c>
      <c r="M229" s="261" t="s">
        <v>198</v>
      </c>
    </row>
    <row r="230" spans="1:128" ht="15" customHeight="1">
      <c r="A230" s="254" t="s">
        <v>520</v>
      </c>
      <c r="B230" s="255" t="s">
        <v>521</v>
      </c>
      <c r="C230" s="256">
        <v>3017</v>
      </c>
      <c r="D230" s="282">
        <v>12041470</v>
      </c>
      <c r="E230" s="256" t="s">
        <v>300</v>
      </c>
      <c r="F230" s="254" t="s">
        <v>620</v>
      </c>
      <c r="G230" s="270" t="s">
        <v>610</v>
      </c>
      <c r="H230" s="255" t="s">
        <v>323</v>
      </c>
      <c r="I230" s="258" t="s">
        <v>615</v>
      </c>
      <c r="J230" s="254" t="s">
        <v>325</v>
      </c>
      <c r="K230" s="266" t="s">
        <v>306</v>
      </c>
      <c r="L230" s="260">
        <v>7</v>
      </c>
      <c r="M230" s="261" t="s">
        <v>198</v>
      </c>
    </row>
    <row r="231" spans="1:128" ht="15" customHeight="1">
      <c r="A231" s="254" t="s">
        <v>520</v>
      </c>
      <c r="B231" s="255" t="s">
        <v>521</v>
      </c>
      <c r="C231" s="256">
        <v>3018</v>
      </c>
      <c r="D231" s="282">
        <v>12041470</v>
      </c>
      <c r="E231" s="256" t="s">
        <v>300</v>
      </c>
      <c r="F231" s="263" t="s">
        <v>621</v>
      </c>
      <c r="G231" s="270" t="s">
        <v>610</v>
      </c>
      <c r="H231" s="255" t="s">
        <v>323</v>
      </c>
      <c r="I231" s="258" t="s">
        <v>615</v>
      </c>
      <c r="J231" s="254" t="s">
        <v>325</v>
      </c>
      <c r="K231" s="266" t="s">
        <v>306</v>
      </c>
      <c r="L231" s="260">
        <v>7</v>
      </c>
      <c r="M231" s="261" t="s">
        <v>198</v>
      </c>
    </row>
    <row r="232" spans="1:128" ht="15" customHeight="1">
      <c r="A232" s="254" t="s">
        <v>520</v>
      </c>
      <c r="B232" s="255" t="s">
        <v>521</v>
      </c>
      <c r="C232" s="256">
        <v>3020</v>
      </c>
      <c r="D232" s="282">
        <v>12041470</v>
      </c>
      <c r="E232" s="256" t="s">
        <v>300</v>
      </c>
      <c r="F232" s="320" t="s">
        <v>622</v>
      </c>
      <c r="G232" s="270" t="s">
        <v>610</v>
      </c>
      <c r="H232" s="255" t="s">
        <v>323</v>
      </c>
      <c r="I232" s="270" t="s">
        <v>324</v>
      </c>
      <c r="J232" s="254" t="s">
        <v>325</v>
      </c>
      <c r="K232" s="266" t="s">
        <v>306</v>
      </c>
      <c r="L232" s="260">
        <v>7</v>
      </c>
      <c r="M232" s="261" t="s">
        <v>198</v>
      </c>
    </row>
    <row r="233" spans="1:128" ht="15" customHeight="1">
      <c r="A233" s="254" t="s">
        <v>520</v>
      </c>
      <c r="B233" s="255" t="s">
        <v>521</v>
      </c>
      <c r="C233" s="256">
        <v>3021</v>
      </c>
      <c r="D233" s="282">
        <v>12041470</v>
      </c>
      <c r="E233" s="256" t="s">
        <v>300</v>
      </c>
      <c r="F233" s="263" t="s">
        <v>623</v>
      </c>
      <c r="G233" s="270" t="s">
        <v>610</v>
      </c>
      <c r="H233" s="255" t="s">
        <v>323</v>
      </c>
      <c r="I233" s="270" t="s">
        <v>324</v>
      </c>
      <c r="J233" s="254" t="s">
        <v>325</v>
      </c>
      <c r="K233" s="266" t="s">
        <v>306</v>
      </c>
      <c r="L233" s="260">
        <v>7</v>
      </c>
      <c r="M233" s="261" t="s">
        <v>198</v>
      </c>
    </row>
    <row r="234" spans="1:128" ht="15" customHeight="1">
      <c r="A234" s="254" t="s">
        <v>520</v>
      </c>
      <c r="B234" s="255" t="s">
        <v>521</v>
      </c>
      <c r="C234" s="256">
        <v>3023</v>
      </c>
      <c r="D234" s="282">
        <v>12041470</v>
      </c>
      <c r="E234" s="256" t="s">
        <v>300</v>
      </c>
      <c r="F234" s="254" t="s">
        <v>624</v>
      </c>
      <c r="G234" s="270" t="s">
        <v>610</v>
      </c>
      <c r="H234" s="255" t="s">
        <v>323</v>
      </c>
      <c r="I234" s="270" t="s">
        <v>324</v>
      </c>
      <c r="J234" s="254" t="s">
        <v>325</v>
      </c>
      <c r="K234" s="266" t="s">
        <v>306</v>
      </c>
      <c r="L234" s="260">
        <v>7</v>
      </c>
      <c r="M234" s="261" t="s">
        <v>198</v>
      </c>
    </row>
    <row r="235" spans="1:128" ht="15" customHeight="1">
      <c r="A235" s="254" t="s">
        <v>520</v>
      </c>
      <c r="B235" s="255" t="s">
        <v>521</v>
      </c>
      <c r="C235" s="256">
        <v>3050</v>
      </c>
      <c r="D235" s="282">
        <v>12041470</v>
      </c>
      <c r="E235" s="256" t="s">
        <v>300</v>
      </c>
      <c r="F235" s="263" t="s">
        <v>625</v>
      </c>
      <c r="G235" s="270" t="s">
        <v>610</v>
      </c>
      <c r="H235" s="255" t="s">
        <v>323</v>
      </c>
      <c r="I235" s="270" t="s">
        <v>324</v>
      </c>
      <c r="J235" s="254" t="s">
        <v>325</v>
      </c>
      <c r="K235" s="266" t="s">
        <v>306</v>
      </c>
      <c r="L235" s="260">
        <v>7</v>
      </c>
      <c r="M235" s="261" t="s">
        <v>198</v>
      </c>
    </row>
    <row r="236" spans="1:128" ht="15" customHeight="1">
      <c r="A236" s="254" t="s">
        <v>520</v>
      </c>
      <c r="B236" s="255" t="s">
        <v>521</v>
      </c>
      <c r="C236" s="256">
        <v>3051</v>
      </c>
      <c r="D236" s="282">
        <v>12041470</v>
      </c>
      <c r="E236" s="256" t="s">
        <v>300</v>
      </c>
      <c r="F236" s="263" t="s">
        <v>626</v>
      </c>
      <c r="G236" s="270" t="s">
        <v>610</v>
      </c>
      <c r="H236" s="255" t="s">
        <v>323</v>
      </c>
      <c r="I236" s="270" t="s">
        <v>324</v>
      </c>
      <c r="J236" s="254" t="s">
        <v>325</v>
      </c>
      <c r="K236" s="266" t="s">
        <v>306</v>
      </c>
      <c r="L236" s="260">
        <v>7</v>
      </c>
      <c r="M236" s="261" t="s">
        <v>198</v>
      </c>
    </row>
    <row r="237" spans="1:128" ht="15" customHeight="1">
      <c r="A237" s="254" t="s">
        <v>520</v>
      </c>
      <c r="B237" s="255" t="s">
        <v>521</v>
      </c>
      <c r="C237" s="256">
        <v>3072</v>
      </c>
      <c r="D237" s="282">
        <v>12041470</v>
      </c>
      <c r="E237" s="256" t="s">
        <v>300</v>
      </c>
      <c r="F237" s="263" t="s">
        <v>627</v>
      </c>
      <c r="G237" s="270" t="s">
        <v>610</v>
      </c>
      <c r="H237" s="255" t="s">
        <v>323</v>
      </c>
      <c r="I237" s="270" t="s">
        <v>324</v>
      </c>
      <c r="J237" s="254" t="s">
        <v>325</v>
      </c>
      <c r="K237" s="266" t="s">
        <v>306</v>
      </c>
      <c r="L237" s="260">
        <v>7</v>
      </c>
      <c r="M237" s="261" t="s">
        <v>198</v>
      </c>
    </row>
    <row r="238" spans="1:128" ht="15" customHeight="1">
      <c r="A238" s="254" t="s">
        <v>520</v>
      </c>
      <c r="B238" s="255" t="s">
        <v>521</v>
      </c>
      <c r="C238" s="256">
        <v>3075</v>
      </c>
      <c r="D238" s="282">
        <v>12041470</v>
      </c>
      <c r="E238" s="256" t="s">
        <v>300</v>
      </c>
      <c r="F238" s="263" t="s">
        <v>628</v>
      </c>
      <c r="G238" s="270" t="s">
        <v>610</v>
      </c>
      <c r="H238" s="255" t="s">
        <v>323</v>
      </c>
      <c r="I238" s="270" t="s">
        <v>324</v>
      </c>
      <c r="J238" s="254" t="s">
        <v>325</v>
      </c>
      <c r="K238" s="266" t="s">
        <v>306</v>
      </c>
      <c r="L238" s="260">
        <v>7</v>
      </c>
      <c r="M238" s="261" t="s">
        <v>198</v>
      </c>
    </row>
    <row r="239" spans="1:128" ht="15" customHeight="1">
      <c r="A239" s="254" t="s">
        <v>520</v>
      </c>
      <c r="B239" s="255" t="s">
        <v>521</v>
      </c>
      <c r="C239" s="256">
        <v>3076</v>
      </c>
      <c r="D239" s="282">
        <v>12041470</v>
      </c>
      <c r="E239" s="256" t="s">
        <v>300</v>
      </c>
      <c r="F239" s="263" t="s">
        <v>629</v>
      </c>
      <c r="G239" s="270" t="s">
        <v>610</v>
      </c>
      <c r="H239" s="255" t="s">
        <v>323</v>
      </c>
      <c r="I239" s="270" t="s">
        <v>324</v>
      </c>
      <c r="J239" s="254" t="s">
        <v>325</v>
      </c>
      <c r="K239" s="266" t="s">
        <v>306</v>
      </c>
      <c r="L239" s="260">
        <v>7</v>
      </c>
      <c r="M239" s="261" t="s">
        <v>198</v>
      </c>
    </row>
    <row r="240" spans="1:128" ht="15" customHeight="1">
      <c r="A240" s="254" t="s">
        <v>520</v>
      </c>
      <c r="B240" s="255" t="s">
        <v>521</v>
      </c>
      <c r="C240" s="256">
        <v>3079</v>
      </c>
      <c r="D240" s="282">
        <v>12041470</v>
      </c>
      <c r="E240" s="256" t="s">
        <v>300</v>
      </c>
      <c r="F240" s="263" t="s">
        <v>630</v>
      </c>
      <c r="G240" s="270" t="s">
        <v>610</v>
      </c>
      <c r="H240" s="255" t="s">
        <v>323</v>
      </c>
      <c r="I240" s="270" t="s">
        <v>324</v>
      </c>
      <c r="J240" s="254" t="s">
        <v>325</v>
      </c>
      <c r="K240" s="266" t="s">
        <v>306</v>
      </c>
      <c r="L240" s="260">
        <v>7</v>
      </c>
      <c r="M240" s="261" t="s">
        <v>198</v>
      </c>
    </row>
    <row r="241" spans="1:13" ht="15" customHeight="1">
      <c r="A241" s="254" t="s">
        <v>520</v>
      </c>
      <c r="B241" s="255" t="s">
        <v>521</v>
      </c>
      <c r="C241" s="256">
        <v>3080</v>
      </c>
      <c r="D241" s="282">
        <v>12041470</v>
      </c>
      <c r="E241" s="256" t="s">
        <v>300</v>
      </c>
      <c r="F241" s="263" t="s">
        <v>631</v>
      </c>
      <c r="G241" s="270" t="s">
        <v>610</v>
      </c>
      <c r="H241" s="255" t="s">
        <v>323</v>
      </c>
      <c r="I241" s="270" t="s">
        <v>324</v>
      </c>
      <c r="J241" s="254" t="s">
        <v>325</v>
      </c>
      <c r="K241" s="266" t="s">
        <v>306</v>
      </c>
      <c r="L241" s="260">
        <v>7</v>
      </c>
      <c r="M241" s="261" t="s">
        <v>198</v>
      </c>
    </row>
    <row r="242" spans="1:13" ht="15" customHeight="1">
      <c r="A242" s="254" t="s">
        <v>520</v>
      </c>
      <c r="B242" s="255" t="s">
        <v>521</v>
      </c>
      <c r="C242" s="256">
        <v>3301</v>
      </c>
      <c r="D242" s="282">
        <v>12041470</v>
      </c>
      <c r="E242" s="256" t="s">
        <v>300</v>
      </c>
      <c r="F242" s="263" t="s">
        <v>632</v>
      </c>
      <c r="G242" s="270" t="s">
        <v>610</v>
      </c>
      <c r="H242" s="255" t="s">
        <v>323</v>
      </c>
      <c r="I242" s="270" t="s">
        <v>324</v>
      </c>
      <c r="J242" s="254" t="s">
        <v>325</v>
      </c>
      <c r="K242" s="266" t="s">
        <v>306</v>
      </c>
      <c r="L242" s="260">
        <v>7</v>
      </c>
      <c r="M242" s="261" t="s">
        <v>198</v>
      </c>
    </row>
    <row r="243" spans="1:13" ht="15" customHeight="1">
      <c r="A243" s="254" t="s">
        <v>520</v>
      </c>
      <c r="B243" s="255" t="s">
        <v>521</v>
      </c>
      <c r="C243" s="256">
        <v>3303</v>
      </c>
      <c r="D243" s="282">
        <v>12041470</v>
      </c>
      <c r="E243" s="256" t="s">
        <v>300</v>
      </c>
      <c r="F243" s="263" t="s">
        <v>633</v>
      </c>
      <c r="G243" s="270" t="s">
        <v>610</v>
      </c>
      <c r="H243" s="255" t="s">
        <v>323</v>
      </c>
      <c r="I243" s="270" t="s">
        <v>324</v>
      </c>
      <c r="J243" s="254" t="s">
        <v>325</v>
      </c>
      <c r="K243" s="266" t="s">
        <v>306</v>
      </c>
      <c r="L243" s="260">
        <v>7</v>
      </c>
      <c r="M243" s="261" t="s">
        <v>198</v>
      </c>
    </row>
    <row r="244" spans="1:13" ht="15" customHeight="1">
      <c r="A244" s="254" t="s">
        <v>520</v>
      </c>
      <c r="B244" s="255" t="s">
        <v>521</v>
      </c>
      <c r="C244" s="256">
        <v>3304</v>
      </c>
      <c r="D244" s="282">
        <v>12041470</v>
      </c>
      <c r="E244" s="256" t="s">
        <v>300</v>
      </c>
      <c r="F244" s="263" t="s">
        <v>634</v>
      </c>
      <c r="G244" s="270" t="s">
        <v>610</v>
      </c>
      <c r="H244" s="255" t="s">
        <v>323</v>
      </c>
      <c r="I244" s="270" t="s">
        <v>324</v>
      </c>
      <c r="J244" s="254" t="s">
        <v>325</v>
      </c>
      <c r="K244" s="266" t="s">
        <v>306</v>
      </c>
      <c r="L244" s="260">
        <v>7</v>
      </c>
      <c r="M244" s="261" t="s">
        <v>198</v>
      </c>
    </row>
    <row r="245" spans="1:13" ht="15" customHeight="1">
      <c r="A245" s="254" t="s">
        <v>520</v>
      </c>
      <c r="B245" s="255" t="s">
        <v>521</v>
      </c>
      <c r="C245" s="256">
        <v>3305</v>
      </c>
      <c r="D245" s="282">
        <v>12041470</v>
      </c>
      <c r="E245" s="256" t="s">
        <v>300</v>
      </c>
      <c r="F245" s="263" t="s">
        <v>635</v>
      </c>
      <c r="G245" s="270" t="s">
        <v>610</v>
      </c>
      <c r="H245" s="255" t="s">
        <v>323</v>
      </c>
      <c r="I245" s="270" t="s">
        <v>324</v>
      </c>
      <c r="J245" s="254" t="s">
        <v>325</v>
      </c>
      <c r="K245" s="266" t="s">
        <v>306</v>
      </c>
      <c r="L245" s="260">
        <v>7</v>
      </c>
      <c r="M245" s="261" t="s">
        <v>198</v>
      </c>
    </row>
    <row r="246" spans="1:13" ht="15" customHeight="1">
      <c r="A246" s="254" t="s">
        <v>520</v>
      </c>
      <c r="B246" s="255" t="s">
        <v>521</v>
      </c>
      <c r="C246" s="256">
        <v>3306</v>
      </c>
      <c r="D246" s="282">
        <v>12041470</v>
      </c>
      <c r="E246" s="256" t="s">
        <v>300</v>
      </c>
      <c r="F246" s="263" t="s">
        <v>636</v>
      </c>
      <c r="G246" s="270" t="s">
        <v>610</v>
      </c>
      <c r="H246" s="255" t="s">
        <v>323</v>
      </c>
      <c r="I246" s="270" t="s">
        <v>324</v>
      </c>
      <c r="J246" s="254" t="s">
        <v>325</v>
      </c>
      <c r="K246" s="266" t="s">
        <v>306</v>
      </c>
      <c r="L246" s="260">
        <v>7</v>
      </c>
      <c r="M246" s="261" t="s">
        <v>198</v>
      </c>
    </row>
    <row r="247" spans="1:13" ht="15" customHeight="1">
      <c r="A247" s="254" t="s">
        <v>520</v>
      </c>
      <c r="B247" s="255" t="s">
        <v>521</v>
      </c>
      <c r="C247" s="256">
        <v>3320</v>
      </c>
      <c r="D247" s="282">
        <v>12041470</v>
      </c>
      <c r="E247" s="256" t="s">
        <v>300</v>
      </c>
      <c r="F247" s="263" t="s">
        <v>637</v>
      </c>
      <c r="G247" s="270" t="s">
        <v>610</v>
      </c>
      <c r="H247" s="255" t="s">
        <v>323</v>
      </c>
      <c r="I247" s="270" t="s">
        <v>324</v>
      </c>
      <c r="J247" s="254" t="s">
        <v>325</v>
      </c>
      <c r="K247" s="266" t="s">
        <v>306</v>
      </c>
      <c r="L247" s="260">
        <v>7</v>
      </c>
      <c r="M247" s="261" t="s">
        <v>198</v>
      </c>
    </row>
    <row r="248" spans="1:13" ht="15" customHeight="1">
      <c r="A248" s="254" t="s">
        <v>520</v>
      </c>
      <c r="B248" s="255" t="s">
        <v>521</v>
      </c>
      <c r="C248" s="256">
        <v>3321</v>
      </c>
      <c r="D248" s="282">
        <v>12041470</v>
      </c>
      <c r="E248" s="256" t="s">
        <v>300</v>
      </c>
      <c r="F248" s="263" t="s">
        <v>638</v>
      </c>
      <c r="G248" s="270" t="s">
        <v>610</v>
      </c>
      <c r="H248" s="255" t="s">
        <v>323</v>
      </c>
      <c r="I248" s="270" t="s">
        <v>324</v>
      </c>
      <c r="J248" s="254" t="s">
        <v>325</v>
      </c>
      <c r="K248" s="266" t="s">
        <v>306</v>
      </c>
      <c r="L248" s="260">
        <v>7</v>
      </c>
      <c r="M248" s="261" t="s">
        <v>198</v>
      </c>
    </row>
    <row r="249" spans="1:13" ht="15" customHeight="1">
      <c r="A249" s="254" t="s">
        <v>520</v>
      </c>
      <c r="B249" s="255" t="s">
        <v>521</v>
      </c>
      <c r="C249" s="256">
        <v>3322</v>
      </c>
      <c r="D249" s="282">
        <v>12041470</v>
      </c>
      <c r="E249" s="256" t="s">
        <v>300</v>
      </c>
      <c r="F249" s="263" t="s">
        <v>639</v>
      </c>
      <c r="G249" s="321" t="s">
        <v>610</v>
      </c>
      <c r="H249" s="255" t="s">
        <v>323</v>
      </c>
      <c r="I249" s="270" t="s">
        <v>324</v>
      </c>
      <c r="J249" s="254" t="s">
        <v>325</v>
      </c>
      <c r="K249" s="266" t="s">
        <v>306</v>
      </c>
      <c r="L249" s="260">
        <v>7</v>
      </c>
      <c r="M249" s="261" t="s">
        <v>198</v>
      </c>
    </row>
    <row r="250" spans="1:13" ht="15" customHeight="1">
      <c r="A250" s="254" t="s">
        <v>520</v>
      </c>
      <c r="B250" s="255" t="s">
        <v>521</v>
      </c>
      <c r="C250" s="256">
        <v>3330</v>
      </c>
      <c r="D250" s="282">
        <v>12041470</v>
      </c>
      <c r="E250" s="256" t="s">
        <v>300</v>
      </c>
      <c r="F250" s="263" t="s">
        <v>640</v>
      </c>
      <c r="G250" s="321" t="s">
        <v>610</v>
      </c>
      <c r="H250" s="255" t="s">
        <v>323</v>
      </c>
      <c r="I250" s="270" t="s">
        <v>324</v>
      </c>
      <c r="J250" s="254" t="s">
        <v>325</v>
      </c>
      <c r="K250" s="266" t="s">
        <v>306</v>
      </c>
      <c r="L250" s="260">
        <v>7</v>
      </c>
      <c r="M250" s="261" t="s">
        <v>198</v>
      </c>
    </row>
    <row r="251" spans="1:13" ht="15" customHeight="1">
      <c r="A251" s="254" t="s">
        <v>520</v>
      </c>
      <c r="B251" s="255" t="s">
        <v>521</v>
      </c>
      <c r="C251" s="262">
        <v>3302</v>
      </c>
      <c r="D251" s="282">
        <v>12041470</v>
      </c>
      <c r="E251" s="256" t="s">
        <v>300</v>
      </c>
      <c r="F251" s="263" t="s">
        <v>641</v>
      </c>
      <c r="G251" s="321" t="s">
        <v>610</v>
      </c>
      <c r="H251" s="255" t="s">
        <v>323</v>
      </c>
      <c r="I251" s="270" t="s">
        <v>324</v>
      </c>
      <c r="J251" s="254" t="s">
        <v>325</v>
      </c>
      <c r="K251" s="266" t="s">
        <v>306</v>
      </c>
      <c r="L251" s="260">
        <v>7</v>
      </c>
      <c r="M251" s="261" t="s">
        <v>198</v>
      </c>
    </row>
    <row r="252" spans="1:13" ht="15" customHeight="1">
      <c r="A252" s="254" t="s">
        <v>520</v>
      </c>
      <c r="B252" s="255" t="s">
        <v>521</v>
      </c>
      <c r="C252" s="256">
        <v>3801</v>
      </c>
      <c r="D252" s="282">
        <v>12098070</v>
      </c>
      <c r="E252" s="256" t="s">
        <v>300</v>
      </c>
      <c r="F252" s="263" t="s">
        <v>642</v>
      </c>
      <c r="G252" s="321" t="s">
        <v>610</v>
      </c>
      <c r="H252" s="255" t="s">
        <v>323</v>
      </c>
      <c r="I252" s="258" t="s">
        <v>348</v>
      </c>
      <c r="J252" s="254" t="s">
        <v>325</v>
      </c>
      <c r="K252" s="266" t="s">
        <v>306</v>
      </c>
      <c r="L252" s="260">
        <v>5.6</v>
      </c>
      <c r="M252" s="261" t="s">
        <v>198</v>
      </c>
    </row>
    <row r="253" spans="1:13" ht="15" customHeight="1">
      <c r="A253" s="254" t="s">
        <v>520</v>
      </c>
      <c r="B253" s="255" t="s">
        <v>521</v>
      </c>
      <c r="C253" s="256">
        <v>3802</v>
      </c>
      <c r="D253" s="282">
        <v>12098070</v>
      </c>
      <c r="E253" s="256" t="s">
        <v>300</v>
      </c>
      <c r="F253" s="263" t="s">
        <v>643</v>
      </c>
      <c r="G253" s="321" t="s">
        <v>610</v>
      </c>
      <c r="H253" s="255" t="s">
        <v>323</v>
      </c>
      <c r="I253" s="258" t="s">
        <v>348</v>
      </c>
      <c r="J253" s="254" t="s">
        <v>325</v>
      </c>
      <c r="K253" s="266" t="s">
        <v>306</v>
      </c>
      <c r="L253" s="260">
        <v>5.6</v>
      </c>
      <c r="M253" s="261" t="s">
        <v>198</v>
      </c>
    </row>
    <row r="254" spans="1:13" ht="15" customHeight="1">
      <c r="A254" s="254" t="s">
        <v>520</v>
      </c>
      <c r="B254" s="255" t="s">
        <v>521</v>
      </c>
      <c r="C254" s="256">
        <v>3803</v>
      </c>
      <c r="D254" s="282">
        <v>12098070</v>
      </c>
      <c r="E254" s="256" t="s">
        <v>300</v>
      </c>
      <c r="F254" s="263" t="s">
        <v>644</v>
      </c>
      <c r="G254" s="321" t="s">
        <v>610</v>
      </c>
      <c r="H254" s="255" t="s">
        <v>323</v>
      </c>
      <c r="I254" s="258" t="s">
        <v>348</v>
      </c>
      <c r="J254" s="254" t="s">
        <v>325</v>
      </c>
      <c r="K254" s="266" t="s">
        <v>306</v>
      </c>
      <c r="L254" s="260">
        <v>5.6</v>
      </c>
      <c r="M254" s="261" t="s">
        <v>198</v>
      </c>
    </row>
    <row r="255" spans="1:13" ht="15" customHeight="1">
      <c r="A255" s="254" t="s">
        <v>520</v>
      </c>
      <c r="B255" s="255" t="s">
        <v>521</v>
      </c>
      <c r="C255" s="256">
        <v>3804</v>
      </c>
      <c r="D255" s="282">
        <v>12098070</v>
      </c>
      <c r="E255" s="256" t="s">
        <v>300</v>
      </c>
      <c r="F255" s="263" t="s">
        <v>645</v>
      </c>
      <c r="G255" s="321" t="s">
        <v>610</v>
      </c>
      <c r="H255" s="255" t="s">
        <v>323</v>
      </c>
      <c r="I255" s="258" t="s">
        <v>348</v>
      </c>
      <c r="J255" s="254" t="s">
        <v>325</v>
      </c>
      <c r="K255" s="266" t="s">
        <v>306</v>
      </c>
      <c r="L255" s="260">
        <v>5.6</v>
      </c>
      <c r="M255" s="261" t="s">
        <v>198</v>
      </c>
    </row>
    <row r="256" spans="1:13" ht="15" customHeight="1">
      <c r="A256" s="254" t="s">
        <v>520</v>
      </c>
      <c r="B256" s="255" t="s">
        <v>521</v>
      </c>
      <c r="C256" s="256">
        <v>3805</v>
      </c>
      <c r="D256" s="282">
        <v>12098070</v>
      </c>
      <c r="E256" s="256" t="s">
        <v>300</v>
      </c>
      <c r="F256" s="263" t="s">
        <v>646</v>
      </c>
      <c r="G256" s="321" t="s">
        <v>610</v>
      </c>
      <c r="H256" s="255" t="s">
        <v>323</v>
      </c>
      <c r="I256" s="258" t="s">
        <v>348</v>
      </c>
      <c r="J256" s="254" t="s">
        <v>325</v>
      </c>
      <c r="K256" s="266" t="s">
        <v>306</v>
      </c>
      <c r="L256" s="260">
        <v>5.6</v>
      </c>
      <c r="M256" s="261" t="s">
        <v>198</v>
      </c>
    </row>
    <row r="257" spans="1:13" ht="15" customHeight="1">
      <c r="A257" s="254" t="s">
        <v>520</v>
      </c>
      <c r="B257" s="255" t="s">
        <v>521</v>
      </c>
      <c r="C257" s="256">
        <v>3806</v>
      </c>
      <c r="D257" s="282">
        <v>12098070</v>
      </c>
      <c r="E257" s="256" t="s">
        <v>300</v>
      </c>
      <c r="F257" s="263" t="s">
        <v>647</v>
      </c>
      <c r="G257" s="321" t="s">
        <v>610</v>
      </c>
      <c r="H257" s="255" t="s">
        <v>323</v>
      </c>
      <c r="I257" s="258" t="s">
        <v>348</v>
      </c>
      <c r="J257" s="254" t="s">
        <v>325</v>
      </c>
      <c r="K257" s="266" t="s">
        <v>306</v>
      </c>
      <c r="L257" s="260">
        <v>5.6</v>
      </c>
      <c r="M257" s="261" t="s">
        <v>198</v>
      </c>
    </row>
    <row r="258" spans="1:13" ht="15" customHeight="1">
      <c r="A258" s="254" t="s">
        <v>520</v>
      </c>
      <c r="B258" s="255" t="s">
        <v>521</v>
      </c>
      <c r="C258" s="256">
        <v>3807</v>
      </c>
      <c r="D258" s="282">
        <v>12098070</v>
      </c>
      <c r="E258" s="256" t="s">
        <v>300</v>
      </c>
      <c r="F258" s="263" t="s">
        <v>648</v>
      </c>
      <c r="G258" s="321" t="s">
        <v>610</v>
      </c>
      <c r="H258" s="255" t="s">
        <v>323</v>
      </c>
      <c r="I258" s="258" t="s">
        <v>348</v>
      </c>
      <c r="J258" s="254" t="s">
        <v>325</v>
      </c>
      <c r="K258" s="266" t="s">
        <v>306</v>
      </c>
      <c r="L258" s="260">
        <v>5.6</v>
      </c>
      <c r="M258" s="261" t="s">
        <v>198</v>
      </c>
    </row>
    <row r="259" spans="1:13" ht="15" customHeight="1">
      <c r="A259" s="254" t="s">
        <v>520</v>
      </c>
      <c r="B259" s="255" t="s">
        <v>521</v>
      </c>
      <c r="C259" s="256">
        <v>3808</v>
      </c>
      <c r="D259" s="282">
        <v>12098070</v>
      </c>
      <c r="E259" s="256" t="s">
        <v>300</v>
      </c>
      <c r="F259" s="263" t="s">
        <v>649</v>
      </c>
      <c r="G259" s="321" t="s">
        <v>610</v>
      </c>
      <c r="H259" s="255" t="s">
        <v>323</v>
      </c>
      <c r="I259" s="258" t="s">
        <v>348</v>
      </c>
      <c r="J259" s="254" t="s">
        <v>325</v>
      </c>
      <c r="K259" s="266" t="s">
        <v>306</v>
      </c>
      <c r="L259" s="260">
        <v>5.6</v>
      </c>
      <c r="M259" s="261" t="s">
        <v>198</v>
      </c>
    </row>
    <row r="260" spans="1:13" ht="15" customHeight="1">
      <c r="A260" s="254" t="s">
        <v>520</v>
      </c>
      <c r="B260" s="255" t="s">
        <v>521</v>
      </c>
      <c r="C260" s="256">
        <v>3809</v>
      </c>
      <c r="D260" s="282">
        <v>12098070</v>
      </c>
      <c r="E260" s="256" t="s">
        <v>300</v>
      </c>
      <c r="F260" s="263" t="s">
        <v>650</v>
      </c>
      <c r="G260" s="321" t="s">
        <v>610</v>
      </c>
      <c r="H260" s="255" t="s">
        <v>323</v>
      </c>
      <c r="I260" s="258" t="s">
        <v>348</v>
      </c>
      <c r="J260" s="254" t="s">
        <v>325</v>
      </c>
      <c r="K260" s="266" t="s">
        <v>306</v>
      </c>
      <c r="L260" s="260">
        <v>5.6</v>
      </c>
      <c r="M260" s="261" t="s">
        <v>198</v>
      </c>
    </row>
    <row r="261" spans="1:13" ht="15" customHeight="1">
      <c r="A261" s="254" t="s">
        <v>520</v>
      </c>
      <c r="B261" s="255" t="s">
        <v>521</v>
      </c>
      <c r="C261" s="256">
        <v>3810</v>
      </c>
      <c r="D261" s="282">
        <v>12098070</v>
      </c>
      <c r="E261" s="256" t="s">
        <v>300</v>
      </c>
      <c r="F261" s="263" t="s">
        <v>651</v>
      </c>
      <c r="G261" s="321" t="s">
        <v>610</v>
      </c>
      <c r="H261" s="255" t="s">
        <v>323</v>
      </c>
      <c r="I261" s="258" t="s">
        <v>348</v>
      </c>
      <c r="J261" s="254" t="s">
        <v>325</v>
      </c>
      <c r="K261" s="266" t="s">
        <v>306</v>
      </c>
      <c r="L261" s="260">
        <v>5.6</v>
      </c>
      <c r="M261" s="261" t="s">
        <v>198</v>
      </c>
    </row>
    <row r="262" spans="1:13" ht="15" customHeight="1">
      <c r="A262" s="254" t="s">
        <v>520</v>
      </c>
      <c r="B262" s="255" t="s">
        <v>521</v>
      </c>
      <c r="C262" s="256">
        <v>3811</v>
      </c>
      <c r="D262" s="282">
        <v>12098070</v>
      </c>
      <c r="E262" s="256" t="s">
        <v>300</v>
      </c>
      <c r="F262" s="263" t="s">
        <v>652</v>
      </c>
      <c r="G262" s="321" t="s">
        <v>610</v>
      </c>
      <c r="H262" s="255" t="s">
        <v>323</v>
      </c>
      <c r="I262" s="258" t="s">
        <v>348</v>
      </c>
      <c r="J262" s="254" t="s">
        <v>325</v>
      </c>
      <c r="K262" s="266" t="s">
        <v>306</v>
      </c>
      <c r="L262" s="260">
        <v>5.6</v>
      </c>
      <c r="M262" s="261" t="s">
        <v>198</v>
      </c>
    </row>
    <row r="263" spans="1:13" ht="15" customHeight="1">
      <c r="A263" s="254" t="s">
        <v>520</v>
      </c>
      <c r="B263" s="255" t="s">
        <v>521</v>
      </c>
      <c r="C263" s="256">
        <v>3812</v>
      </c>
      <c r="D263" s="282">
        <v>12098070</v>
      </c>
      <c r="E263" s="256" t="s">
        <v>300</v>
      </c>
      <c r="F263" s="263" t="s">
        <v>653</v>
      </c>
      <c r="G263" s="321" t="s">
        <v>610</v>
      </c>
      <c r="H263" s="255" t="s">
        <v>323</v>
      </c>
      <c r="I263" s="258" t="s">
        <v>348</v>
      </c>
      <c r="J263" s="254" t="s">
        <v>325</v>
      </c>
      <c r="K263" s="266" t="s">
        <v>306</v>
      </c>
      <c r="L263" s="260">
        <v>5.6</v>
      </c>
      <c r="M263" s="261" t="s">
        <v>198</v>
      </c>
    </row>
    <row r="264" spans="1:13" ht="15" customHeight="1">
      <c r="A264" s="254" t="s">
        <v>520</v>
      </c>
      <c r="B264" s="255" t="s">
        <v>521</v>
      </c>
      <c r="C264" s="256">
        <v>3814</v>
      </c>
      <c r="D264" s="282">
        <v>12098070</v>
      </c>
      <c r="E264" s="256" t="s">
        <v>300</v>
      </c>
      <c r="F264" s="263" t="s">
        <v>654</v>
      </c>
      <c r="G264" s="321" t="s">
        <v>610</v>
      </c>
      <c r="H264" s="255" t="s">
        <v>323</v>
      </c>
      <c r="I264" s="258" t="s">
        <v>348</v>
      </c>
      <c r="J264" s="254" t="s">
        <v>325</v>
      </c>
      <c r="K264" s="266" t="s">
        <v>306</v>
      </c>
      <c r="L264" s="260">
        <v>5.6</v>
      </c>
      <c r="M264" s="261" t="s">
        <v>198</v>
      </c>
    </row>
    <row r="265" spans="1:13" ht="15" customHeight="1">
      <c r="A265" s="254" t="s">
        <v>520</v>
      </c>
      <c r="B265" s="255" t="s">
        <v>521</v>
      </c>
      <c r="C265" s="256">
        <v>3815</v>
      </c>
      <c r="D265" s="282">
        <v>12098070</v>
      </c>
      <c r="E265" s="256" t="s">
        <v>300</v>
      </c>
      <c r="F265" s="263" t="s">
        <v>655</v>
      </c>
      <c r="G265" s="270" t="s">
        <v>610</v>
      </c>
      <c r="H265" s="255" t="s">
        <v>323</v>
      </c>
      <c r="I265" s="258" t="s">
        <v>348</v>
      </c>
      <c r="J265" s="254" t="s">
        <v>325</v>
      </c>
      <c r="K265" s="266" t="s">
        <v>306</v>
      </c>
      <c r="L265" s="260">
        <v>5.6</v>
      </c>
      <c r="M265" s="261" t="s">
        <v>198</v>
      </c>
    </row>
    <row r="266" spans="1:13" ht="15" customHeight="1">
      <c r="A266" s="254" t="s">
        <v>520</v>
      </c>
      <c r="B266" s="255" t="s">
        <v>521</v>
      </c>
      <c r="C266" s="256">
        <v>3816</v>
      </c>
      <c r="D266" s="282">
        <v>12098070</v>
      </c>
      <c r="E266" s="256" t="s">
        <v>300</v>
      </c>
      <c r="F266" s="263" t="s">
        <v>656</v>
      </c>
      <c r="G266" s="270" t="s">
        <v>610</v>
      </c>
      <c r="H266" s="255" t="s">
        <v>323</v>
      </c>
      <c r="I266" s="258" t="s">
        <v>348</v>
      </c>
      <c r="J266" s="254" t="s">
        <v>325</v>
      </c>
      <c r="K266" s="266" t="s">
        <v>306</v>
      </c>
      <c r="L266" s="260">
        <v>5.6</v>
      </c>
      <c r="M266" s="261" t="s">
        <v>198</v>
      </c>
    </row>
    <row r="267" spans="1:13" ht="15" customHeight="1">
      <c r="A267" s="254" t="s">
        <v>520</v>
      </c>
      <c r="B267" s="255" t="s">
        <v>521</v>
      </c>
      <c r="C267" s="256">
        <v>3818</v>
      </c>
      <c r="D267" s="282">
        <v>12098070</v>
      </c>
      <c r="E267" s="256" t="s">
        <v>300</v>
      </c>
      <c r="F267" s="263" t="s">
        <v>657</v>
      </c>
      <c r="G267" s="270" t="s">
        <v>610</v>
      </c>
      <c r="H267" s="255" t="s">
        <v>323</v>
      </c>
      <c r="I267" s="258" t="s">
        <v>348</v>
      </c>
      <c r="J267" s="254" t="s">
        <v>325</v>
      </c>
      <c r="K267" s="266" t="s">
        <v>306</v>
      </c>
      <c r="L267" s="260">
        <v>5.6</v>
      </c>
      <c r="M267" s="261" t="s">
        <v>198</v>
      </c>
    </row>
    <row r="268" spans="1:13" ht="15" customHeight="1">
      <c r="A268" s="254" t="s">
        <v>520</v>
      </c>
      <c r="B268" s="255" t="s">
        <v>521</v>
      </c>
      <c r="C268" s="262">
        <v>3025</v>
      </c>
      <c r="D268" s="317">
        <v>12041420</v>
      </c>
      <c r="E268" s="256" t="s">
        <v>300</v>
      </c>
      <c r="F268" s="263" t="s">
        <v>658</v>
      </c>
      <c r="G268" s="270" t="s">
        <v>610</v>
      </c>
      <c r="H268" s="255" t="s">
        <v>323</v>
      </c>
      <c r="I268" s="270" t="s">
        <v>324</v>
      </c>
      <c r="J268" s="254" t="s">
        <v>325</v>
      </c>
      <c r="K268" s="266" t="s">
        <v>306</v>
      </c>
      <c r="L268" s="260">
        <v>7</v>
      </c>
      <c r="M268" s="261" t="s">
        <v>198</v>
      </c>
    </row>
    <row r="269" spans="1:13" ht="15" customHeight="1">
      <c r="A269" s="254" t="s">
        <v>520</v>
      </c>
      <c r="B269" s="255" t="s">
        <v>659</v>
      </c>
      <c r="C269" s="262" t="s">
        <v>660</v>
      </c>
      <c r="D269" s="317">
        <v>12041420</v>
      </c>
      <c r="E269" s="256" t="s">
        <v>401</v>
      </c>
      <c r="F269" s="263" t="s">
        <v>658</v>
      </c>
      <c r="G269" s="270" t="s">
        <v>610</v>
      </c>
      <c r="H269" s="255" t="s">
        <v>323</v>
      </c>
      <c r="I269" s="270" t="s">
        <v>324</v>
      </c>
      <c r="J269" s="254" t="s">
        <v>325</v>
      </c>
      <c r="K269" s="266" t="s">
        <v>306</v>
      </c>
      <c r="L269" s="260">
        <v>12</v>
      </c>
      <c r="M269" s="261" t="s">
        <v>661</v>
      </c>
    </row>
    <row r="270" spans="1:13" ht="15" customHeight="1">
      <c r="A270" s="254" t="s">
        <v>520</v>
      </c>
      <c r="B270" s="255" t="s">
        <v>521</v>
      </c>
      <c r="C270" s="262">
        <v>3070</v>
      </c>
      <c r="D270" s="255">
        <v>12041420</v>
      </c>
      <c r="E270" s="256" t="s">
        <v>300</v>
      </c>
      <c r="F270" s="263" t="s">
        <v>628</v>
      </c>
      <c r="G270" s="270" t="s">
        <v>610</v>
      </c>
      <c r="H270" s="255" t="s">
        <v>323</v>
      </c>
      <c r="I270" s="270" t="s">
        <v>324</v>
      </c>
      <c r="J270" s="254" t="s">
        <v>325</v>
      </c>
      <c r="K270" s="266" t="s">
        <v>306</v>
      </c>
      <c r="L270" s="260">
        <v>7</v>
      </c>
    </row>
    <row r="271" spans="1:13" ht="15" customHeight="1">
      <c r="A271" s="254" t="s">
        <v>520</v>
      </c>
      <c r="B271" s="255" t="s">
        <v>659</v>
      </c>
      <c r="C271" s="262" t="s">
        <v>662</v>
      </c>
      <c r="D271" s="255">
        <v>12041420</v>
      </c>
      <c r="E271" s="256" t="s">
        <v>401</v>
      </c>
      <c r="F271" s="263" t="s">
        <v>628</v>
      </c>
      <c r="G271" s="270" t="s">
        <v>610</v>
      </c>
      <c r="H271" s="255" t="s">
        <v>323</v>
      </c>
      <c r="I271" s="270" t="s">
        <v>324</v>
      </c>
      <c r="J271" s="254" t="s">
        <v>325</v>
      </c>
      <c r="K271" s="266" t="s">
        <v>306</v>
      </c>
      <c r="L271" s="260">
        <v>12</v>
      </c>
      <c r="M271" s="261" t="s">
        <v>661</v>
      </c>
    </row>
    <row r="272" spans="1:13" ht="15" customHeight="1">
      <c r="A272" s="254" t="s">
        <v>520</v>
      </c>
      <c r="B272" s="255" t="s">
        <v>521</v>
      </c>
      <c r="C272" s="256">
        <v>3001</v>
      </c>
      <c r="D272" s="255">
        <v>12041470</v>
      </c>
      <c r="E272" s="256" t="s">
        <v>300</v>
      </c>
      <c r="F272" s="263" t="s">
        <v>663</v>
      </c>
      <c r="G272" s="270" t="s">
        <v>610</v>
      </c>
      <c r="H272" s="255" t="s">
        <v>323</v>
      </c>
      <c r="I272" s="264" t="s">
        <v>566</v>
      </c>
      <c r="J272" s="254" t="s">
        <v>325</v>
      </c>
      <c r="K272" s="266" t="s">
        <v>306</v>
      </c>
      <c r="L272" s="260">
        <v>7</v>
      </c>
      <c r="M272" s="261" t="s">
        <v>198</v>
      </c>
    </row>
    <row r="273" spans="1:13" ht="15" customHeight="1">
      <c r="A273" s="254" t="s">
        <v>520</v>
      </c>
      <c r="B273" s="255" t="s">
        <v>521</v>
      </c>
      <c r="C273" s="262">
        <v>3014</v>
      </c>
      <c r="D273" s="255">
        <v>12041470</v>
      </c>
      <c r="E273" s="256" t="s">
        <v>300</v>
      </c>
      <c r="F273" s="263" t="s">
        <v>664</v>
      </c>
      <c r="G273" s="270" t="s">
        <v>610</v>
      </c>
      <c r="H273" s="255" t="s">
        <v>323</v>
      </c>
      <c r="I273" s="258" t="s">
        <v>615</v>
      </c>
      <c r="J273" s="254" t="s">
        <v>325</v>
      </c>
      <c r="K273" s="266" t="s">
        <v>306</v>
      </c>
      <c r="L273" s="260">
        <v>7</v>
      </c>
      <c r="M273" s="261" t="s">
        <v>198</v>
      </c>
    </row>
    <row r="274" spans="1:13" ht="15" customHeight="1">
      <c r="A274" s="254" t="s">
        <v>520</v>
      </c>
      <c r="B274" s="255" t="s">
        <v>521</v>
      </c>
      <c r="C274" s="256">
        <v>3015</v>
      </c>
      <c r="D274" s="255">
        <v>12041470</v>
      </c>
      <c r="E274" s="256" t="s">
        <v>300</v>
      </c>
      <c r="F274" s="263" t="s">
        <v>665</v>
      </c>
      <c r="G274" s="270" t="s">
        <v>610</v>
      </c>
      <c r="H274" s="255" t="s">
        <v>323</v>
      </c>
      <c r="I274" s="264" t="s">
        <v>566</v>
      </c>
      <c r="J274" s="254" t="s">
        <v>325</v>
      </c>
      <c r="K274" s="266" t="s">
        <v>306</v>
      </c>
      <c r="L274" s="260">
        <v>7</v>
      </c>
      <c r="M274" s="261" t="s">
        <v>198</v>
      </c>
    </row>
    <row r="275" spans="1:13" ht="15" customHeight="1">
      <c r="A275" s="254" t="s">
        <v>520</v>
      </c>
      <c r="B275" s="255" t="s">
        <v>521</v>
      </c>
      <c r="C275" s="256">
        <v>3016</v>
      </c>
      <c r="D275" s="255">
        <v>12041470</v>
      </c>
      <c r="E275" s="256" t="s">
        <v>300</v>
      </c>
      <c r="F275" s="263" t="s">
        <v>666</v>
      </c>
      <c r="G275" s="270" t="s">
        <v>610</v>
      </c>
      <c r="H275" s="255" t="s">
        <v>323</v>
      </c>
      <c r="I275" s="264" t="s">
        <v>566</v>
      </c>
      <c r="J275" s="254" t="s">
        <v>325</v>
      </c>
      <c r="K275" s="266" t="s">
        <v>306</v>
      </c>
      <c r="L275" s="260">
        <v>7</v>
      </c>
      <c r="M275" s="261" t="s">
        <v>198</v>
      </c>
    </row>
    <row r="276" spans="1:13" ht="15" customHeight="1">
      <c r="A276" s="254" t="s">
        <v>667</v>
      </c>
      <c r="B276" s="255" t="s">
        <v>668</v>
      </c>
      <c r="C276" s="255">
        <v>7172270</v>
      </c>
      <c r="D276" s="255">
        <v>7172270</v>
      </c>
      <c r="E276" s="256" t="s">
        <v>300</v>
      </c>
      <c r="F276" s="257" t="s">
        <v>669</v>
      </c>
      <c r="G276" s="322" t="s">
        <v>670</v>
      </c>
      <c r="H276" s="323" t="s">
        <v>671</v>
      </c>
      <c r="I276" s="322" t="s">
        <v>672</v>
      </c>
      <c r="J276" s="324" t="s">
        <v>305</v>
      </c>
      <c r="K276" s="259" t="s">
        <v>306</v>
      </c>
      <c r="L276" s="260">
        <v>1.8</v>
      </c>
      <c r="M276" s="261" t="s">
        <v>198</v>
      </c>
    </row>
    <row r="277" spans="1:13" ht="15" customHeight="1">
      <c r="A277" s="254" t="s">
        <v>673</v>
      </c>
      <c r="B277" s="255" t="s">
        <v>674</v>
      </c>
      <c r="C277" s="262" t="s">
        <v>675</v>
      </c>
      <c r="D277" s="262">
        <v>12044020</v>
      </c>
      <c r="E277" s="256" t="s">
        <v>401</v>
      </c>
      <c r="F277" s="263" t="s">
        <v>676</v>
      </c>
      <c r="G277" s="316" t="s">
        <v>523</v>
      </c>
      <c r="H277" s="256" t="s">
        <v>323</v>
      </c>
      <c r="I277" s="270" t="s">
        <v>324</v>
      </c>
      <c r="J277" s="265" t="s">
        <v>325</v>
      </c>
      <c r="K277" s="266" t="s">
        <v>306</v>
      </c>
      <c r="L277" s="260">
        <v>7.45</v>
      </c>
      <c r="M277" s="261" t="s">
        <v>677</v>
      </c>
    </row>
    <row r="278" spans="1:13" ht="15" customHeight="1">
      <c r="A278" s="254" t="s">
        <v>673</v>
      </c>
      <c r="B278" s="255" t="s">
        <v>674</v>
      </c>
      <c r="C278" s="262" t="s">
        <v>678</v>
      </c>
      <c r="D278" s="262">
        <v>12044020</v>
      </c>
      <c r="E278" s="256" t="s">
        <v>401</v>
      </c>
      <c r="F278" s="263" t="s">
        <v>679</v>
      </c>
      <c r="G278" s="316" t="s">
        <v>523</v>
      </c>
      <c r="H278" s="256" t="s">
        <v>323</v>
      </c>
      <c r="I278" s="270" t="s">
        <v>324</v>
      </c>
      <c r="J278" s="265" t="s">
        <v>325</v>
      </c>
      <c r="K278" s="266" t="s">
        <v>306</v>
      </c>
      <c r="L278" s="260">
        <v>7.45</v>
      </c>
      <c r="M278" s="261" t="s">
        <v>677</v>
      </c>
    </row>
    <row r="279" spans="1:13" ht="15" customHeight="1">
      <c r="A279" s="254" t="s">
        <v>673</v>
      </c>
      <c r="B279" s="255" t="s">
        <v>674</v>
      </c>
      <c r="C279" s="262" t="s">
        <v>680</v>
      </c>
      <c r="D279" s="262">
        <v>12044020</v>
      </c>
      <c r="E279" s="256" t="s">
        <v>401</v>
      </c>
      <c r="F279" s="263" t="s">
        <v>681</v>
      </c>
      <c r="G279" s="316" t="s">
        <v>523</v>
      </c>
      <c r="H279" s="256" t="s">
        <v>323</v>
      </c>
      <c r="I279" s="270" t="s">
        <v>324</v>
      </c>
      <c r="J279" s="265" t="s">
        <v>325</v>
      </c>
      <c r="K279" s="266" t="s">
        <v>306</v>
      </c>
      <c r="L279" s="260">
        <v>7.45</v>
      </c>
      <c r="M279" s="261" t="s">
        <v>677</v>
      </c>
    </row>
    <row r="280" spans="1:13" ht="15" customHeight="1">
      <c r="A280" s="254" t="s">
        <v>673</v>
      </c>
      <c r="B280" s="255" t="s">
        <v>674</v>
      </c>
      <c r="C280" s="262" t="s">
        <v>682</v>
      </c>
      <c r="D280" s="262">
        <v>12044020</v>
      </c>
      <c r="E280" s="256" t="s">
        <v>401</v>
      </c>
      <c r="F280" s="263" t="s">
        <v>683</v>
      </c>
      <c r="G280" s="316" t="s">
        <v>523</v>
      </c>
      <c r="H280" s="256" t="s">
        <v>323</v>
      </c>
      <c r="I280" s="270" t="s">
        <v>324</v>
      </c>
      <c r="J280" s="265" t="s">
        <v>325</v>
      </c>
      <c r="K280" s="266" t="s">
        <v>306</v>
      </c>
      <c r="L280" s="260">
        <v>7.45</v>
      </c>
      <c r="M280" s="261" t="s">
        <v>677</v>
      </c>
    </row>
    <row r="281" spans="1:13" ht="15" customHeight="1">
      <c r="A281" s="254" t="s">
        <v>673</v>
      </c>
      <c r="B281" s="255" t="s">
        <v>674</v>
      </c>
      <c r="C281" s="262" t="s">
        <v>684</v>
      </c>
      <c r="D281" s="262">
        <v>12044020</v>
      </c>
      <c r="E281" s="256" t="s">
        <v>401</v>
      </c>
      <c r="F281" s="263" t="s">
        <v>685</v>
      </c>
      <c r="G281" s="316" t="s">
        <v>523</v>
      </c>
      <c r="H281" s="256" t="s">
        <v>323</v>
      </c>
      <c r="I281" s="270" t="s">
        <v>324</v>
      </c>
      <c r="J281" s="265" t="s">
        <v>325</v>
      </c>
      <c r="K281" s="266" t="s">
        <v>306</v>
      </c>
      <c r="L281" s="260">
        <v>7.45</v>
      </c>
      <c r="M281" s="261" t="s">
        <v>677</v>
      </c>
    </row>
    <row r="282" spans="1:13" ht="15" customHeight="1">
      <c r="A282" s="254" t="s">
        <v>673</v>
      </c>
      <c r="B282" s="255" t="s">
        <v>674</v>
      </c>
      <c r="C282" s="293" t="s">
        <v>686</v>
      </c>
      <c r="D282" s="262">
        <v>12044020</v>
      </c>
      <c r="E282" s="256" t="s">
        <v>401</v>
      </c>
      <c r="F282" s="263" t="s">
        <v>687</v>
      </c>
      <c r="G282" s="316" t="s">
        <v>523</v>
      </c>
      <c r="H282" s="256" t="s">
        <v>323</v>
      </c>
      <c r="I282" s="270" t="s">
        <v>324</v>
      </c>
      <c r="J282" s="265" t="s">
        <v>325</v>
      </c>
      <c r="K282" s="266" t="s">
        <v>306</v>
      </c>
      <c r="L282" s="260">
        <v>7.45</v>
      </c>
      <c r="M282" s="261" t="s">
        <v>677</v>
      </c>
    </row>
    <row r="283" spans="1:13" ht="15" customHeight="1">
      <c r="A283" s="254" t="s">
        <v>673</v>
      </c>
      <c r="B283" s="255" t="s">
        <v>674</v>
      </c>
      <c r="C283" s="293" t="s">
        <v>688</v>
      </c>
      <c r="D283" s="262">
        <v>12044020</v>
      </c>
      <c r="E283" s="256" t="s">
        <v>401</v>
      </c>
      <c r="F283" s="263" t="s">
        <v>689</v>
      </c>
      <c r="G283" s="316" t="s">
        <v>523</v>
      </c>
      <c r="H283" s="256" t="s">
        <v>323</v>
      </c>
      <c r="I283" s="270" t="s">
        <v>324</v>
      </c>
      <c r="J283" s="265" t="s">
        <v>325</v>
      </c>
      <c r="K283" s="266" t="s">
        <v>306</v>
      </c>
      <c r="L283" s="260">
        <v>7.45</v>
      </c>
      <c r="M283" s="261" t="s">
        <v>677</v>
      </c>
    </row>
    <row r="284" spans="1:13" ht="15" customHeight="1">
      <c r="A284" s="254" t="s">
        <v>673</v>
      </c>
      <c r="B284" s="255" t="s">
        <v>674</v>
      </c>
      <c r="C284" s="293" t="s">
        <v>690</v>
      </c>
      <c r="D284" s="262">
        <v>12044020</v>
      </c>
      <c r="E284" s="256" t="s">
        <v>401</v>
      </c>
      <c r="F284" s="263" t="s">
        <v>691</v>
      </c>
      <c r="G284" s="316" t="s">
        <v>523</v>
      </c>
      <c r="H284" s="298" t="s">
        <v>323</v>
      </c>
      <c r="I284" s="270" t="s">
        <v>324</v>
      </c>
      <c r="J284" s="265" t="s">
        <v>325</v>
      </c>
      <c r="K284" s="266" t="s">
        <v>306</v>
      </c>
      <c r="L284" s="260">
        <v>7.45</v>
      </c>
      <c r="M284" s="261" t="s">
        <v>677</v>
      </c>
    </row>
    <row r="285" spans="1:13" ht="15" customHeight="1">
      <c r="A285" s="254" t="s">
        <v>673</v>
      </c>
      <c r="B285" s="255" t="s">
        <v>674</v>
      </c>
      <c r="C285" s="298">
        <v>2004</v>
      </c>
      <c r="D285" s="262">
        <v>12044075</v>
      </c>
      <c r="E285" s="256" t="s">
        <v>300</v>
      </c>
      <c r="F285" s="263" t="s">
        <v>676</v>
      </c>
      <c r="G285" s="316" t="s">
        <v>523</v>
      </c>
      <c r="H285" s="256" t="s">
        <v>323</v>
      </c>
      <c r="I285" s="270" t="s">
        <v>324</v>
      </c>
      <c r="J285" s="265" t="s">
        <v>325</v>
      </c>
      <c r="K285" s="266" t="s">
        <v>306</v>
      </c>
      <c r="L285" s="260">
        <v>7.45</v>
      </c>
      <c r="M285" s="261" t="s">
        <v>198</v>
      </c>
    </row>
    <row r="286" spans="1:13" ht="15" customHeight="1">
      <c r="A286" s="254" t="s">
        <v>673</v>
      </c>
      <c r="B286" s="255" t="s">
        <v>674</v>
      </c>
      <c r="C286" s="298">
        <v>2008</v>
      </c>
      <c r="D286" s="262">
        <v>12044075</v>
      </c>
      <c r="E286" s="256" t="s">
        <v>300</v>
      </c>
      <c r="F286" s="263" t="s">
        <v>692</v>
      </c>
      <c r="G286" s="316" t="s">
        <v>523</v>
      </c>
      <c r="H286" s="256" t="s">
        <v>323</v>
      </c>
      <c r="I286" s="270" t="s">
        <v>324</v>
      </c>
      <c r="J286" s="265" t="s">
        <v>325</v>
      </c>
      <c r="K286" s="266" t="s">
        <v>306</v>
      </c>
      <c r="L286" s="260">
        <v>7.45</v>
      </c>
      <c r="M286" s="261" t="s">
        <v>198</v>
      </c>
    </row>
    <row r="287" spans="1:13" ht="15" customHeight="1">
      <c r="A287" s="254" t="s">
        <v>673</v>
      </c>
      <c r="B287" s="255" t="s">
        <v>674</v>
      </c>
      <c r="C287" s="298">
        <v>2010</v>
      </c>
      <c r="D287" s="262">
        <v>12044075</v>
      </c>
      <c r="E287" s="256" t="s">
        <v>300</v>
      </c>
      <c r="F287" s="263" t="s">
        <v>693</v>
      </c>
      <c r="G287" s="316" t="s">
        <v>523</v>
      </c>
      <c r="H287" s="256" t="s">
        <v>323</v>
      </c>
      <c r="I287" s="270" t="s">
        <v>324</v>
      </c>
      <c r="J287" s="265" t="s">
        <v>325</v>
      </c>
      <c r="K287" s="266" t="s">
        <v>306</v>
      </c>
      <c r="L287" s="260">
        <v>7.45</v>
      </c>
      <c r="M287" s="261" t="s">
        <v>198</v>
      </c>
    </row>
    <row r="288" spans="1:13" ht="15" customHeight="1">
      <c r="A288" s="254" t="s">
        <v>673</v>
      </c>
      <c r="B288" s="255" t="s">
        <v>674</v>
      </c>
      <c r="C288" s="256">
        <v>2012</v>
      </c>
      <c r="D288" s="262">
        <v>12044075</v>
      </c>
      <c r="E288" s="256" t="s">
        <v>300</v>
      </c>
      <c r="F288" s="263" t="s">
        <v>694</v>
      </c>
      <c r="G288" s="316" t="s">
        <v>523</v>
      </c>
      <c r="H288" s="256" t="s">
        <v>323</v>
      </c>
      <c r="I288" s="270" t="s">
        <v>324</v>
      </c>
      <c r="J288" s="265" t="s">
        <v>325</v>
      </c>
      <c r="K288" s="266" t="s">
        <v>306</v>
      </c>
      <c r="L288" s="260">
        <v>7.45</v>
      </c>
      <c r="M288" s="261" t="s">
        <v>198</v>
      </c>
    </row>
    <row r="289" spans="1:13" ht="15" customHeight="1">
      <c r="A289" s="254" t="s">
        <v>673</v>
      </c>
      <c r="B289" s="255" t="s">
        <v>674</v>
      </c>
      <c r="C289" s="256">
        <v>2013</v>
      </c>
      <c r="D289" s="262">
        <v>12044075</v>
      </c>
      <c r="E289" s="256" t="s">
        <v>300</v>
      </c>
      <c r="F289" s="263" t="s">
        <v>695</v>
      </c>
      <c r="G289" s="316" t="s">
        <v>523</v>
      </c>
      <c r="H289" s="256" t="s">
        <v>323</v>
      </c>
      <c r="I289" s="270" t="s">
        <v>324</v>
      </c>
      <c r="J289" s="265" t="s">
        <v>325</v>
      </c>
      <c r="K289" s="266" t="s">
        <v>306</v>
      </c>
      <c r="L289" s="260">
        <v>7.45</v>
      </c>
      <c r="M289" s="261" t="s">
        <v>198</v>
      </c>
    </row>
    <row r="290" spans="1:13" ht="15" customHeight="1">
      <c r="A290" s="254" t="s">
        <v>673</v>
      </c>
      <c r="B290" s="255" t="s">
        <v>674</v>
      </c>
      <c r="C290" s="256">
        <v>2015</v>
      </c>
      <c r="D290" s="262">
        <v>12044075</v>
      </c>
      <c r="E290" s="256" t="s">
        <v>300</v>
      </c>
      <c r="F290" s="263" t="s">
        <v>679</v>
      </c>
      <c r="G290" s="316" t="s">
        <v>523</v>
      </c>
      <c r="H290" s="256" t="s">
        <v>323</v>
      </c>
      <c r="I290" s="270" t="s">
        <v>324</v>
      </c>
      <c r="J290" s="265" t="s">
        <v>325</v>
      </c>
      <c r="K290" s="266" t="s">
        <v>306</v>
      </c>
      <c r="L290" s="260">
        <v>7.45</v>
      </c>
      <c r="M290" s="261" t="s">
        <v>198</v>
      </c>
    </row>
    <row r="291" spans="1:13" ht="15" customHeight="1">
      <c r="A291" s="254" t="s">
        <v>673</v>
      </c>
      <c r="B291" s="255" t="s">
        <v>674</v>
      </c>
      <c r="C291" s="256">
        <v>2016</v>
      </c>
      <c r="D291" s="262">
        <v>12044075</v>
      </c>
      <c r="E291" s="256" t="s">
        <v>300</v>
      </c>
      <c r="F291" s="263" t="s">
        <v>681</v>
      </c>
      <c r="G291" s="316" t="s">
        <v>523</v>
      </c>
      <c r="H291" s="256" t="s">
        <v>323</v>
      </c>
      <c r="I291" s="270" t="s">
        <v>324</v>
      </c>
      <c r="J291" s="265" t="s">
        <v>325</v>
      </c>
      <c r="K291" s="266" t="s">
        <v>306</v>
      </c>
      <c r="L291" s="260">
        <v>7.45</v>
      </c>
      <c r="M291" s="261" t="s">
        <v>198</v>
      </c>
    </row>
    <row r="292" spans="1:13" ht="15" customHeight="1">
      <c r="A292" s="254" t="s">
        <v>673</v>
      </c>
      <c r="B292" s="255" t="s">
        <v>674</v>
      </c>
      <c r="C292" s="256">
        <v>2019</v>
      </c>
      <c r="D292" s="262">
        <v>12044075</v>
      </c>
      <c r="E292" s="256" t="s">
        <v>300</v>
      </c>
      <c r="F292" s="263" t="s">
        <v>696</v>
      </c>
      <c r="G292" s="316" t="s">
        <v>523</v>
      </c>
      <c r="H292" s="256" t="s">
        <v>323</v>
      </c>
      <c r="I292" s="270" t="s">
        <v>324</v>
      </c>
      <c r="J292" s="265" t="s">
        <v>325</v>
      </c>
      <c r="K292" s="266" t="s">
        <v>306</v>
      </c>
      <c r="L292" s="260">
        <v>7.45</v>
      </c>
      <c r="M292" s="261" t="s">
        <v>198</v>
      </c>
    </row>
    <row r="293" spans="1:13" ht="15" customHeight="1">
      <c r="A293" s="254" t="s">
        <v>673</v>
      </c>
      <c r="B293" s="255" t="s">
        <v>674</v>
      </c>
      <c r="C293" s="256">
        <v>2042</v>
      </c>
      <c r="D293" s="262">
        <v>12044075</v>
      </c>
      <c r="E293" s="256" t="s">
        <v>300</v>
      </c>
      <c r="F293" s="263" t="s">
        <v>697</v>
      </c>
      <c r="G293" s="316" t="s">
        <v>523</v>
      </c>
      <c r="H293" s="256" t="s">
        <v>323</v>
      </c>
      <c r="I293" s="270" t="s">
        <v>324</v>
      </c>
      <c r="J293" s="265" t="s">
        <v>325</v>
      </c>
      <c r="K293" s="266" t="s">
        <v>306</v>
      </c>
      <c r="L293" s="260">
        <v>7.45</v>
      </c>
      <c r="M293" s="261" t="s">
        <v>198</v>
      </c>
    </row>
    <row r="294" spans="1:13" ht="15" customHeight="1">
      <c r="A294" s="254" t="s">
        <v>673</v>
      </c>
      <c r="B294" s="255" t="s">
        <v>674</v>
      </c>
      <c r="C294" s="262">
        <v>2043</v>
      </c>
      <c r="D294" s="262">
        <v>12044075</v>
      </c>
      <c r="E294" s="256" t="s">
        <v>300</v>
      </c>
      <c r="F294" s="263" t="s">
        <v>698</v>
      </c>
      <c r="G294" s="316" t="s">
        <v>523</v>
      </c>
      <c r="H294" s="256" t="s">
        <v>323</v>
      </c>
      <c r="I294" s="270" t="s">
        <v>324</v>
      </c>
      <c r="J294" s="265" t="s">
        <v>325</v>
      </c>
      <c r="K294" s="266" t="s">
        <v>306</v>
      </c>
      <c r="L294" s="260">
        <v>7.45</v>
      </c>
      <c r="M294" s="261" t="s">
        <v>198</v>
      </c>
    </row>
    <row r="295" spans="1:13" ht="15" customHeight="1">
      <c r="A295" s="254" t="s">
        <v>673</v>
      </c>
      <c r="B295" s="255" t="s">
        <v>674</v>
      </c>
      <c r="C295" s="256">
        <v>2045</v>
      </c>
      <c r="D295" s="262">
        <v>12044075</v>
      </c>
      <c r="E295" s="256" t="s">
        <v>300</v>
      </c>
      <c r="F295" s="263" t="s">
        <v>699</v>
      </c>
      <c r="G295" s="316" t="s">
        <v>523</v>
      </c>
      <c r="H295" s="256" t="s">
        <v>323</v>
      </c>
      <c r="I295" s="270" t="s">
        <v>324</v>
      </c>
      <c r="J295" s="265" t="s">
        <v>325</v>
      </c>
      <c r="K295" s="266" t="s">
        <v>306</v>
      </c>
      <c r="L295" s="260">
        <v>7.45</v>
      </c>
      <c r="M295" s="261" t="s">
        <v>198</v>
      </c>
    </row>
    <row r="296" spans="1:13" ht="15" customHeight="1">
      <c r="A296" s="254" t="s">
        <v>673</v>
      </c>
      <c r="B296" s="255" t="s">
        <v>674</v>
      </c>
      <c r="C296" s="256">
        <v>2047</v>
      </c>
      <c r="D296" s="262">
        <v>12044075</v>
      </c>
      <c r="E296" s="256" t="s">
        <v>300</v>
      </c>
      <c r="F296" s="263" t="s">
        <v>683</v>
      </c>
      <c r="G296" s="316" t="s">
        <v>523</v>
      </c>
      <c r="H296" s="256" t="s">
        <v>323</v>
      </c>
      <c r="I296" s="270" t="s">
        <v>324</v>
      </c>
      <c r="J296" s="265" t="s">
        <v>325</v>
      </c>
      <c r="K296" s="266" t="s">
        <v>306</v>
      </c>
      <c r="L296" s="260">
        <v>7.45</v>
      </c>
      <c r="M296" s="261" t="s">
        <v>198</v>
      </c>
    </row>
    <row r="297" spans="1:13" ht="15" customHeight="1">
      <c r="A297" s="254" t="s">
        <v>673</v>
      </c>
      <c r="B297" s="255" t="s">
        <v>674</v>
      </c>
      <c r="C297" s="256">
        <v>2048</v>
      </c>
      <c r="D297" s="262">
        <v>12044075</v>
      </c>
      <c r="E297" s="256" t="s">
        <v>300</v>
      </c>
      <c r="F297" s="263" t="s">
        <v>700</v>
      </c>
      <c r="G297" s="316" t="s">
        <v>523</v>
      </c>
      <c r="H297" s="256" t="s">
        <v>323</v>
      </c>
      <c r="I297" s="270" t="s">
        <v>324</v>
      </c>
      <c r="J297" s="265" t="s">
        <v>325</v>
      </c>
      <c r="K297" s="266" t="s">
        <v>306</v>
      </c>
      <c r="L297" s="260">
        <v>7.45</v>
      </c>
      <c r="M297" s="261" t="s">
        <v>198</v>
      </c>
    </row>
    <row r="298" spans="1:13" ht="15" customHeight="1">
      <c r="A298" s="254" t="s">
        <v>673</v>
      </c>
      <c r="B298" s="255" t="s">
        <v>674</v>
      </c>
      <c r="C298" s="256">
        <v>2049</v>
      </c>
      <c r="D298" s="262">
        <v>12044075</v>
      </c>
      <c r="E298" s="256" t="s">
        <v>300</v>
      </c>
      <c r="F298" s="263" t="s">
        <v>701</v>
      </c>
      <c r="G298" s="316" t="s">
        <v>523</v>
      </c>
      <c r="H298" s="256" t="s">
        <v>323</v>
      </c>
      <c r="I298" s="270" t="s">
        <v>324</v>
      </c>
      <c r="J298" s="265" t="s">
        <v>325</v>
      </c>
      <c r="K298" s="266" t="s">
        <v>306</v>
      </c>
      <c r="L298" s="260">
        <v>7.45</v>
      </c>
      <c r="M298" s="261" t="s">
        <v>198</v>
      </c>
    </row>
    <row r="299" spans="1:13" ht="15" customHeight="1">
      <c r="A299" s="254" t="s">
        <v>673</v>
      </c>
      <c r="B299" s="255" t="s">
        <v>674</v>
      </c>
      <c r="C299" s="256">
        <v>2061</v>
      </c>
      <c r="D299" s="262">
        <v>12044075</v>
      </c>
      <c r="E299" s="256" t="s">
        <v>300</v>
      </c>
      <c r="F299" s="263" t="s">
        <v>702</v>
      </c>
      <c r="G299" s="316" t="s">
        <v>523</v>
      </c>
      <c r="H299" s="256" t="s">
        <v>323</v>
      </c>
      <c r="I299" s="270" t="s">
        <v>324</v>
      </c>
      <c r="J299" s="265" t="s">
        <v>325</v>
      </c>
      <c r="K299" s="266" t="s">
        <v>306</v>
      </c>
      <c r="L299" s="260">
        <v>7.45</v>
      </c>
      <c r="M299" s="261" t="s">
        <v>198</v>
      </c>
    </row>
    <row r="300" spans="1:13" ht="15" customHeight="1">
      <c r="A300" s="254" t="s">
        <v>673</v>
      </c>
      <c r="B300" s="255" t="s">
        <v>674</v>
      </c>
      <c r="C300" s="256">
        <v>2062</v>
      </c>
      <c r="D300" s="262">
        <v>12044075</v>
      </c>
      <c r="E300" s="256" t="s">
        <v>300</v>
      </c>
      <c r="F300" s="263" t="s">
        <v>703</v>
      </c>
      <c r="G300" s="316" t="s">
        <v>523</v>
      </c>
      <c r="H300" s="256" t="s">
        <v>323</v>
      </c>
      <c r="I300" s="270" t="s">
        <v>324</v>
      </c>
      <c r="J300" s="265" t="s">
        <v>325</v>
      </c>
      <c r="K300" s="266" t="s">
        <v>306</v>
      </c>
      <c r="L300" s="260">
        <v>7.45</v>
      </c>
      <c r="M300" s="261" t="s">
        <v>198</v>
      </c>
    </row>
    <row r="301" spans="1:13" ht="15" customHeight="1">
      <c r="A301" s="254" t="s">
        <v>673</v>
      </c>
      <c r="B301" s="255" t="s">
        <v>674</v>
      </c>
      <c r="C301" s="256">
        <v>2064</v>
      </c>
      <c r="D301" s="262">
        <v>12044075</v>
      </c>
      <c r="E301" s="256" t="s">
        <v>300</v>
      </c>
      <c r="F301" s="263" t="s">
        <v>704</v>
      </c>
      <c r="G301" s="316" t="s">
        <v>523</v>
      </c>
      <c r="H301" s="256" t="s">
        <v>323</v>
      </c>
      <c r="I301" s="270" t="s">
        <v>324</v>
      </c>
      <c r="J301" s="265" t="s">
        <v>325</v>
      </c>
      <c r="K301" s="266" t="s">
        <v>306</v>
      </c>
      <c r="L301" s="260">
        <v>7.45</v>
      </c>
      <c r="M301" s="261" t="s">
        <v>198</v>
      </c>
    </row>
    <row r="302" spans="1:13" ht="15" customHeight="1">
      <c r="A302" s="254" t="s">
        <v>673</v>
      </c>
      <c r="B302" s="255" t="s">
        <v>674</v>
      </c>
      <c r="C302" s="256">
        <v>2065</v>
      </c>
      <c r="D302" s="262">
        <v>12044075</v>
      </c>
      <c r="E302" s="256" t="s">
        <v>300</v>
      </c>
      <c r="F302" s="263" t="s">
        <v>705</v>
      </c>
      <c r="G302" s="316" t="s">
        <v>523</v>
      </c>
      <c r="H302" s="256" t="s">
        <v>323</v>
      </c>
      <c r="I302" s="270" t="s">
        <v>324</v>
      </c>
      <c r="J302" s="265" t="s">
        <v>325</v>
      </c>
      <c r="K302" s="266" t="s">
        <v>306</v>
      </c>
      <c r="L302" s="260">
        <v>7.45</v>
      </c>
      <c r="M302" s="261" t="s">
        <v>198</v>
      </c>
    </row>
    <row r="303" spans="1:13" ht="15" customHeight="1">
      <c r="A303" s="254" t="s">
        <v>673</v>
      </c>
      <c r="B303" s="255" t="s">
        <v>674</v>
      </c>
      <c r="C303" s="256">
        <v>2066</v>
      </c>
      <c r="D303" s="262">
        <v>12044075</v>
      </c>
      <c r="E303" s="256" t="s">
        <v>300</v>
      </c>
      <c r="F303" s="263" t="s">
        <v>706</v>
      </c>
      <c r="G303" s="316" t="s">
        <v>523</v>
      </c>
      <c r="H303" s="256" t="s">
        <v>323</v>
      </c>
      <c r="I303" s="270" t="s">
        <v>324</v>
      </c>
      <c r="J303" s="265" t="s">
        <v>325</v>
      </c>
      <c r="K303" s="266" t="s">
        <v>306</v>
      </c>
      <c r="L303" s="260">
        <v>7.45</v>
      </c>
      <c r="M303" s="261" t="s">
        <v>198</v>
      </c>
    </row>
    <row r="304" spans="1:13" ht="15" customHeight="1">
      <c r="A304" s="254" t="s">
        <v>673</v>
      </c>
      <c r="B304" s="255" t="s">
        <v>674</v>
      </c>
      <c r="C304" s="256">
        <v>2068</v>
      </c>
      <c r="D304" s="262">
        <v>12044075</v>
      </c>
      <c r="E304" s="256" t="s">
        <v>300</v>
      </c>
      <c r="F304" s="263" t="s">
        <v>707</v>
      </c>
      <c r="G304" s="316" t="s">
        <v>523</v>
      </c>
      <c r="H304" s="256" t="s">
        <v>323</v>
      </c>
      <c r="I304" s="270" t="s">
        <v>324</v>
      </c>
      <c r="J304" s="265" t="s">
        <v>325</v>
      </c>
      <c r="K304" s="266" t="s">
        <v>306</v>
      </c>
      <c r="L304" s="260">
        <v>7.45</v>
      </c>
      <c r="M304" s="261" t="s">
        <v>198</v>
      </c>
    </row>
    <row r="305" spans="1:128" ht="15" customHeight="1">
      <c r="A305" s="254" t="s">
        <v>673</v>
      </c>
      <c r="B305" s="255" t="s">
        <v>674</v>
      </c>
      <c r="C305" s="256">
        <v>2069</v>
      </c>
      <c r="D305" s="262">
        <v>12044075</v>
      </c>
      <c r="E305" s="256" t="s">
        <v>300</v>
      </c>
      <c r="F305" s="263" t="s">
        <v>708</v>
      </c>
      <c r="G305" s="316" t="s">
        <v>523</v>
      </c>
      <c r="H305" s="256" t="s">
        <v>323</v>
      </c>
      <c r="I305" s="270" t="s">
        <v>324</v>
      </c>
      <c r="J305" s="265" t="s">
        <v>325</v>
      </c>
      <c r="K305" s="266" t="s">
        <v>306</v>
      </c>
      <c r="L305" s="260">
        <v>7.45</v>
      </c>
      <c r="M305" s="261" t="s">
        <v>198</v>
      </c>
    </row>
    <row r="306" spans="1:128" ht="15" customHeight="1">
      <c r="A306" s="254" t="s">
        <v>673</v>
      </c>
      <c r="B306" s="255" t="s">
        <v>674</v>
      </c>
      <c r="C306" s="298">
        <v>2302</v>
      </c>
      <c r="D306" s="262">
        <v>12044075</v>
      </c>
      <c r="E306" s="256" t="s">
        <v>300</v>
      </c>
      <c r="F306" s="263" t="s">
        <v>687</v>
      </c>
      <c r="G306" s="316" t="s">
        <v>523</v>
      </c>
      <c r="H306" s="256" t="s">
        <v>323</v>
      </c>
      <c r="I306" s="270" t="s">
        <v>324</v>
      </c>
      <c r="J306" s="265" t="s">
        <v>325</v>
      </c>
      <c r="K306" s="266" t="s">
        <v>306</v>
      </c>
      <c r="L306" s="260">
        <v>7.45</v>
      </c>
      <c r="M306" s="261" t="s">
        <v>198</v>
      </c>
    </row>
    <row r="307" spans="1:128" ht="15" customHeight="1">
      <c r="A307" s="254" t="s">
        <v>673</v>
      </c>
      <c r="B307" s="255" t="s">
        <v>674</v>
      </c>
      <c r="C307" s="298">
        <v>2303</v>
      </c>
      <c r="D307" s="262">
        <v>12044075</v>
      </c>
      <c r="E307" s="256" t="s">
        <v>300</v>
      </c>
      <c r="F307" s="263" t="s">
        <v>689</v>
      </c>
      <c r="G307" s="316" t="s">
        <v>523</v>
      </c>
      <c r="H307" s="256" t="s">
        <v>323</v>
      </c>
      <c r="I307" s="270" t="s">
        <v>324</v>
      </c>
      <c r="J307" s="265" t="s">
        <v>325</v>
      </c>
      <c r="K307" s="266" t="s">
        <v>306</v>
      </c>
      <c r="L307" s="260">
        <v>7.45</v>
      </c>
      <c r="M307" s="261" t="s">
        <v>198</v>
      </c>
    </row>
    <row r="308" spans="1:128" ht="15" customHeight="1">
      <c r="A308" s="254" t="s">
        <v>673</v>
      </c>
      <c r="B308" s="255" t="s">
        <v>674</v>
      </c>
      <c r="C308" s="298">
        <v>2305</v>
      </c>
      <c r="D308" s="262">
        <v>12044075</v>
      </c>
      <c r="E308" s="256" t="s">
        <v>300</v>
      </c>
      <c r="F308" s="263" t="s">
        <v>709</v>
      </c>
      <c r="G308" s="316" t="s">
        <v>523</v>
      </c>
      <c r="H308" s="256" t="s">
        <v>323</v>
      </c>
      <c r="I308" s="270" t="s">
        <v>324</v>
      </c>
      <c r="J308" s="265" t="s">
        <v>325</v>
      </c>
      <c r="K308" s="266" t="s">
        <v>306</v>
      </c>
      <c r="L308" s="260">
        <v>7.45</v>
      </c>
      <c r="M308" s="261" t="s">
        <v>198</v>
      </c>
    </row>
    <row r="309" spans="1:128" ht="15" customHeight="1">
      <c r="A309" s="254" t="s">
        <v>673</v>
      </c>
      <c r="B309" s="255" t="s">
        <v>674</v>
      </c>
      <c r="C309" s="298">
        <v>2320</v>
      </c>
      <c r="D309" s="262">
        <v>12044075</v>
      </c>
      <c r="E309" s="256" t="s">
        <v>300</v>
      </c>
      <c r="F309" s="263" t="s">
        <v>691</v>
      </c>
      <c r="G309" s="316" t="s">
        <v>523</v>
      </c>
      <c r="H309" s="298" t="s">
        <v>323</v>
      </c>
      <c r="I309" s="270" t="s">
        <v>324</v>
      </c>
      <c r="J309" s="265" t="s">
        <v>325</v>
      </c>
      <c r="K309" s="266" t="s">
        <v>306</v>
      </c>
      <c r="L309" s="260">
        <v>7.45</v>
      </c>
      <c r="M309" s="261" t="s">
        <v>198</v>
      </c>
    </row>
    <row r="310" spans="1:128" ht="15" customHeight="1">
      <c r="A310" s="254" t="s">
        <v>673</v>
      </c>
      <c r="B310" s="255" t="s">
        <v>674</v>
      </c>
      <c r="C310" s="298">
        <v>2321</v>
      </c>
      <c r="D310" s="262">
        <v>12044075</v>
      </c>
      <c r="E310" s="256" t="s">
        <v>300</v>
      </c>
      <c r="F310" s="263" t="s">
        <v>710</v>
      </c>
      <c r="G310" s="316" t="s">
        <v>523</v>
      </c>
      <c r="H310" s="298" t="s">
        <v>323</v>
      </c>
      <c r="I310" s="270" t="s">
        <v>324</v>
      </c>
      <c r="J310" s="265" t="s">
        <v>325</v>
      </c>
      <c r="K310" s="266" t="s">
        <v>306</v>
      </c>
      <c r="L310" s="260">
        <v>7.45</v>
      </c>
      <c r="M310" s="261" t="s">
        <v>198</v>
      </c>
    </row>
    <row r="311" spans="1:128" ht="15" customHeight="1">
      <c r="A311" s="254" t="s">
        <v>673</v>
      </c>
      <c r="B311" s="255" t="s">
        <v>674</v>
      </c>
      <c r="C311" s="256">
        <v>2323</v>
      </c>
      <c r="D311" s="262">
        <v>12044075</v>
      </c>
      <c r="E311" s="256" t="s">
        <v>300</v>
      </c>
      <c r="F311" s="263" t="s">
        <v>711</v>
      </c>
      <c r="G311" s="316" t="s">
        <v>523</v>
      </c>
      <c r="H311" s="256" t="s">
        <v>323</v>
      </c>
      <c r="I311" s="270" t="s">
        <v>324</v>
      </c>
      <c r="J311" s="265" t="s">
        <v>325</v>
      </c>
      <c r="K311" s="266" t="s">
        <v>306</v>
      </c>
      <c r="L311" s="260">
        <v>7.45</v>
      </c>
      <c r="M311" s="261" t="s">
        <v>198</v>
      </c>
    </row>
    <row r="312" spans="1:128" ht="15" customHeight="1">
      <c r="A312" s="254" t="s">
        <v>673</v>
      </c>
      <c r="B312" s="255" t="s">
        <v>674</v>
      </c>
      <c r="C312" s="256">
        <v>2324</v>
      </c>
      <c r="D312" s="262">
        <v>12044075</v>
      </c>
      <c r="E312" s="256" t="s">
        <v>300</v>
      </c>
      <c r="F312" s="263" t="s">
        <v>712</v>
      </c>
      <c r="G312" s="316" t="s">
        <v>523</v>
      </c>
      <c r="H312" s="256" t="s">
        <v>323</v>
      </c>
      <c r="I312" s="270" t="s">
        <v>324</v>
      </c>
      <c r="J312" s="265" t="s">
        <v>325</v>
      </c>
      <c r="K312" s="266" t="s">
        <v>306</v>
      </c>
      <c r="L312" s="260">
        <v>7.45</v>
      </c>
      <c r="M312" s="261" t="s">
        <v>198</v>
      </c>
      <c r="N312" s="313"/>
      <c r="O312" s="313"/>
      <c r="P312" s="313"/>
      <c r="Q312" s="313"/>
      <c r="R312" s="313"/>
      <c r="S312" s="313"/>
      <c r="T312" s="313"/>
      <c r="U312" s="313"/>
      <c r="V312" s="313"/>
      <c r="W312" s="313"/>
      <c r="X312" s="313"/>
      <c r="Y312" s="313"/>
      <c r="Z312" s="313"/>
      <c r="AA312" s="313"/>
      <c r="AB312" s="313"/>
      <c r="AC312" s="313"/>
      <c r="AD312" s="313"/>
      <c r="AE312" s="313"/>
      <c r="AF312" s="313"/>
      <c r="AG312" s="313"/>
      <c r="AH312" s="313"/>
      <c r="AI312" s="313"/>
      <c r="AJ312" s="313"/>
      <c r="AK312" s="313"/>
      <c r="AL312" s="313"/>
      <c r="AM312" s="313"/>
      <c r="AN312" s="313"/>
      <c r="AO312" s="313"/>
      <c r="AP312" s="313"/>
      <c r="AQ312" s="313"/>
      <c r="AR312" s="313"/>
      <c r="AS312" s="313"/>
      <c r="AT312" s="313"/>
      <c r="AU312" s="313"/>
      <c r="AV312" s="313"/>
      <c r="AW312" s="313"/>
      <c r="AX312" s="313"/>
      <c r="AY312" s="313"/>
      <c r="AZ312" s="313"/>
      <c r="BA312" s="313"/>
      <c r="BB312" s="313"/>
      <c r="BC312" s="313"/>
      <c r="BD312" s="313"/>
      <c r="BE312" s="313"/>
      <c r="BF312" s="313"/>
      <c r="BG312" s="313"/>
      <c r="BH312" s="313"/>
      <c r="BI312" s="313"/>
      <c r="BJ312" s="313"/>
      <c r="BK312" s="313"/>
      <c r="BL312" s="313"/>
      <c r="BM312" s="313"/>
      <c r="BN312" s="313"/>
      <c r="BO312" s="313"/>
      <c r="BP312" s="313"/>
      <c r="BQ312" s="313"/>
      <c r="BR312" s="313"/>
      <c r="BS312" s="313"/>
      <c r="BT312" s="313"/>
      <c r="BU312" s="313"/>
      <c r="BV312" s="313"/>
      <c r="BW312" s="313"/>
      <c r="BX312" s="313"/>
      <c r="BY312" s="313"/>
      <c r="BZ312" s="313"/>
      <c r="CA312" s="313"/>
      <c r="CB312" s="313"/>
      <c r="CC312" s="313"/>
      <c r="CD312" s="313"/>
      <c r="CE312" s="313"/>
      <c r="CF312" s="313"/>
      <c r="CG312" s="313"/>
      <c r="CH312" s="313"/>
      <c r="CI312" s="313"/>
      <c r="CJ312" s="313"/>
      <c r="CK312" s="313"/>
      <c r="CL312" s="313"/>
      <c r="CM312" s="313"/>
      <c r="CN312" s="313"/>
      <c r="CO312" s="313"/>
      <c r="CP312" s="313"/>
      <c r="CQ312" s="313"/>
      <c r="CR312" s="313"/>
      <c r="CS312" s="313"/>
      <c r="CT312" s="313"/>
      <c r="CU312" s="313"/>
      <c r="CV312" s="313"/>
      <c r="CW312" s="313"/>
      <c r="CX312" s="313"/>
      <c r="CY312" s="313"/>
      <c r="CZ312" s="313"/>
      <c r="DA312" s="313"/>
      <c r="DB312" s="313"/>
      <c r="DC312" s="313"/>
      <c r="DD312" s="313"/>
      <c r="DE312" s="313"/>
      <c r="DF312" s="313"/>
      <c r="DG312" s="313"/>
      <c r="DH312" s="313"/>
      <c r="DI312" s="313"/>
      <c r="DJ312" s="313"/>
      <c r="DK312" s="313"/>
      <c r="DL312" s="313"/>
      <c r="DM312" s="313"/>
      <c r="DN312" s="313"/>
      <c r="DO312" s="313"/>
      <c r="DP312" s="313"/>
      <c r="DQ312" s="313"/>
      <c r="DR312" s="313"/>
      <c r="DS312" s="313"/>
      <c r="DT312" s="313"/>
      <c r="DU312" s="313"/>
      <c r="DV312" s="313"/>
      <c r="DW312" s="313"/>
      <c r="DX312" s="313"/>
    </row>
    <row r="313" spans="1:128" ht="15" customHeight="1">
      <c r="A313" s="254" t="s">
        <v>673</v>
      </c>
      <c r="B313" s="255" t="s">
        <v>674</v>
      </c>
      <c r="C313" s="262">
        <v>2325</v>
      </c>
      <c r="D313" s="262">
        <v>12044075</v>
      </c>
      <c r="E313" s="256" t="s">
        <v>300</v>
      </c>
      <c r="F313" s="263" t="s">
        <v>713</v>
      </c>
      <c r="G313" s="316" t="s">
        <v>523</v>
      </c>
      <c r="H313" s="256" t="s">
        <v>323</v>
      </c>
      <c r="I313" s="270" t="s">
        <v>324</v>
      </c>
      <c r="J313" s="265" t="s">
        <v>325</v>
      </c>
      <c r="K313" s="266" t="s">
        <v>306</v>
      </c>
      <c r="L313" s="260">
        <v>7.45</v>
      </c>
      <c r="M313" s="261" t="s">
        <v>198</v>
      </c>
    </row>
    <row r="314" spans="1:128" ht="15" customHeight="1">
      <c r="A314" s="254" t="s">
        <v>673</v>
      </c>
      <c r="B314" s="255" t="s">
        <v>674</v>
      </c>
      <c r="C314" s="298">
        <v>2360</v>
      </c>
      <c r="D314" s="262">
        <v>12044075</v>
      </c>
      <c r="E314" s="256" t="s">
        <v>300</v>
      </c>
      <c r="F314" s="263" t="s">
        <v>714</v>
      </c>
      <c r="G314" s="316" t="s">
        <v>523</v>
      </c>
      <c r="H314" s="256" t="s">
        <v>323</v>
      </c>
      <c r="I314" s="270" t="s">
        <v>324</v>
      </c>
      <c r="J314" s="265" t="s">
        <v>325</v>
      </c>
      <c r="K314" s="266" t="s">
        <v>306</v>
      </c>
      <c r="L314" s="260">
        <v>7.45</v>
      </c>
      <c r="M314" s="261" t="s">
        <v>198</v>
      </c>
    </row>
    <row r="315" spans="1:128" ht="15" customHeight="1">
      <c r="A315" s="254" t="s">
        <v>673</v>
      </c>
      <c r="B315" s="255" t="s">
        <v>674</v>
      </c>
      <c r="C315" s="256">
        <v>2361</v>
      </c>
      <c r="D315" s="262">
        <v>12044075</v>
      </c>
      <c r="E315" s="256" t="s">
        <v>300</v>
      </c>
      <c r="F315" s="263" t="s">
        <v>715</v>
      </c>
      <c r="G315" s="316" t="s">
        <v>523</v>
      </c>
      <c r="H315" s="256" t="s">
        <v>323</v>
      </c>
      <c r="I315" s="270" t="s">
        <v>324</v>
      </c>
      <c r="J315" s="265" t="s">
        <v>325</v>
      </c>
      <c r="K315" s="266" t="s">
        <v>306</v>
      </c>
      <c r="L315" s="260">
        <v>7.45</v>
      </c>
      <c r="M315" s="261" t="s">
        <v>198</v>
      </c>
    </row>
    <row r="316" spans="1:128" ht="15" customHeight="1">
      <c r="A316" s="254" t="s">
        <v>673</v>
      </c>
      <c r="B316" s="255" t="s">
        <v>674</v>
      </c>
      <c r="C316" s="262">
        <v>2601</v>
      </c>
      <c r="D316" s="262">
        <v>12044075</v>
      </c>
      <c r="E316" s="256" t="s">
        <v>300</v>
      </c>
      <c r="F316" s="263" t="s">
        <v>716</v>
      </c>
      <c r="G316" s="316" t="s">
        <v>523</v>
      </c>
      <c r="H316" s="256" t="s">
        <v>323</v>
      </c>
      <c r="I316" s="270" t="s">
        <v>324</v>
      </c>
      <c r="J316" s="265" t="s">
        <v>325</v>
      </c>
      <c r="K316" s="266" t="s">
        <v>306</v>
      </c>
      <c r="L316" s="260">
        <v>7.45</v>
      </c>
      <c r="M316" s="261" t="s">
        <v>198</v>
      </c>
    </row>
    <row r="317" spans="1:128" ht="15" customHeight="1">
      <c r="A317" s="254" t="s">
        <v>673</v>
      </c>
      <c r="B317" s="255" t="s">
        <v>674</v>
      </c>
      <c r="C317" s="298">
        <v>2602</v>
      </c>
      <c r="D317" s="262">
        <v>12044075</v>
      </c>
      <c r="E317" s="256" t="s">
        <v>300</v>
      </c>
      <c r="F317" s="263" t="s">
        <v>717</v>
      </c>
      <c r="G317" s="316" t="s">
        <v>523</v>
      </c>
      <c r="H317" s="256" t="s">
        <v>323</v>
      </c>
      <c r="I317" s="264" t="s">
        <v>615</v>
      </c>
      <c r="J317" s="265" t="s">
        <v>325</v>
      </c>
      <c r="K317" s="266" t="s">
        <v>306</v>
      </c>
      <c r="L317" s="260">
        <v>7.45</v>
      </c>
      <c r="M317" s="261" t="s">
        <v>198</v>
      </c>
    </row>
    <row r="318" spans="1:128" ht="15" customHeight="1">
      <c r="A318" s="254" t="s">
        <v>673</v>
      </c>
      <c r="B318" s="255" t="s">
        <v>674</v>
      </c>
      <c r="C318" s="256">
        <v>8001</v>
      </c>
      <c r="D318" s="256">
        <v>12500270</v>
      </c>
      <c r="E318" s="256" t="s">
        <v>300</v>
      </c>
      <c r="F318" s="263" t="s">
        <v>718</v>
      </c>
      <c r="G318" s="264" t="s">
        <v>719</v>
      </c>
      <c r="H318" s="262" t="s">
        <v>323</v>
      </c>
      <c r="I318" s="270" t="s">
        <v>324</v>
      </c>
      <c r="J318" s="265" t="s">
        <v>325</v>
      </c>
      <c r="K318" s="266" t="s">
        <v>306</v>
      </c>
      <c r="L318" s="260">
        <v>5.8</v>
      </c>
      <c r="M318" s="261" t="s">
        <v>198</v>
      </c>
    </row>
    <row r="319" spans="1:128" ht="15" customHeight="1">
      <c r="A319" s="272" t="s">
        <v>673</v>
      </c>
      <c r="B319" s="255" t="s">
        <v>674</v>
      </c>
      <c r="C319" s="293" t="s">
        <v>720</v>
      </c>
      <c r="D319" s="293">
        <v>12500220</v>
      </c>
      <c r="E319" s="298" t="s">
        <v>401</v>
      </c>
      <c r="F319" s="263" t="s">
        <v>718</v>
      </c>
      <c r="G319" s="295" t="s">
        <v>719</v>
      </c>
      <c r="H319" s="293" t="s">
        <v>323</v>
      </c>
      <c r="I319" s="270" t="s">
        <v>324</v>
      </c>
      <c r="J319" s="294" t="s">
        <v>325</v>
      </c>
      <c r="K319" s="266" t="s">
        <v>306</v>
      </c>
      <c r="L319" s="325">
        <v>8</v>
      </c>
      <c r="M319" s="261" t="s">
        <v>721</v>
      </c>
    </row>
    <row r="320" spans="1:128" ht="15" customHeight="1">
      <c r="A320" s="272" t="s">
        <v>673</v>
      </c>
      <c r="B320" s="255" t="s">
        <v>674</v>
      </c>
      <c r="C320" s="293" t="s">
        <v>722</v>
      </c>
      <c r="D320" s="256">
        <v>12500270</v>
      </c>
      <c r="E320" s="256" t="s">
        <v>723</v>
      </c>
      <c r="F320" s="263" t="s">
        <v>724</v>
      </c>
      <c r="G320" s="295" t="s">
        <v>719</v>
      </c>
      <c r="H320" s="293" t="s">
        <v>323</v>
      </c>
      <c r="I320" s="270" t="s">
        <v>324</v>
      </c>
      <c r="J320" s="294" t="s">
        <v>325</v>
      </c>
      <c r="K320" s="266" t="s">
        <v>306</v>
      </c>
      <c r="L320" s="260">
        <v>5.8</v>
      </c>
      <c r="M320" s="261" t="s">
        <v>198</v>
      </c>
    </row>
    <row r="321" spans="1:128" ht="15" customHeight="1">
      <c r="A321" s="254" t="s">
        <v>673</v>
      </c>
      <c r="B321" s="255" t="s">
        <v>674</v>
      </c>
      <c r="C321" s="282">
        <v>8002</v>
      </c>
      <c r="D321" s="256">
        <v>12500270</v>
      </c>
      <c r="E321" s="256" t="s">
        <v>300</v>
      </c>
      <c r="F321" s="263" t="s">
        <v>725</v>
      </c>
      <c r="G321" s="264" t="s">
        <v>719</v>
      </c>
      <c r="H321" s="262" t="s">
        <v>323</v>
      </c>
      <c r="I321" s="270" t="s">
        <v>324</v>
      </c>
      <c r="J321" s="265" t="s">
        <v>325</v>
      </c>
      <c r="K321" s="266" t="s">
        <v>306</v>
      </c>
      <c r="L321" s="260">
        <v>5.8</v>
      </c>
      <c r="M321" s="261" t="s">
        <v>198</v>
      </c>
    </row>
    <row r="322" spans="1:128" ht="15" customHeight="1">
      <c r="A322" s="254" t="s">
        <v>673</v>
      </c>
      <c r="B322" s="255" t="s">
        <v>674</v>
      </c>
      <c r="C322" s="256">
        <v>8009</v>
      </c>
      <c r="D322" s="256">
        <v>12500270</v>
      </c>
      <c r="E322" s="256" t="s">
        <v>300</v>
      </c>
      <c r="F322" s="263" t="s">
        <v>726</v>
      </c>
      <c r="G322" s="291" t="s">
        <v>719</v>
      </c>
      <c r="H322" s="262" t="s">
        <v>323</v>
      </c>
      <c r="I322" s="270" t="s">
        <v>324</v>
      </c>
      <c r="J322" s="265" t="s">
        <v>325</v>
      </c>
      <c r="K322" s="266" t="s">
        <v>306</v>
      </c>
      <c r="L322" s="260">
        <v>5.8</v>
      </c>
      <c r="M322" s="261" t="s">
        <v>198</v>
      </c>
    </row>
    <row r="323" spans="1:128" s="313" customFormat="1" ht="15" customHeight="1">
      <c r="A323" s="254" t="s">
        <v>673</v>
      </c>
      <c r="B323" s="255" t="s">
        <v>674</v>
      </c>
      <c r="C323" s="282">
        <v>8015</v>
      </c>
      <c r="D323" s="256">
        <v>12500270</v>
      </c>
      <c r="E323" s="256" t="s">
        <v>300</v>
      </c>
      <c r="F323" s="263" t="s">
        <v>727</v>
      </c>
      <c r="G323" s="291" t="s">
        <v>719</v>
      </c>
      <c r="H323" s="262" t="s">
        <v>323</v>
      </c>
      <c r="I323" s="270" t="s">
        <v>324</v>
      </c>
      <c r="J323" s="265" t="s">
        <v>325</v>
      </c>
      <c r="K323" s="266" t="s">
        <v>306</v>
      </c>
      <c r="L323" s="260">
        <v>5.8</v>
      </c>
      <c r="M323" s="261" t="s">
        <v>198</v>
      </c>
      <c r="N323" s="237"/>
      <c r="O323" s="237"/>
      <c r="P323" s="237"/>
      <c r="Q323" s="237"/>
      <c r="R323" s="237"/>
      <c r="S323" s="237"/>
      <c r="T323" s="237"/>
      <c r="U323" s="237"/>
      <c r="V323" s="237"/>
      <c r="W323" s="237"/>
      <c r="X323" s="237"/>
      <c r="Y323" s="237"/>
      <c r="Z323" s="237"/>
      <c r="AA323" s="237"/>
      <c r="AB323" s="237"/>
      <c r="AC323" s="237"/>
      <c r="AD323" s="237"/>
      <c r="AE323" s="237"/>
      <c r="AF323" s="237"/>
      <c r="AG323" s="237"/>
      <c r="AH323" s="237"/>
      <c r="AI323" s="237"/>
      <c r="AJ323" s="237"/>
      <c r="AK323" s="237"/>
      <c r="AL323" s="237"/>
      <c r="AM323" s="237"/>
      <c r="AN323" s="237"/>
      <c r="AO323" s="237"/>
      <c r="AP323" s="237"/>
      <c r="AQ323" s="237"/>
      <c r="AR323" s="237"/>
      <c r="AS323" s="237"/>
      <c r="AT323" s="237"/>
      <c r="AU323" s="237"/>
      <c r="AV323" s="237"/>
      <c r="AW323" s="237"/>
      <c r="AX323" s="237"/>
      <c r="AY323" s="237"/>
      <c r="AZ323" s="237"/>
      <c r="BA323" s="237"/>
      <c r="BB323" s="237"/>
      <c r="BC323" s="237"/>
      <c r="BD323" s="237"/>
      <c r="BE323" s="237"/>
      <c r="BF323" s="237"/>
      <c r="BG323" s="237"/>
      <c r="BH323" s="237"/>
      <c r="BI323" s="237"/>
      <c r="BJ323" s="237"/>
      <c r="BK323" s="237"/>
      <c r="BL323" s="237"/>
      <c r="BM323" s="237"/>
      <c r="BN323" s="237"/>
      <c r="BO323" s="237"/>
      <c r="BP323" s="237"/>
      <c r="BQ323" s="237"/>
      <c r="BR323" s="237"/>
      <c r="BS323" s="237"/>
      <c r="BT323" s="237"/>
      <c r="BU323" s="237"/>
      <c r="BV323" s="237"/>
      <c r="BW323" s="237"/>
      <c r="BX323" s="237"/>
      <c r="BY323" s="237"/>
      <c r="BZ323" s="237"/>
      <c r="CA323" s="237"/>
      <c r="CB323" s="237"/>
      <c r="CC323" s="237"/>
      <c r="CD323" s="237"/>
      <c r="CE323" s="237"/>
      <c r="CF323" s="237"/>
      <c r="CG323" s="237"/>
      <c r="CH323" s="237"/>
      <c r="CI323" s="237"/>
      <c r="CJ323" s="237"/>
      <c r="CK323" s="237"/>
      <c r="CL323" s="237"/>
      <c r="CM323" s="237"/>
      <c r="CN323" s="237"/>
      <c r="CO323" s="237"/>
      <c r="CP323" s="237"/>
      <c r="CQ323" s="237"/>
      <c r="CR323" s="237"/>
      <c r="CS323" s="237"/>
      <c r="CT323" s="237"/>
      <c r="CU323" s="237"/>
      <c r="CV323" s="237"/>
      <c r="CW323" s="237"/>
      <c r="CX323" s="237"/>
      <c r="CY323" s="237"/>
      <c r="CZ323" s="237"/>
      <c r="DA323" s="237"/>
      <c r="DB323" s="237"/>
      <c r="DC323" s="237"/>
      <c r="DD323" s="237"/>
      <c r="DE323" s="237"/>
      <c r="DF323" s="237"/>
      <c r="DG323" s="237"/>
      <c r="DH323" s="237"/>
      <c r="DI323" s="237"/>
      <c r="DJ323" s="237"/>
      <c r="DK323" s="237"/>
      <c r="DL323" s="237"/>
      <c r="DM323" s="237"/>
      <c r="DN323" s="237"/>
      <c r="DO323" s="237"/>
      <c r="DP323" s="237"/>
      <c r="DQ323" s="237"/>
      <c r="DR323" s="237"/>
      <c r="DS323" s="237"/>
      <c r="DT323" s="237"/>
      <c r="DU323" s="237"/>
      <c r="DV323" s="237"/>
      <c r="DW323" s="237"/>
      <c r="DX323" s="237"/>
    </row>
    <row r="324" spans="1:128" ht="15" customHeight="1">
      <c r="A324" s="254" t="s">
        <v>673</v>
      </c>
      <c r="B324" s="255" t="s">
        <v>674</v>
      </c>
      <c r="C324" s="262">
        <v>8021</v>
      </c>
      <c r="D324" s="256">
        <v>12500270</v>
      </c>
      <c r="E324" s="256" t="s">
        <v>300</v>
      </c>
      <c r="F324" s="263" t="s">
        <v>728</v>
      </c>
      <c r="G324" s="291" t="s">
        <v>719</v>
      </c>
      <c r="H324" s="262" t="s">
        <v>323</v>
      </c>
      <c r="I324" s="270" t="s">
        <v>324</v>
      </c>
      <c r="J324" s="265" t="s">
        <v>325</v>
      </c>
      <c r="K324" s="266" t="s">
        <v>306</v>
      </c>
      <c r="L324" s="260">
        <v>5.8</v>
      </c>
      <c r="M324" s="261" t="s">
        <v>198</v>
      </c>
      <c r="N324" s="313"/>
      <c r="O324" s="313"/>
      <c r="P324" s="313"/>
      <c r="Q324" s="313"/>
      <c r="R324" s="313"/>
      <c r="S324" s="313"/>
      <c r="T324" s="313"/>
      <c r="U324" s="313"/>
      <c r="V324" s="313"/>
      <c r="W324" s="313"/>
      <c r="X324" s="313"/>
      <c r="Y324" s="313"/>
      <c r="Z324" s="313"/>
      <c r="AA324" s="313"/>
      <c r="AB324" s="313"/>
      <c r="AC324" s="313"/>
      <c r="AD324" s="313"/>
      <c r="AE324" s="313"/>
      <c r="AF324" s="313"/>
      <c r="AG324" s="313"/>
      <c r="AH324" s="313"/>
      <c r="AI324" s="313"/>
      <c r="AJ324" s="313"/>
      <c r="AK324" s="313"/>
      <c r="AL324" s="313"/>
      <c r="AM324" s="313"/>
      <c r="AN324" s="313"/>
      <c r="AO324" s="313"/>
      <c r="AP324" s="313"/>
      <c r="AQ324" s="313"/>
      <c r="AR324" s="313"/>
      <c r="AS324" s="313"/>
      <c r="AT324" s="313"/>
      <c r="AU324" s="313"/>
      <c r="AV324" s="313"/>
      <c r="AW324" s="313"/>
      <c r="AX324" s="313"/>
      <c r="AY324" s="313"/>
      <c r="AZ324" s="313"/>
      <c r="BA324" s="313"/>
      <c r="BB324" s="313"/>
      <c r="BC324" s="313"/>
      <c r="BD324" s="313"/>
      <c r="BE324" s="313"/>
      <c r="BF324" s="313"/>
      <c r="BG324" s="313"/>
      <c r="BH324" s="313"/>
      <c r="BI324" s="313"/>
      <c r="BJ324" s="313"/>
      <c r="BK324" s="313"/>
      <c r="BL324" s="313"/>
      <c r="BM324" s="313"/>
      <c r="BN324" s="313"/>
      <c r="BO324" s="313"/>
      <c r="BP324" s="313"/>
      <c r="BQ324" s="313"/>
      <c r="BR324" s="313"/>
      <c r="BS324" s="313"/>
      <c r="BT324" s="313"/>
      <c r="BU324" s="313"/>
      <c r="BV324" s="313"/>
      <c r="BW324" s="313"/>
      <c r="BX324" s="313"/>
      <c r="BY324" s="313"/>
      <c r="BZ324" s="313"/>
      <c r="CA324" s="313"/>
      <c r="CB324" s="313"/>
      <c r="CC324" s="313"/>
      <c r="CD324" s="313"/>
      <c r="CE324" s="313"/>
      <c r="CF324" s="313"/>
      <c r="CG324" s="313"/>
      <c r="CH324" s="313"/>
      <c r="CI324" s="313"/>
      <c r="CJ324" s="313"/>
      <c r="CK324" s="313"/>
      <c r="CL324" s="313"/>
      <c r="CM324" s="313"/>
      <c r="CN324" s="313"/>
      <c r="CO324" s="313"/>
      <c r="CP324" s="313"/>
      <c r="CQ324" s="313"/>
      <c r="CR324" s="313"/>
      <c r="CS324" s="313"/>
      <c r="CT324" s="313"/>
      <c r="CU324" s="313"/>
      <c r="CV324" s="313"/>
      <c r="CW324" s="313"/>
      <c r="CX324" s="313"/>
      <c r="CY324" s="313"/>
      <c r="CZ324" s="313"/>
      <c r="DA324" s="313"/>
      <c r="DB324" s="313"/>
      <c r="DC324" s="313"/>
      <c r="DD324" s="313"/>
      <c r="DE324" s="313"/>
      <c r="DF324" s="313"/>
      <c r="DG324" s="313"/>
      <c r="DH324" s="313"/>
      <c r="DI324" s="313"/>
      <c r="DJ324" s="313"/>
      <c r="DK324" s="313"/>
      <c r="DL324" s="313"/>
      <c r="DM324" s="313"/>
      <c r="DN324" s="313"/>
      <c r="DO324" s="313"/>
      <c r="DP324" s="313"/>
      <c r="DQ324" s="313"/>
      <c r="DR324" s="313"/>
      <c r="DS324" s="313"/>
      <c r="DT324" s="313"/>
      <c r="DU324" s="313"/>
      <c r="DV324" s="313"/>
      <c r="DW324" s="313"/>
      <c r="DX324" s="313"/>
    </row>
    <row r="325" spans="1:128" ht="15" customHeight="1">
      <c r="A325" s="254" t="s">
        <v>673</v>
      </c>
      <c r="B325" s="255" t="s">
        <v>674</v>
      </c>
      <c r="C325" s="262" t="s">
        <v>729</v>
      </c>
      <c r="D325" s="256">
        <v>12500270</v>
      </c>
      <c r="E325" s="256" t="s">
        <v>723</v>
      </c>
      <c r="F325" s="263" t="s">
        <v>728</v>
      </c>
      <c r="G325" s="291" t="s">
        <v>719</v>
      </c>
      <c r="H325" s="262" t="s">
        <v>323</v>
      </c>
      <c r="I325" s="270" t="s">
        <v>324</v>
      </c>
      <c r="J325" s="265" t="s">
        <v>325</v>
      </c>
      <c r="K325" s="266" t="s">
        <v>306</v>
      </c>
      <c r="L325" s="260">
        <v>5.8</v>
      </c>
      <c r="M325" s="261" t="s">
        <v>198</v>
      </c>
      <c r="N325" s="313"/>
      <c r="O325" s="313"/>
      <c r="P325" s="313"/>
      <c r="Q325" s="313"/>
      <c r="R325" s="313"/>
      <c r="S325" s="313"/>
      <c r="T325" s="313"/>
      <c r="U325" s="313"/>
      <c r="V325" s="313"/>
      <c r="W325" s="313"/>
      <c r="X325" s="313"/>
      <c r="Y325" s="313"/>
      <c r="Z325" s="313"/>
      <c r="AA325" s="313"/>
      <c r="AB325" s="313"/>
      <c r="AC325" s="313"/>
      <c r="AD325" s="313"/>
      <c r="AE325" s="313"/>
      <c r="AF325" s="313"/>
      <c r="AG325" s="313"/>
      <c r="AH325" s="313"/>
      <c r="AI325" s="313"/>
      <c r="AJ325" s="313"/>
      <c r="AK325" s="313"/>
      <c r="AL325" s="313"/>
      <c r="AM325" s="313"/>
      <c r="AN325" s="313"/>
      <c r="AO325" s="313"/>
      <c r="AP325" s="313"/>
      <c r="AQ325" s="313"/>
      <c r="AR325" s="313"/>
      <c r="AS325" s="313"/>
      <c r="AT325" s="313"/>
      <c r="AU325" s="313"/>
      <c r="AV325" s="313"/>
      <c r="AW325" s="313"/>
      <c r="AX325" s="313"/>
      <c r="AY325" s="313"/>
      <c r="AZ325" s="313"/>
      <c r="BA325" s="313"/>
      <c r="BB325" s="313"/>
      <c r="BC325" s="313"/>
      <c r="BD325" s="313"/>
      <c r="BE325" s="313"/>
      <c r="BF325" s="313"/>
      <c r="BG325" s="313"/>
      <c r="BH325" s="313"/>
      <c r="BI325" s="313"/>
      <c r="BJ325" s="313"/>
      <c r="BK325" s="313"/>
      <c r="BL325" s="313"/>
      <c r="BM325" s="313"/>
      <c r="BN325" s="313"/>
      <c r="BO325" s="313"/>
      <c r="BP325" s="313"/>
      <c r="BQ325" s="313"/>
      <c r="BR325" s="313"/>
      <c r="BS325" s="313"/>
      <c r="BT325" s="313"/>
      <c r="BU325" s="313"/>
      <c r="BV325" s="313"/>
      <c r="BW325" s="313"/>
      <c r="BX325" s="313"/>
      <c r="BY325" s="313"/>
      <c r="BZ325" s="313"/>
      <c r="CA325" s="313"/>
      <c r="CB325" s="313"/>
      <c r="CC325" s="313"/>
      <c r="CD325" s="313"/>
      <c r="CE325" s="313"/>
      <c r="CF325" s="313"/>
      <c r="CG325" s="313"/>
      <c r="CH325" s="313"/>
      <c r="CI325" s="313"/>
      <c r="CJ325" s="313"/>
      <c r="CK325" s="313"/>
      <c r="CL325" s="313"/>
      <c r="CM325" s="313"/>
      <c r="CN325" s="313"/>
      <c r="CO325" s="313"/>
      <c r="CP325" s="313"/>
      <c r="CQ325" s="313"/>
      <c r="CR325" s="313"/>
      <c r="CS325" s="313"/>
      <c r="CT325" s="313"/>
      <c r="CU325" s="313"/>
      <c r="CV325" s="313"/>
      <c r="CW325" s="313"/>
      <c r="CX325" s="313"/>
      <c r="CY325" s="313"/>
      <c r="CZ325" s="313"/>
      <c r="DA325" s="313"/>
      <c r="DB325" s="313"/>
      <c r="DC325" s="313"/>
      <c r="DD325" s="313"/>
      <c r="DE325" s="313"/>
      <c r="DF325" s="313"/>
      <c r="DG325" s="313"/>
      <c r="DH325" s="313"/>
      <c r="DI325" s="313"/>
      <c r="DJ325" s="313"/>
      <c r="DK325" s="313"/>
      <c r="DL325" s="313"/>
      <c r="DM325" s="313"/>
      <c r="DN325" s="313"/>
      <c r="DO325" s="313"/>
      <c r="DP325" s="313"/>
      <c r="DQ325" s="313"/>
      <c r="DR325" s="313"/>
      <c r="DS325" s="313"/>
      <c r="DT325" s="313"/>
      <c r="DU325" s="313"/>
      <c r="DV325" s="313"/>
      <c r="DW325" s="313"/>
      <c r="DX325" s="313"/>
    </row>
    <row r="326" spans="1:128" ht="15" customHeight="1">
      <c r="A326" s="254" t="s">
        <v>673</v>
      </c>
      <c r="B326" s="255" t="s">
        <v>674</v>
      </c>
      <c r="C326" s="262">
        <v>8028</v>
      </c>
      <c r="D326" s="256">
        <v>12500270</v>
      </c>
      <c r="E326" s="256" t="s">
        <v>300</v>
      </c>
      <c r="F326" s="263" t="s">
        <v>730</v>
      </c>
      <c r="G326" s="264" t="s">
        <v>719</v>
      </c>
      <c r="H326" s="262" t="s">
        <v>323</v>
      </c>
      <c r="I326" s="270" t="s">
        <v>324</v>
      </c>
      <c r="J326" s="265" t="s">
        <v>325</v>
      </c>
      <c r="K326" s="266" t="s">
        <v>306</v>
      </c>
      <c r="L326" s="260">
        <v>5.8</v>
      </c>
      <c r="M326" s="261" t="s">
        <v>198</v>
      </c>
      <c r="N326" s="313"/>
      <c r="O326" s="313"/>
      <c r="P326" s="313"/>
      <c r="Q326" s="313"/>
      <c r="R326" s="313"/>
      <c r="S326" s="313"/>
      <c r="T326" s="313"/>
      <c r="U326" s="313"/>
      <c r="V326" s="313"/>
      <c r="W326" s="313"/>
      <c r="X326" s="313"/>
      <c r="Y326" s="313"/>
      <c r="Z326" s="313"/>
      <c r="AA326" s="313"/>
      <c r="AB326" s="313"/>
      <c r="AC326" s="313"/>
      <c r="AD326" s="313"/>
      <c r="AE326" s="313"/>
      <c r="AF326" s="313"/>
      <c r="AG326" s="313"/>
      <c r="AH326" s="313"/>
      <c r="AI326" s="313"/>
      <c r="AJ326" s="313"/>
      <c r="AK326" s="313"/>
      <c r="AL326" s="313"/>
      <c r="AM326" s="313"/>
      <c r="AN326" s="313"/>
      <c r="AO326" s="313"/>
      <c r="AP326" s="313"/>
      <c r="AQ326" s="313"/>
      <c r="AR326" s="313"/>
      <c r="AS326" s="313"/>
      <c r="AT326" s="313"/>
      <c r="AU326" s="313"/>
      <c r="AV326" s="313"/>
      <c r="AW326" s="313"/>
      <c r="AX326" s="313"/>
      <c r="AY326" s="313"/>
      <c r="AZ326" s="313"/>
      <c r="BA326" s="313"/>
      <c r="BB326" s="313"/>
      <c r="BC326" s="313"/>
      <c r="BD326" s="313"/>
      <c r="BE326" s="313"/>
      <c r="BF326" s="313"/>
      <c r="BG326" s="313"/>
      <c r="BH326" s="313"/>
      <c r="BI326" s="313"/>
      <c r="BJ326" s="313"/>
      <c r="BK326" s="313"/>
      <c r="BL326" s="313"/>
      <c r="BM326" s="313"/>
      <c r="BN326" s="313"/>
      <c r="BO326" s="313"/>
      <c r="BP326" s="313"/>
      <c r="BQ326" s="313"/>
      <c r="BR326" s="313"/>
      <c r="BS326" s="313"/>
      <c r="BT326" s="313"/>
      <c r="BU326" s="313"/>
      <c r="BV326" s="313"/>
      <c r="BW326" s="313"/>
      <c r="BX326" s="313"/>
      <c r="BY326" s="313"/>
      <c r="BZ326" s="313"/>
      <c r="CA326" s="313"/>
      <c r="CB326" s="313"/>
      <c r="CC326" s="313"/>
      <c r="CD326" s="313"/>
      <c r="CE326" s="313"/>
      <c r="CF326" s="313"/>
      <c r="CG326" s="313"/>
      <c r="CH326" s="313"/>
      <c r="CI326" s="313"/>
      <c r="CJ326" s="313"/>
      <c r="CK326" s="313"/>
      <c r="CL326" s="313"/>
      <c r="CM326" s="313"/>
      <c r="CN326" s="313"/>
      <c r="CO326" s="313"/>
      <c r="CP326" s="313"/>
      <c r="CQ326" s="313"/>
      <c r="CR326" s="313"/>
      <c r="CS326" s="313"/>
      <c r="CT326" s="313"/>
      <c r="CU326" s="313"/>
      <c r="CV326" s="313"/>
      <c r="CW326" s="313"/>
      <c r="CX326" s="313"/>
      <c r="CY326" s="313"/>
      <c r="CZ326" s="313"/>
      <c r="DA326" s="313"/>
      <c r="DB326" s="313"/>
      <c r="DC326" s="313"/>
      <c r="DD326" s="313"/>
      <c r="DE326" s="313"/>
      <c r="DF326" s="313"/>
      <c r="DG326" s="313"/>
      <c r="DH326" s="313"/>
      <c r="DI326" s="313"/>
      <c r="DJ326" s="313"/>
      <c r="DK326" s="313"/>
      <c r="DL326" s="313"/>
      <c r="DM326" s="313"/>
      <c r="DN326" s="313"/>
      <c r="DO326" s="313"/>
      <c r="DP326" s="313"/>
      <c r="DQ326" s="313"/>
      <c r="DR326" s="313"/>
      <c r="DS326" s="313"/>
      <c r="DT326" s="313"/>
      <c r="DU326" s="313"/>
      <c r="DV326" s="313"/>
      <c r="DW326" s="313"/>
      <c r="DX326" s="313"/>
    </row>
    <row r="327" spans="1:128" ht="15" customHeight="1">
      <c r="A327" s="254" t="s">
        <v>673</v>
      </c>
      <c r="B327" s="255" t="s">
        <v>674</v>
      </c>
      <c r="C327" s="256">
        <v>8030</v>
      </c>
      <c r="D327" s="256">
        <v>12500270</v>
      </c>
      <c r="E327" s="256" t="s">
        <v>300</v>
      </c>
      <c r="F327" s="263" t="s">
        <v>731</v>
      </c>
      <c r="G327" s="264" t="s">
        <v>719</v>
      </c>
      <c r="H327" s="262" t="s">
        <v>323</v>
      </c>
      <c r="I327" s="270" t="s">
        <v>324</v>
      </c>
      <c r="J327" s="265" t="s">
        <v>325</v>
      </c>
      <c r="K327" s="266" t="s">
        <v>306</v>
      </c>
      <c r="L327" s="260">
        <v>5.8</v>
      </c>
      <c r="M327" s="261" t="s">
        <v>198</v>
      </c>
      <c r="N327" s="313"/>
      <c r="O327" s="313"/>
      <c r="P327" s="313"/>
      <c r="Q327" s="313"/>
      <c r="R327" s="313"/>
      <c r="S327" s="313"/>
      <c r="T327" s="313"/>
      <c r="U327" s="313"/>
      <c r="V327" s="313"/>
      <c r="W327" s="313"/>
      <c r="X327" s="313"/>
      <c r="Y327" s="313"/>
      <c r="Z327" s="313"/>
      <c r="AA327" s="313"/>
      <c r="AB327" s="313"/>
      <c r="AC327" s="313"/>
      <c r="AD327" s="313"/>
      <c r="AE327" s="313"/>
      <c r="AF327" s="313"/>
      <c r="AG327" s="313"/>
      <c r="AH327" s="313"/>
      <c r="AI327" s="313"/>
      <c r="AJ327" s="313"/>
      <c r="AK327" s="313"/>
      <c r="AL327" s="313"/>
      <c r="AM327" s="313"/>
      <c r="AN327" s="313"/>
      <c r="AO327" s="313"/>
      <c r="AP327" s="313"/>
      <c r="AQ327" s="313"/>
      <c r="AR327" s="313"/>
      <c r="AS327" s="313"/>
      <c r="AT327" s="313"/>
      <c r="AU327" s="313"/>
      <c r="AV327" s="313"/>
      <c r="AW327" s="313"/>
      <c r="AX327" s="313"/>
      <c r="AY327" s="313"/>
      <c r="AZ327" s="313"/>
      <c r="BA327" s="313"/>
      <c r="BB327" s="313"/>
      <c r="BC327" s="313"/>
      <c r="BD327" s="313"/>
      <c r="BE327" s="313"/>
      <c r="BF327" s="313"/>
      <c r="BG327" s="313"/>
      <c r="BH327" s="313"/>
      <c r="BI327" s="313"/>
      <c r="BJ327" s="313"/>
      <c r="BK327" s="313"/>
      <c r="BL327" s="313"/>
      <c r="BM327" s="313"/>
      <c r="BN327" s="313"/>
      <c r="BO327" s="313"/>
      <c r="BP327" s="313"/>
      <c r="BQ327" s="313"/>
      <c r="BR327" s="313"/>
      <c r="BS327" s="313"/>
      <c r="BT327" s="313"/>
      <c r="BU327" s="313"/>
      <c r="BV327" s="313"/>
      <c r="BW327" s="313"/>
      <c r="BX327" s="313"/>
      <c r="BY327" s="313"/>
      <c r="BZ327" s="313"/>
      <c r="CA327" s="313"/>
      <c r="CB327" s="313"/>
      <c r="CC327" s="313"/>
      <c r="CD327" s="313"/>
      <c r="CE327" s="313"/>
      <c r="CF327" s="313"/>
      <c r="CG327" s="313"/>
      <c r="CH327" s="313"/>
      <c r="CI327" s="313"/>
      <c r="CJ327" s="313"/>
      <c r="CK327" s="313"/>
      <c r="CL327" s="313"/>
      <c r="CM327" s="313"/>
      <c r="CN327" s="313"/>
      <c r="CO327" s="313"/>
      <c r="CP327" s="313"/>
      <c r="CQ327" s="313"/>
      <c r="CR327" s="313"/>
      <c r="CS327" s="313"/>
      <c r="CT327" s="313"/>
      <c r="CU327" s="313"/>
      <c r="CV327" s="313"/>
      <c r="CW327" s="313"/>
      <c r="CX327" s="313"/>
      <c r="CY327" s="313"/>
      <c r="CZ327" s="313"/>
      <c r="DA327" s="313"/>
      <c r="DB327" s="313"/>
      <c r="DC327" s="313"/>
      <c r="DD327" s="313"/>
      <c r="DE327" s="313"/>
      <c r="DF327" s="313"/>
      <c r="DG327" s="313"/>
      <c r="DH327" s="313"/>
      <c r="DI327" s="313"/>
      <c r="DJ327" s="313"/>
      <c r="DK327" s="313"/>
      <c r="DL327" s="313"/>
      <c r="DM327" s="313"/>
      <c r="DN327" s="313"/>
      <c r="DO327" s="313"/>
      <c r="DP327" s="313"/>
      <c r="DQ327" s="313"/>
      <c r="DR327" s="313"/>
      <c r="DS327" s="313"/>
      <c r="DT327" s="313"/>
      <c r="DU327" s="313"/>
      <c r="DV327" s="313"/>
      <c r="DW327" s="313"/>
      <c r="DX327" s="313"/>
    </row>
    <row r="328" spans="1:128" ht="15" customHeight="1">
      <c r="A328" s="272" t="s">
        <v>673</v>
      </c>
      <c r="B328" s="317" t="s">
        <v>674</v>
      </c>
      <c r="C328" s="298" t="s">
        <v>732</v>
      </c>
      <c r="D328" s="293">
        <v>12500220</v>
      </c>
      <c r="E328" s="298" t="s">
        <v>401</v>
      </c>
      <c r="F328" s="263" t="s">
        <v>733</v>
      </c>
      <c r="G328" s="295" t="s">
        <v>719</v>
      </c>
      <c r="H328" s="293" t="s">
        <v>323</v>
      </c>
      <c r="I328" s="270" t="s">
        <v>324</v>
      </c>
      <c r="J328" s="294" t="s">
        <v>325</v>
      </c>
      <c r="K328" s="266" t="s">
        <v>306</v>
      </c>
      <c r="L328" s="325">
        <v>8</v>
      </c>
      <c r="M328" s="261" t="s">
        <v>721</v>
      </c>
      <c r="N328" s="313"/>
      <c r="O328" s="313"/>
      <c r="P328" s="313"/>
      <c r="Q328" s="313"/>
      <c r="R328" s="313"/>
      <c r="S328" s="313"/>
      <c r="T328" s="313"/>
      <c r="U328" s="313"/>
      <c r="V328" s="313"/>
      <c r="W328" s="313"/>
      <c r="X328" s="313"/>
      <c r="Y328" s="313"/>
      <c r="Z328" s="313"/>
      <c r="AA328" s="313"/>
      <c r="AB328" s="313"/>
      <c r="AC328" s="313"/>
      <c r="AD328" s="313"/>
      <c r="AE328" s="313"/>
      <c r="AF328" s="313"/>
      <c r="AG328" s="313"/>
      <c r="AH328" s="313"/>
      <c r="AI328" s="313"/>
      <c r="AJ328" s="313"/>
      <c r="AK328" s="313"/>
      <c r="AL328" s="313"/>
      <c r="AM328" s="313"/>
      <c r="AN328" s="313"/>
      <c r="AO328" s="313"/>
      <c r="AP328" s="313"/>
      <c r="AQ328" s="313"/>
      <c r="AR328" s="313"/>
      <c r="AS328" s="313"/>
      <c r="AT328" s="313"/>
      <c r="AU328" s="313"/>
      <c r="AV328" s="313"/>
      <c r="AW328" s="313"/>
      <c r="AX328" s="313"/>
      <c r="AY328" s="313"/>
      <c r="AZ328" s="313"/>
      <c r="BA328" s="313"/>
      <c r="BB328" s="313"/>
      <c r="BC328" s="313"/>
      <c r="BD328" s="313"/>
      <c r="BE328" s="313"/>
      <c r="BF328" s="313"/>
      <c r="BG328" s="313"/>
      <c r="BH328" s="313"/>
      <c r="BI328" s="313"/>
      <c r="BJ328" s="313"/>
      <c r="BK328" s="313"/>
      <c r="BL328" s="313"/>
      <c r="BM328" s="313"/>
      <c r="BN328" s="313"/>
      <c r="BO328" s="313"/>
      <c r="BP328" s="313"/>
      <c r="BQ328" s="313"/>
      <c r="BR328" s="313"/>
      <c r="BS328" s="313"/>
      <c r="BT328" s="313"/>
      <c r="BU328" s="313"/>
      <c r="BV328" s="313"/>
      <c r="BW328" s="313"/>
      <c r="BX328" s="313"/>
      <c r="BY328" s="313"/>
      <c r="BZ328" s="313"/>
      <c r="CA328" s="313"/>
      <c r="CB328" s="313"/>
      <c r="CC328" s="313"/>
      <c r="CD328" s="313"/>
      <c r="CE328" s="313"/>
      <c r="CF328" s="313"/>
      <c r="CG328" s="313"/>
      <c r="CH328" s="313"/>
      <c r="CI328" s="313"/>
      <c r="CJ328" s="313"/>
      <c r="CK328" s="313"/>
      <c r="CL328" s="313"/>
      <c r="CM328" s="313"/>
      <c r="CN328" s="313"/>
      <c r="CO328" s="313"/>
      <c r="CP328" s="313"/>
      <c r="CQ328" s="313"/>
      <c r="CR328" s="313"/>
      <c r="CS328" s="313"/>
      <c r="CT328" s="313"/>
      <c r="CU328" s="313"/>
      <c r="CV328" s="313"/>
      <c r="CW328" s="313"/>
      <c r="CX328" s="313"/>
      <c r="CY328" s="313"/>
      <c r="CZ328" s="313"/>
      <c r="DA328" s="313"/>
      <c r="DB328" s="313"/>
      <c r="DC328" s="313"/>
      <c r="DD328" s="313"/>
      <c r="DE328" s="313"/>
      <c r="DF328" s="313"/>
      <c r="DG328" s="313"/>
      <c r="DH328" s="313"/>
      <c r="DI328" s="313"/>
      <c r="DJ328" s="313"/>
      <c r="DK328" s="313"/>
      <c r="DL328" s="313"/>
      <c r="DM328" s="313"/>
      <c r="DN328" s="313"/>
      <c r="DO328" s="313"/>
      <c r="DP328" s="313"/>
      <c r="DQ328" s="313"/>
      <c r="DR328" s="313"/>
      <c r="DS328" s="313"/>
      <c r="DT328" s="313"/>
      <c r="DU328" s="313"/>
      <c r="DV328" s="313"/>
      <c r="DW328" s="313"/>
      <c r="DX328" s="313"/>
    </row>
    <row r="329" spans="1:128" ht="15" customHeight="1">
      <c r="A329" s="254" t="s">
        <v>673</v>
      </c>
      <c r="B329" s="255" t="s">
        <v>674</v>
      </c>
      <c r="C329" s="256">
        <v>8051</v>
      </c>
      <c r="D329" s="256">
        <v>12500270</v>
      </c>
      <c r="E329" s="256" t="s">
        <v>300</v>
      </c>
      <c r="F329" s="263" t="s">
        <v>733</v>
      </c>
      <c r="G329" s="264" t="s">
        <v>719</v>
      </c>
      <c r="H329" s="262" t="s">
        <v>323</v>
      </c>
      <c r="I329" s="270" t="s">
        <v>324</v>
      </c>
      <c r="J329" s="265" t="s">
        <v>325</v>
      </c>
      <c r="K329" s="266" t="s">
        <v>306</v>
      </c>
      <c r="L329" s="260">
        <v>5.8</v>
      </c>
      <c r="M329" s="261" t="s">
        <v>198</v>
      </c>
      <c r="N329" s="313"/>
      <c r="O329" s="313"/>
      <c r="P329" s="313"/>
      <c r="Q329" s="313"/>
      <c r="R329" s="313"/>
      <c r="S329" s="313"/>
      <c r="T329" s="313"/>
      <c r="U329" s="313"/>
      <c r="V329" s="313"/>
      <c r="W329" s="313"/>
      <c r="X329" s="313"/>
      <c r="Y329" s="313"/>
      <c r="Z329" s="313"/>
      <c r="AA329" s="313"/>
      <c r="AB329" s="313"/>
      <c r="AC329" s="313"/>
      <c r="AD329" s="313"/>
      <c r="AE329" s="313"/>
      <c r="AF329" s="313"/>
      <c r="AG329" s="313"/>
      <c r="AH329" s="313"/>
      <c r="AI329" s="313"/>
      <c r="AJ329" s="313"/>
      <c r="AK329" s="313"/>
      <c r="AL329" s="313"/>
      <c r="AM329" s="313"/>
      <c r="AN329" s="313"/>
      <c r="AO329" s="313"/>
      <c r="AP329" s="313"/>
      <c r="AQ329" s="313"/>
      <c r="AR329" s="313"/>
      <c r="AS329" s="313"/>
      <c r="AT329" s="313"/>
      <c r="AU329" s="313"/>
      <c r="AV329" s="313"/>
      <c r="AW329" s="313"/>
      <c r="AX329" s="313"/>
      <c r="AY329" s="313"/>
      <c r="AZ329" s="313"/>
      <c r="BA329" s="313"/>
      <c r="BB329" s="313"/>
      <c r="BC329" s="313"/>
      <c r="BD329" s="313"/>
      <c r="BE329" s="313"/>
      <c r="BF329" s="313"/>
      <c r="BG329" s="313"/>
      <c r="BH329" s="313"/>
      <c r="BI329" s="313"/>
      <c r="BJ329" s="313"/>
      <c r="BK329" s="313"/>
      <c r="BL329" s="313"/>
      <c r="BM329" s="313"/>
      <c r="BN329" s="313"/>
      <c r="BO329" s="313"/>
      <c r="BP329" s="313"/>
      <c r="BQ329" s="313"/>
      <c r="BR329" s="313"/>
      <c r="BS329" s="313"/>
      <c r="BT329" s="313"/>
      <c r="BU329" s="313"/>
      <c r="BV329" s="313"/>
      <c r="BW329" s="313"/>
      <c r="BX329" s="313"/>
      <c r="BY329" s="313"/>
      <c r="BZ329" s="313"/>
      <c r="CA329" s="313"/>
      <c r="CB329" s="313"/>
      <c r="CC329" s="313"/>
      <c r="CD329" s="313"/>
      <c r="CE329" s="313"/>
      <c r="CF329" s="313"/>
      <c r="CG329" s="313"/>
      <c r="CH329" s="313"/>
      <c r="CI329" s="313"/>
      <c r="CJ329" s="313"/>
      <c r="CK329" s="313"/>
      <c r="CL329" s="313"/>
      <c r="CM329" s="313"/>
      <c r="CN329" s="313"/>
      <c r="CO329" s="313"/>
      <c r="CP329" s="313"/>
      <c r="CQ329" s="313"/>
      <c r="CR329" s="313"/>
      <c r="CS329" s="313"/>
      <c r="CT329" s="313"/>
      <c r="CU329" s="313"/>
      <c r="CV329" s="313"/>
      <c r="CW329" s="313"/>
      <c r="CX329" s="313"/>
      <c r="CY329" s="313"/>
      <c r="CZ329" s="313"/>
      <c r="DA329" s="313"/>
      <c r="DB329" s="313"/>
      <c r="DC329" s="313"/>
      <c r="DD329" s="313"/>
      <c r="DE329" s="313"/>
      <c r="DF329" s="313"/>
      <c r="DG329" s="313"/>
      <c r="DH329" s="313"/>
      <c r="DI329" s="313"/>
      <c r="DJ329" s="313"/>
      <c r="DK329" s="313"/>
      <c r="DL329" s="313"/>
      <c r="DM329" s="313"/>
      <c r="DN329" s="313"/>
      <c r="DO329" s="313"/>
      <c r="DP329" s="313"/>
      <c r="DQ329" s="313"/>
      <c r="DR329" s="313"/>
      <c r="DS329" s="313"/>
      <c r="DT329" s="313"/>
      <c r="DU329" s="313"/>
      <c r="DV329" s="313"/>
      <c r="DW329" s="313"/>
      <c r="DX329" s="313"/>
    </row>
    <row r="330" spans="1:128" ht="15" customHeight="1">
      <c r="A330" s="254" t="s">
        <v>673</v>
      </c>
      <c r="B330" s="255" t="s">
        <v>674</v>
      </c>
      <c r="C330" s="256" t="s">
        <v>734</v>
      </c>
      <c r="D330" s="256">
        <v>12500270</v>
      </c>
      <c r="E330" s="256" t="s">
        <v>723</v>
      </c>
      <c r="F330" s="263" t="s">
        <v>733</v>
      </c>
      <c r="G330" s="264" t="s">
        <v>719</v>
      </c>
      <c r="H330" s="262" t="s">
        <v>323</v>
      </c>
      <c r="I330" s="270" t="s">
        <v>324</v>
      </c>
      <c r="J330" s="265" t="s">
        <v>325</v>
      </c>
      <c r="K330" s="266" t="s">
        <v>306</v>
      </c>
      <c r="L330" s="260">
        <v>5.8</v>
      </c>
      <c r="M330" s="261" t="s">
        <v>198</v>
      </c>
      <c r="N330" s="313"/>
      <c r="O330" s="313"/>
      <c r="P330" s="313"/>
      <c r="Q330" s="313"/>
      <c r="R330" s="313"/>
      <c r="S330" s="313"/>
      <c r="T330" s="313"/>
      <c r="U330" s="313"/>
      <c r="V330" s="313"/>
      <c r="W330" s="313"/>
      <c r="X330" s="313"/>
      <c r="Y330" s="313"/>
      <c r="Z330" s="313"/>
      <c r="AA330" s="313"/>
      <c r="AB330" s="313"/>
      <c r="AC330" s="313"/>
      <c r="AD330" s="313"/>
      <c r="AE330" s="313"/>
      <c r="AF330" s="313"/>
      <c r="AG330" s="313"/>
      <c r="AH330" s="313"/>
      <c r="AI330" s="313"/>
      <c r="AJ330" s="313"/>
      <c r="AK330" s="313"/>
      <c r="AL330" s="313"/>
      <c r="AM330" s="313"/>
      <c r="AN330" s="313"/>
      <c r="AO330" s="313"/>
      <c r="AP330" s="313"/>
      <c r="AQ330" s="313"/>
      <c r="AR330" s="313"/>
      <c r="AS330" s="313"/>
      <c r="AT330" s="313"/>
      <c r="AU330" s="313"/>
      <c r="AV330" s="313"/>
      <c r="AW330" s="313"/>
      <c r="AX330" s="313"/>
      <c r="AY330" s="313"/>
      <c r="AZ330" s="313"/>
      <c r="BA330" s="313"/>
      <c r="BB330" s="313"/>
      <c r="BC330" s="313"/>
      <c r="BD330" s="313"/>
      <c r="BE330" s="313"/>
      <c r="BF330" s="313"/>
      <c r="BG330" s="313"/>
      <c r="BH330" s="313"/>
      <c r="BI330" s="313"/>
      <c r="BJ330" s="313"/>
      <c r="BK330" s="313"/>
      <c r="BL330" s="313"/>
      <c r="BM330" s="313"/>
      <c r="BN330" s="313"/>
      <c r="BO330" s="313"/>
      <c r="BP330" s="313"/>
      <c r="BQ330" s="313"/>
      <c r="BR330" s="313"/>
      <c r="BS330" s="313"/>
      <c r="BT330" s="313"/>
      <c r="BU330" s="313"/>
      <c r="BV330" s="313"/>
      <c r="BW330" s="313"/>
      <c r="BX330" s="313"/>
      <c r="BY330" s="313"/>
      <c r="BZ330" s="313"/>
      <c r="CA330" s="313"/>
      <c r="CB330" s="313"/>
      <c r="CC330" s="313"/>
      <c r="CD330" s="313"/>
      <c r="CE330" s="313"/>
      <c r="CF330" s="313"/>
      <c r="CG330" s="313"/>
      <c r="CH330" s="313"/>
      <c r="CI330" s="313"/>
      <c r="CJ330" s="313"/>
      <c r="CK330" s="313"/>
      <c r="CL330" s="313"/>
      <c r="CM330" s="313"/>
      <c r="CN330" s="313"/>
      <c r="CO330" s="313"/>
      <c r="CP330" s="313"/>
      <c r="CQ330" s="313"/>
      <c r="CR330" s="313"/>
      <c r="CS330" s="313"/>
      <c r="CT330" s="313"/>
      <c r="CU330" s="313"/>
      <c r="CV330" s="313"/>
      <c r="CW330" s="313"/>
      <c r="CX330" s="313"/>
      <c r="CY330" s="313"/>
      <c r="CZ330" s="313"/>
      <c r="DA330" s="313"/>
      <c r="DB330" s="313"/>
      <c r="DC330" s="313"/>
      <c r="DD330" s="313"/>
      <c r="DE330" s="313"/>
      <c r="DF330" s="313"/>
      <c r="DG330" s="313"/>
      <c r="DH330" s="313"/>
      <c r="DI330" s="313"/>
      <c r="DJ330" s="313"/>
      <c r="DK330" s="313"/>
      <c r="DL330" s="313"/>
      <c r="DM330" s="313"/>
      <c r="DN330" s="313"/>
      <c r="DO330" s="313"/>
      <c r="DP330" s="313"/>
      <c r="DQ330" s="313"/>
      <c r="DR330" s="313"/>
      <c r="DS330" s="313"/>
      <c r="DT330" s="313"/>
      <c r="DU330" s="313"/>
      <c r="DV330" s="313"/>
      <c r="DW330" s="313"/>
      <c r="DX330" s="313"/>
    </row>
    <row r="331" spans="1:128" ht="15" customHeight="1">
      <c r="A331" s="254" t="s">
        <v>673</v>
      </c>
      <c r="B331" s="255" t="s">
        <v>674</v>
      </c>
      <c r="C331" s="256">
        <v>8071</v>
      </c>
      <c r="D331" s="256">
        <v>12500270</v>
      </c>
      <c r="E331" s="256" t="s">
        <v>300</v>
      </c>
      <c r="F331" s="263" t="s">
        <v>735</v>
      </c>
      <c r="G331" s="264" t="s">
        <v>719</v>
      </c>
      <c r="H331" s="262" t="s">
        <v>323</v>
      </c>
      <c r="I331" s="270" t="s">
        <v>324</v>
      </c>
      <c r="J331" s="265" t="s">
        <v>325</v>
      </c>
      <c r="K331" s="266" t="s">
        <v>306</v>
      </c>
      <c r="L331" s="260">
        <v>5.8</v>
      </c>
      <c r="M331" s="261" t="s">
        <v>198</v>
      </c>
      <c r="N331" s="313"/>
      <c r="O331" s="313"/>
      <c r="P331" s="313"/>
      <c r="Q331" s="313"/>
      <c r="R331" s="313"/>
      <c r="S331" s="313"/>
      <c r="T331" s="313"/>
      <c r="U331" s="313"/>
      <c r="V331" s="313"/>
      <c r="W331" s="313"/>
      <c r="X331" s="313"/>
      <c r="Y331" s="313"/>
      <c r="Z331" s="313"/>
      <c r="AA331" s="313"/>
      <c r="AB331" s="313"/>
      <c r="AC331" s="313"/>
      <c r="AD331" s="313"/>
      <c r="AE331" s="313"/>
      <c r="AF331" s="313"/>
      <c r="AG331" s="313"/>
      <c r="AH331" s="313"/>
      <c r="AI331" s="313"/>
      <c r="AJ331" s="313"/>
      <c r="AK331" s="313"/>
      <c r="AL331" s="313"/>
      <c r="AM331" s="313"/>
      <c r="AN331" s="313"/>
      <c r="AO331" s="313"/>
      <c r="AP331" s="313"/>
      <c r="AQ331" s="313"/>
      <c r="AR331" s="313"/>
      <c r="AS331" s="313"/>
      <c r="AT331" s="313"/>
      <c r="AU331" s="313"/>
      <c r="AV331" s="313"/>
      <c r="AW331" s="313"/>
      <c r="AX331" s="313"/>
      <c r="AY331" s="313"/>
      <c r="AZ331" s="313"/>
      <c r="BA331" s="313"/>
      <c r="BB331" s="313"/>
      <c r="BC331" s="313"/>
      <c r="BD331" s="313"/>
      <c r="BE331" s="313"/>
      <c r="BF331" s="313"/>
      <c r="BG331" s="313"/>
      <c r="BH331" s="313"/>
      <c r="BI331" s="313"/>
      <c r="BJ331" s="313"/>
      <c r="BK331" s="313"/>
      <c r="BL331" s="313"/>
      <c r="BM331" s="313"/>
      <c r="BN331" s="313"/>
      <c r="BO331" s="313"/>
      <c r="BP331" s="313"/>
      <c r="BQ331" s="313"/>
      <c r="BR331" s="313"/>
      <c r="BS331" s="313"/>
      <c r="BT331" s="313"/>
      <c r="BU331" s="313"/>
      <c r="BV331" s="313"/>
      <c r="BW331" s="313"/>
      <c r="BX331" s="313"/>
      <c r="BY331" s="313"/>
      <c r="BZ331" s="313"/>
      <c r="CA331" s="313"/>
      <c r="CB331" s="313"/>
      <c r="CC331" s="313"/>
      <c r="CD331" s="313"/>
      <c r="CE331" s="313"/>
      <c r="CF331" s="313"/>
      <c r="CG331" s="313"/>
      <c r="CH331" s="313"/>
      <c r="CI331" s="313"/>
      <c r="CJ331" s="313"/>
      <c r="CK331" s="313"/>
      <c r="CL331" s="313"/>
      <c r="CM331" s="313"/>
      <c r="CN331" s="313"/>
      <c r="CO331" s="313"/>
      <c r="CP331" s="313"/>
      <c r="CQ331" s="313"/>
      <c r="CR331" s="313"/>
      <c r="CS331" s="313"/>
      <c r="CT331" s="313"/>
      <c r="CU331" s="313"/>
      <c r="CV331" s="313"/>
      <c r="CW331" s="313"/>
      <c r="CX331" s="313"/>
      <c r="CY331" s="313"/>
      <c r="CZ331" s="313"/>
      <c r="DA331" s="313"/>
      <c r="DB331" s="313"/>
      <c r="DC331" s="313"/>
      <c r="DD331" s="313"/>
      <c r="DE331" s="313"/>
      <c r="DF331" s="313"/>
      <c r="DG331" s="313"/>
      <c r="DH331" s="313"/>
      <c r="DI331" s="313"/>
      <c r="DJ331" s="313"/>
      <c r="DK331" s="313"/>
      <c r="DL331" s="313"/>
      <c r="DM331" s="313"/>
      <c r="DN331" s="313"/>
      <c r="DO331" s="313"/>
      <c r="DP331" s="313"/>
      <c r="DQ331" s="313"/>
      <c r="DR331" s="313"/>
      <c r="DS331" s="313"/>
      <c r="DT331" s="313"/>
      <c r="DU331" s="313"/>
      <c r="DV331" s="313"/>
      <c r="DW331" s="313"/>
      <c r="DX331" s="313"/>
    </row>
    <row r="332" spans="1:128" ht="15" customHeight="1">
      <c r="A332" s="254" t="s">
        <v>673</v>
      </c>
      <c r="B332" s="255" t="s">
        <v>674</v>
      </c>
      <c r="C332" s="256" t="s">
        <v>736</v>
      </c>
      <c r="D332" s="256">
        <v>12500270</v>
      </c>
      <c r="E332" s="256" t="s">
        <v>723</v>
      </c>
      <c r="F332" s="263" t="s">
        <v>735</v>
      </c>
      <c r="G332" s="264" t="s">
        <v>719</v>
      </c>
      <c r="H332" s="262" t="s">
        <v>323</v>
      </c>
      <c r="I332" s="270" t="s">
        <v>324</v>
      </c>
      <c r="J332" s="265" t="s">
        <v>325</v>
      </c>
      <c r="K332" s="266" t="s">
        <v>306</v>
      </c>
      <c r="L332" s="260">
        <v>5.8</v>
      </c>
      <c r="M332" s="261" t="s">
        <v>198</v>
      </c>
      <c r="N332" s="313"/>
      <c r="O332" s="313"/>
      <c r="P332" s="313"/>
      <c r="Q332" s="313"/>
      <c r="R332" s="313"/>
      <c r="S332" s="313"/>
      <c r="T332" s="313"/>
      <c r="U332" s="313"/>
      <c r="V332" s="313"/>
      <c r="W332" s="313"/>
      <c r="X332" s="313"/>
      <c r="Y332" s="313"/>
      <c r="Z332" s="313"/>
      <c r="AA332" s="313"/>
      <c r="AB332" s="313"/>
      <c r="AC332" s="313"/>
      <c r="AD332" s="313"/>
      <c r="AE332" s="313"/>
      <c r="AF332" s="313"/>
      <c r="AG332" s="313"/>
      <c r="AH332" s="313"/>
      <c r="AI332" s="313"/>
      <c r="AJ332" s="313"/>
      <c r="AK332" s="313"/>
      <c r="AL332" s="313"/>
      <c r="AM332" s="313"/>
      <c r="AN332" s="313"/>
      <c r="AO332" s="313"/>
      <c r="AP332" s="313"/>
      <c r="AQ332" s="313"/>
      <c r="AR332" s="313"/>
      <c r="AS332" s="313"/>
      <c r="AT332" s="313"/>
      <c r="AU332" s="313"/>
      <c r="AV332" s="313"/>
      <c r="AW332" s="313"/>
      <c r="AX332" s="313"/>
      <c r="AY332" s="313"/>
      <c r="AZ332" s="313"/>
      <c r="BA332" s="313"/>
      <c r="BB332" s="313"/>
      <c r="BC332" s="313"/>
      <c r="BD332" s="313"/>
      <c r="BE332" s="313"/>
      <c r="BF332" s="313"/>
      <c r="BG332" s="313"/>
      <c r="BH332" s="313"/>
      <c r="BI332" s="313"/>
      <c r="BJ332" s="313"/>
      <c r="BK332" s="313"/>
      <c r="BL332" s="313"/>
      <c r="BM332" s="313"/>
      <c r="BN332" s="313"/>
      <c r="BO332" s="313"/>
      <c r="BP332" s="313"/>
      <c r="BQ332" s="313"/>
      <c r="BR332" s="313"/>
      <c r="BS332" s="313"/>
      <c r="BT332" s="313"/>
      <c r="BU332" s="313"/>
      <c r="BV332" s="313"/>
      <c r="BW332" s="313"/>
      <c r="BX332" s="313"/>
      <c r="BY332" s="313"/>
      <c r="BZ332" s="313"/>
      <c r="CA332" s="313"/>
      <c r="CB332" s="313"/>
      <c r="CC332" s="313"/>
      <c r="CD332" s="313"/>
      <c r="CE332" s="313"/>
      <c r="CF332" s="313"/>
      <c r="CG332" s="313"/>
      <c r="CH332" s="313"/>
      <c r="CI332" s="313"/>
      <c r="CJ332" s="313"/>
      <c r="CK332" s="313"/>
      <c r="CL332" s="313"/>
      <c r="CM332" s="313"/>
      <c r="CN332" s="313"/>
      <c r="CO332" s="313"/>
      <c r="CP332" s="313"/>
      <c r="CQ332" s="313"/>
      <c r="CR332" s="313"/>
      <c r="CS332" s="313"/>
      <c r="CT332" s="313"/>
      <c r="CU332" s="313"/>
      <c r="CV332" s="313"/>
      <c r="CW332" s="313"/>
      <c r="CX332" s="313"/>
      <c r="CY332" s="313"/>
      <c r="CZ332" s="313"/>
      <c r="DA332" s="313"/>
      <c r="DB332" s="313"/>
      <c r="DC332" s="313"/>
      <c r="DD332" s="313"/>
      <c r="DE332" s="313"/>
      <c r="DF332" s="313"/>
      <c r="DG332" s="313"/>
      <c r="DH332" s="313"/>
      <c r="DI332" s="313"/>
      <c r="DJ332" s="313"/>
      <c r="DK332" s="313"/>
      <c r="DL332" s="313"/>
      <c r="DM332" s="313"/>
      <c r="DN332" s="313"/>
      <c r="DO332" s="313"/>
      <c r="DP332" s="313"/>
      <c r="DQ332" s="313"/>
      <c r="DR332" s="313"/>
      <c r="DS332" s="313"/>
      <c r="DT332" s="313"/>
      <c r="DU332" s="313"/>
      <c r="DV332" s="313"/>
      <c r="DW332" s="313"/>
      <c r="DX332" s="313"/>
    </row>
    <row r="333" spans="1:128" ht="15" customHeight="1">
      <c r="A333" s="254" t="s">
        <v>673</v>
      </c>
      <c r="B333" s="255" t="s">
        <v>674</v>
      </c>
      <c r="C333" s="262">
        <v>8072</v>
      </c>
      <c r="D333" s="256">
        <v>12500270</v>
      </c>
      <c r="E333" s="256" t="s">
        <v>300</v>
      </c>
      <c r="F333" s="263" t="s">
        <v>737</v>
      </c>
      <c r="G333" s="264" t="s">
        <v>719</v>
      </c>
      <c r="H333" s="262" t="s">
        <v>323</v>
      </c>
      <c r="I333" s="270" t="s">
        <v>324</v>
      </c>
      <c r="J333" s="265" t="s">
        <v>325</v>
      </c>
      <c r="K333" s="266" t="s">
        <v>306</v>
      </c>
      <c r="L333" s="260">
        <v>5.8</v>
      </c>
      <c r="M333" s="261" t="s">
        <v>198</v>
      </c>
      <c r="N333" s="313"/>
      <c r="O333" s="313"/>
      <c r="P333" s="313"/>
      <c r="Q333" s="313"/>
      <c r="R333" s="313"/>
      <c r="S333" s="313"/>
      <c r="T333" s="313"/>
      <c r="U333" s="313"/>
      <c r="V333" s="313"/>
      <c r="W333" s="313"/>
      <c r="X333" s="313"/>
      <c r="Y333" s="313"/>
      <c r="Z333" s="313"/>
      <c r="AA333" s="313"/>
      <c r="AB333" s="313"/>
      <c r="AC333" s="313"/>
      <c r="AD333" s="313"/>
      <c r="AE333" s="313"/>
      <c r="AF333" s="313"/>
      <c r="AG333" s="313"/>
      <c r="AH333" s="313"/>
      <c r="AI333" s="313"/>
      <c r="AJ333" s="313"/>
      <c r="AK333" s="313"/>
      <c r="AL333" s="313"/>
      <c r="AM333" s="313"/>
      <c r="AN333" s="313"/>
      <c r="AO333" s="313"/>
      <c r="AP333" s="313"/>
      <c r="AQ333" s="313"/>
      <c r="AR333" s="313"/>
      <c r="AS333" s="313"/>
      <c r="AT333" s="313"/>
      <c r="AU333" s="313"/>
      <c r="AV333" s="313"/>
      <c r="AW333" s="313"/>
      <c r="AX333" s="313"/>
      <c r="AY333" s="313"/>
      <c r="AZ333" s="313"/>
      <c r="BA333" s="313"/>
      <c r="BB333" s="313"/>
      <c r="BC333" s="313"/>
      <c r="BD333" s="313"/>
      <c r="BE333" s="313"/>
      <c r="BF333" s="313"/>
      <c r="BG333" s="313"/>
      <c r="BH333" s="313"/>
      <c r="BI333" s="313"/>
      <c r="BJ333" s="313"/>
      <c r="BK333" s="313"/>
      <c r="BL333" s="313"/>
      <c r="BM333" s="313"/>
      <c r="BN333" s="313"/>
      <c r="BO333" s="313"/>
      <c r="BP333" s="313"/>
      <c r="BQ333" s="313"/>
      <c r="BR333" s="313"/>
      <c r="BS333" s="313"/>
      <c r="BT333" s="313"/>
      <c r="BU333" s="313"/>
      <c r="BV333" s="313"/>
      <c r="BW333" s="313"/>
      <c r="BX333" s="313"/>
      <c r="BY333" s="313"/>
      <c r="BZ333" s="313"/>
      <c r="CA333" s="313"/>
      <c r="CB333" s="313"/>
      <c r="CC333" s="313"/>
      <c r="CD333" s="313"/>
      <c r="CE333" s="313"/>
      <c r="CF333" s="313"/>
      <c r="CG333" s="313"/>
      <c r="CH333" s="313"/>
      <c r="CI333" s="313"/>
      <c r="CJ333" s="313"/>
      <c r="CK333" s="313"/>
      <c r="CL333" s="313"/>
      <c r="CM333" s="313"/>
      <c r="CN333" s="313"/>
      <c r="CO333" s="313"/>
      <c r="CP333" s="313"/>
      <c r="CQ333" s="313"/>
      <c r="CR333" s="313"/>
      <c r="CS333" s="313"/>
      <c r="CT333" s="313"/>
      <c r="CU333" s="313"/>
      <c r="CV333" s="313"/>
      <c r="CW333" s="313"/>
      <c r="CX333" s="313"/>
      <c r="CY333" s="313"/>
      <c r="CZ333" s="313"/>
      <c r="DA333" s="313"/>
      <c r="DB333" s="313"/>
      <c r="DC333" s="313"/>
      <c r="DD333" s="313"/>
      <c r="DE333" s="313"/>
      <c r="DF333" s="313"/>
      <c r="DG333" s="313"/>
      <c r="DH333" s="313"/>
      <c r="DI333" s="313"/>
      <c r="DJ333" s="313"/>
      <c r="DK333" s="313"/>
      <c r="DL333" s="313"/>
      <c r="DM333" s="313"/>
      <c r="DN333" s="313"/>
      <c r="DO333" s="313"/>
      <c r="DP333" s="313"/>
      <c r="DQ333" s="313"/>
      <c r="DR333" s="313"/>
      <c r="DS333" s="313"/>
      <c r="DT333" s="313"/>
      <c r="DU333" s="313"/>
      <c r="DV333" s="313"/>
      <c r="DW333" s="313"/>
      <c r="DX333" s="313"/>
    </row>
    <row r="334" spans="1:128" ht="15" customHeight="1">
      <c r="A334" s="254" t="s">
        <v>673</v>
      </c>
      <c r="B334" s="255" t="s">
        <v>674</v>
      </c>
      <c r="C334" s="262" t="s">
        <v>738</v>
      </c>
      <c r="D334" s="256">
        <v>12500270</v>
      </c>
      <c r="E334" s="256" t="s">
        <v>723</v>
      </c>
      <c r="F334" s="263" t="s">
        <v>737</v>
      </c>
      <c r="G334" s="264" t="s">
        <v>719</v>
      </c>
      <c r="H334" s="262" t="s">
        <v>323</v>
      </c>
      <c r="I334" s="270" t="s">
        <v>324</v>
      </c>
      <c r="J334" s="265" t="s">
        <v>325</v>
      </c>
      <c r="K334" s="266" t="s">
        <v>306</v>
      </c>
      <c r="L334" s="260">
        <v>5.8</v>
      </c>
      <c r="M334" s="261" t="s">
        <v>198</v>
      </c>
      <c r="N334" s="313"/>
      <c r="O334" s="313"/>
      <c r="P334" s="313"/>
      <c r="Q334" s="313"/>
      <c r="R334" s="313"/>
      <c r="S334" s="313"/>
      <c r="T334" s="313"/>
      <c r="U334" s="313"/>
      <c r="V334" s="313"/>
      <c r="W334" s="313"/>
      <c r="X334" s="313"/>
      <c r="Y334" s="313"/>
      <c r="Z334" s="313"/>
      <c r="AA334" s="313"/>
      <c r="AB334" s="313"/>
      <c r="AC334" s="313"/>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3"/>
      <c r="AY334" s="313"/>
      <c r="AZ334" s="313"/>
      <c r="BA334" s="313"/>
      <c r="BB334" s="313"/>
      <c r="BC334" s="313"/>
      <c r="BD334" s="313"/>
      <c r="BE334" s="313"/>
      <c r="BF334" s="313"/>
      <c r="BG334" s="313"/>
      <c r="BH334" s="313"/>
      <c r="BI334" s="313"/>
      <c r="BJ334" s="313"/>
      <c r="BK334" s="313"/>
      <c r="BL334" s="313"/>
      <c r="BM334" s="313"/>
      <c r="BN334" s="313"/>
      <c r="BO334" s="313"/>
      <c r="BP334" s="313"/>
      <c r="BQ334" s="313"/>
      <c r="BR334" s="313"/>
      <c r="BS334" s="313"/>
      <c r="BT334" s="313"/>
      <c r="BU334" s="313"/>
      <c r="BV334" s="313"/>
      <c r="BW334" s="313"/>
      <c r="BX334" s="313"/>
      <c r="BY334" s="313"/>
      <c r="BZ334" s="313"/>
      <c r="CA334" s="313"/>
      <c r="CB334" s="313"/>
      <c r="CC334" s="313"/>
      <c r="CD334" s="313"/>
      <c r="CE334" s="313"/>
      <c r="CF334" s="313"/>
      <c r="CG334" s="313"/>
      <c r="CH334" s="313"/>
      <c r="CI334" s="313"/>
      <c r="CJ334" s="313"/>
      <c r="CK334" s="313"/>
      <c r="CL334" s="313"/>
      <c r="CM334" s="313"/>
      <c r="CN334" s="313"/>
      <c r="CO334" s="313"/>
      <c r="CP334" s="313"/>
      <c r="CQ334" s="313"/>
      <c r="CR334" s="313"/>
      <c r="CS334" s="313"/>
      <c r="CT334" s="313"/>
      <c r="CU334" s="313"/>
      <c r="CV334" s="313"/>
      <c r="CW334" s="313"/>
      <c r="CX334" s="313"/>
      <c r="CY334" s="313"/>
      <c r="CZ334" s="313"/>
      <c r="DA334" s="313"/>
      <c r="DB334" s="313"/>
      <c r="DC334" s="313"/>
      <c r="DD334" s="313"/>
      <c r="DE334" s="313"/>
      <c r="DF334" s="313"/>
      <c r="DG334" s="313"/>
      <c r="DH334" s="313"/>
      <c r="DI334" s="313"/>
      <c r="DJ334" s="313"/>
      <c r="DK334" s="313"/>
      <c r="DL334" s="313"/>
      <c r="DM334" s="313"/>
      <c r="DN334" s="313"/>
      <c r="DO334" s="313"/>
      <c r="DP334" s="313"/>
      <c r="DQ334" s="313"/>
      <c r="DR334" s="313"/>
      <c r="DS334" s="313"/>
      <c r="DT334" s="313"/>
      <c r="DU334" s="313"/>
      <c r="DV334" s="313"/>
      <c r="DW334" s="313"/>
      <c r="DX334" s="313"/>
    </row>
    <row r="335" spans="1:128" ht="15" customHeight="1">
      <c r="A335" s="254" t="s">
        <v>673</v>
      </c>
      <c r="B335" s="255" t="s">
        <v>674</v>
      </c>
      <c r="C335" s="282">
        <v>8074</v>
      </c>
      <c r="D335" s="256">
        <v>12500270</v>
      </c>
      <c r="E335" s="256" t="s">
        <v>300</v>
      </c>
      <c r="F335" s="263" t="s">
        <v>739</v>
      </c>
      <c r="G335" s="264" t="s">
        <v>719</v>
      </c>
      <c r="H335" s="262" t="s">
        <v>323</v>
      </c>
      <c r="I335" s="270" t="s">
        <v>324</v>
      </c>
      <c r="J335" s="265" t="s">
        <v>325</v>
      </c>
      <c r="K335" s="259" t="s">
        <v>306</v>
      </c>
      <c r="L335" s="260">
        <v>5.8</v>
      </c>
      <c r="M335" s="261" t="s">
        <v>198</v>
      </c>
    </row>
    <row r="336" spans="1:128" ht="15" customHeight="1">
      <c r="A336" s="272" t="s">
        <v>673</v>
      </c>
      <c r="B336" s="317" t="s">
        <v>674</v>
      </c>
      <c r="C336" s="317" t="s">
        <v>740</v>
      </c>
      <c r="D336" s="293">
        <v>12500220</v>
      </c>
      <c r="E336" s="298" t="s">
        <v>401</v>
      </c>
      <c r="F336" s="263" t="s">
        <v>739</v>
      </c>
      <c r="G336" s="295" t="s">
        <v>719</v>
      </c>
      <c r="H336" s="293" t="s">
        <v>323</v>
      </c>
      <c r="I336" s="270" t="s">
        <v>324</v>
      </c>
      <c r="J336" s="294" t="s">
        <v>325</v>
      </c>
      <c r="K336" s="259" t="s">
        <v>306</v>
      </c>
      <c r="L336" s="325">
        <v>8</v>
      </c>
      <c r="M336" s="261" t="s">
        <v>721</v>
      </c>
    </row>
    <row r="337" spans="1:13" ht="15" customHeight="1">
      <c r="A337" s="254" t="s">
        <v>673</v>
      </c>
      <c r="B337" s="255" t="s">
        <v>674</v>
      </c>
      <c r="C337" s="282">
        <v>8076</v>
      </c>
      <c r="D337" s="256">
        <v>12500270</v>
      </c>
      <c r="E337" s="256" t="s">
        <v>300</v>
      </c>
      <c r="F337" s="263" t="s">
        <v>741</v>
      </c>
      <c r="G337" s="264" t="s">
        <v>719</v>
      </c>
      <c r="H337" s="262" t="s">
        <v>323</v>
      </c>
      <c r="I337" s="270" t="s">
        <v>324</v>
      </c>
      <c r="J337" s="265" t="s">
        <v>325</v>
      </c>
      <c r="K337" s="259" t="s">
        <v>306</v>
      </c>
      <c r="L337" s="260">
        <v>5.8</v>
      </c>
      <c r="M337" s="261" t="s">
        <v>198</v>
      </c>
    </row>
    <row r="338" spans="1:13" ht="15" customHeight="1">
      <c r="A338" s="272" t="s">
        <v>673</v>
      </c>
      <c r="B338" s="317" t="s">
        <v>674</v>
      </c>
      <c r="C338" s="293" t="s">
        <v>742</v>
      </c>
      <c r="D338" s="293">
        <v>12500220</v>
      </c>
      <c r="E338" s="298" t="s">
        <v>401</v>
      </c>
      <c r="F338" s="263" t="s">
        <v>741</v>
      </c>
      <c r="G338" s="295" t="s">
        <v>719</v>
      </c>
      <c r="H338" s="293" t="s">
        <v>323</v>
      </c>
      <c r="I338" s="270" t="s">
        <v>324</v>
      </c>
      <c r="J338" s="294" t="s">
        <v>325</v>
      </c>
      <c r="K338" s="259" t="s">
        <v>306</v>
      </c>
      <c r="L338" s="325">
        <v>8</v>
      </c>
      <c r="M338" s="261" t="s">
        <v>721</v>
      </c>
    </row>
    <row r="339" spans="1:13" ht="15" customHeight="1">
      <c r="A339" s="254" t="s">
        <v>673</v>
      </c>
      <c r="B339" s="255" t="s">
        <v>674</v>
      </c>
      <c r="C339" s="256">
        <v>8085</v>
      </c>
      <c r="D339" s="256">
        <v>12500270</v>
      </c>
      <c r="E339" s="256" t="s">
        <v>300</v>
      </c>
      <c r="F339" s="263" t="s">
        <v>743</v>
      </c>
      <c r="G339" s="264" t="s">
        <v>719</v>
      </c>
      <c r="H339" s="262" t="s">
        <v>323</v>
      </c>
      <c r="I339" s="270" t="s">
        <v>324</v>
      </c>
      <c r="J339" s="265" t="s">
        <v>325</v>
      </c>
      <c r="K339" s="259" t="s">
        <v>306</v>
      </c>
      <c r="L339" s="260">
        <v>5.8</v>
      </c>
      <c r="M339" s="261" t="s">
        <v>198</v>
      </c>
    </row>
    <row r="340" spans="1:13" ht="15" customHeight="1">
      <c r="A340" s="254" t="s">
        <v>673</v>
      </c>
      <c r="B340" s="255" t="s">
        <v>674</v>
      </c>
      <c r="C340" s="255">
        <v>8201</v>
      </c>
      <c r="D340" s="256">
        <v>12500270</v>
      </c>
      <c r="E340" s="256" t="s">
        <v>300</v>
      </c>
      <c r="F340" s="263" t="s">
        <v>744</v>
      </c>
      <c r="G340" s="264" t="s">
        <v>719</v>
      </c>
      <c r="H340" s="262" t="s">
        <v>323</v>
      </c>
      <c r="I340" s="270" t="s">
        <v>324</v>
      </c>
      <c r="J340" s="265" t="s">
        <v>325</v>
      </c>
      <c r="K340" s="266" t="s">
        <v>306</v>
      </c>
      <c r="L340" s="260">
        <v>5.8</v>
      </c>
      <c r="M340" s="261" t="s">
        <v>198</v>
      </c>
    </row>
    <row r="341" spans="1:13" ht="15" customHeight="1">
      <c r="A341" s="254" t="s">
        <v>673</v>
      </c>
      <c r="B341" s="255" t="s">
        <v>674</v>
      </c>
      <c r="C341" s="262">
        <v>8250</v>
      </c>
      <c r="D341" s="256">
        <v>12500270</v>
      </c>
      <c r="E341" s="256" t="s">
        <v>300</v>
      </c>
      <c r="F341" s="263" t="s">
        <v>730</v>
      </c>
      <c r="G341" s="264" t="s">
        <v>719</v>
      </c>
      <c r="H341" s="262" t="s">
        <v>323</v>
      </c>
      <c r="I341" s="270" t="s">
        <v>324</v>
      </c>
      <c r="J341" s="265" t="s">
        <v>325</v>
      </c>
      <c r="K341" s="266" t="s">
        <v>306</v>
      </c>
      <c r="L341" s="260">
        <v>5.8</v>
      </c>
      <c r="M341" s="261" t="s">
        <v>198</v>
      </c>
    </row>
    <row r="342" spans="1:13" ht="15" customHeight="1">
      <c r="A342" s="254" t="s">
        <v>673</v>
      </c>
      <c r="B342" s="255" t="s">
        <v>674</v>
      </c>
      <c r="C342" s="256">
        <v>8302</v>
      </c>
      <c r="D342" s="256">
        <v>12500270</v>
      </c>
      <c r="E342" s="256" t="s">
        <v>300</v>
      </c>
      <c r="F342" s="263" t="s">
        <v>745</v>
      </c>
      <c r="G342" s="264" t="s">
        <v>719</v>
      </c>
      <c r="H342" s="262" t="s">
        <v>323</v>
      </c>
      <c r="I342" s="270" t="s">
        <v>324</v>
      </c>
      <c r="J342" s="265" t="s">
        <v>325</v>
      </c>
      <c r="K342" s="259" t="s">
        <v>306</v>
      </c>
      <c r="L342" s="260">
        <v>5.8</v>
      </c>
      <c r="M342" s="261" t="s">
        <v>198</v>
      </c>
    </row>
    <row r="343" spans="1:13" ht="15" customHeight="1">
      <c r="A343" s="272" t="s">
        <v>673</v>
      </c>
      <c r="B343" s="317" t="s">
        <v>674</v>
      </c>
      <c r="C343" s="298" t="s">
        <v>746</v>
      </c>
      <c r="D343" s="298">
        <v>12500270</v>
      </c>
      <c r="E343" s="298" t="s">
        <v>401</v>
      </c>
      <c r="F343" s="263" t="s">
        <v>745</v>
      </c>
      <c r="G343" s="295" t="s">
        <v>719</v>
      </c>
      <c r="H343" s="293" t="s">
        <v>323</v>
      </c>
      <c r="I343" s="270" t="s">
        <v>324</v>
      </c>
      <c r="J343" s="294" t="s">
        <v>325</v>
      </c>
      <c r="K343" s="259" t="s">
        <v>306</v>
      </c>
      <c r="L343" s="260">
        <v>5.8</v>
      </c>
      <c r="M343" s="261" t="s">
        <v>721</v>
      </c>
    </row>
    <row r="344" spans="1:13" ht="15" customHeight="1">
      <c r="A344" s="254" t="s">
        <v>673</v>
      </c>
      <c r="B344" s="255" t="s">
        <v>674</v>
      </c>
      <c r="C344" s="256">
        <v>8310</v>
      </c>
      <c r="D344" s="256" t="s">
        <v>747</v>
      </c>
      <c r="E344" s="256" t="s">
        <v>300</v>
      </c>
      <c r="F344" s="263" t="s">
        <v>748</v>
      </c>
      <c r="G344" s="276" t="s">
        <v>719</v>
      </c>
      <c r="H344" s="262" t="s">
        <v>323</v>
      </c>
      <c r="I344" s="270" t="s">
        <v>324</v>
      </c>
      <c r="J344" s="265" t="s">
        <v>325</v>
      </c>
      <c r="K344" s="259" t="s">
        <v>306</v>
      </c>
      <c r="L344" s="260">
        <v>5.8</v>
      </c>
      <c r="M344" s="261" t="s">
        <v>198</v>
      </c>
    </row>
    <row r="345" spans="1:13" ht="15" customHeight="1">
      <c r="A345" s="254" t="s">
        <v>673</v>
      </c>
      <c r="B345" s="255" t="s">
        <v>674</v>
      </c>
      <c r="C345" s="256">
        <v>8350</v>
      </c>
      <c r="D345" s="256">
        <v>12500270</v>
      </c>
      <c r="E345" s="256" t="s">
        <v>300</v>
      </c>
      <c r="F345" s="263" t="s">
        <v>749</v>
      </c>
      <c r="G345" s="276" t="s">
        <v>719</v>
      </c>
      <c r="H345" s="262" t="s">
        <v>323</v>
      </c>
      <c r="I345" s="270" t="s">
        <v>324</v>
      </c>
      <c r="J345" s="265" t="s">
        <v>325</v>
      </c>
      <c r="K345" s="259" t="s">
        <v>306</v>
      </c>
      <c r="L345" s="260">
        <v>5.8</v>
      </c>
      <c r="M345" s="261" t="s">
        <v>198</v>
      </c>
    </row>
    <row r="346" spans="1:13" ht="15" customHeight="1">
      <c r="A346" s="254" t="s">
        <v>673</v>
      </c>
      <c r="B346" s="255" t="s">
        <v>674</v>
      </c>
      <c r="C346" s="282">
        <v>8351</v>
      </c>
      <c r="D346" s="256">
        <v>12500270</v>
      </c>
      <c r="E346" s="256" t="s">
        <v>300</v>
      </c>
      <c r="F346" s="263" t="s">
        <v>750</v>
      </c>
      <c r="G346" s="276" t="s">
        <v>719</v>
      </c>
      <c r="H346" s="262" t="s">
        <v>323</v>
      </c>
      <c r="I346" s="281" t="s">
        <v>324</v>
      </c>
      <c r="J346" s="265" t="s">
        <v>325</v>
      </c>
      <c r="K346" s="266" t="s">
        <v>306</v>
      </c>
      <c r="L346" s="260">
        <v>5.8</v>
      </c>
      <c r="M346" s="261" t="s">
        <v>198</v>
      </c>
    </row>
    <row r="347" spans="1:13" ht="15" customHeight="1">
      <c r="A347" s="254" t="s">
        <v>673</v>
      </c>
      <c r="B347" s="255" t="s">
        <v>674</v>
      </c>
      <c r="C347" s="282">
        <v>8370</v>
      </c>
      <c r="D347" s="256">
        <v>12500270</v>
      </c>
      <c r="E347" s="256" t="s">
        <v>300</v>
      </c>
      <c r="F347" s="263" t="s">
        <v>751</v>
      </c>
      <c r="G347" s="276" t="s">
        <v>719</v>
      </c>
      <c r="H347" s="262" t="s">
        <v>323</v>
      </c>
      <c r="I347" s="270" t="s">
        <v>324</v>
      </c>
      <c r="J347" s="265" t="s">
        <v>325</v>
      </c>
      <c r="K347" s="266" t="s">
        <v>306</v>
      </c>
      <c r="L347" s="260">
        <v>5.8</v>
      </c>
      <c r="M347" s="261" t="s">
        <v>198</v>
      </c>
    </row>
    <row r="348" spans="1:13" ht="15" customHeight="1">
      <c r="A348" s="254" t="s">
        <v>673</v>
      </c>
      <c r="B348" s="255" t="s">
        <v>674</v>
      </c>
      <c r="C348" s="256">
        <v>8801</v>
      </c>
      <c r="D348" s="262">
        <v>12500470</v>
      </c>
      <c r="E348" s="256" t="s">
        <v>300</v>
      </c>
      <c r="F348" s="263" t="s">
        <v>752</v>
      </c>
      <c r="G348" s="276" t="s">
        <v>719</v>
      </c>
      <c r="H348" s="262" t="s">
        <v>323</v>
      </c>
      <c r="I348" s="264" t="s">
        <v>348</v>
      </c>
      <c r="J348" s="265" t="s">
        <v>325</v>
      </c>
      <c r="K348" s="266" t="s">
        <v>306</v>
      </c>
      <c r="L348" s="260">
        <v>6.65</v>
      </c>
      <c r="M348" s="261" t="s">
        <v>198</v>
      </c>
    </row>
    <row r="349" spans="1:13" ht="15" customHeight="1">
      <c r="A349" s="254" t="s">
        <v>673</v>
      </c>
      <c r="B349" s="255" t="s">
        <v>674</v>
      </c>
      <c r="C349" s="255">
        <v>8701</v>
      </c>
      <c r="D349" s="256">
        <v>12500670</v>
      </c>
      <c r="E349" s="256" t="s">
        <v>300</v>
      </c>
      <c r="F349" s="263" t="s">
        <v>753</v>
      </c>
      <c r="G349" s="269" t="s">
        <v>719</v>
      </c>
      <c r="H349" s="262" t="s">
        <v>323</v>
      </c>
      <c r="I349" s="264" t="s">
        <v>351</v>
      </c>
      <c r="J349" s="265" t="s">
        <v>325</v>
      </c>
      <c r="K349" s="266" t="s">
        <v>306</v>
      </c>
      <c r="L349" s="260">
        <v>3.95</v>
      </c>
      <c r="M349" s="261" t="s">
        <v>198</v>
      </c>
    </row>
    <row r="350" spans="1:13" ht="15" customHeight="1">
      <c r="A350" s="272" t="s">
        <v>673</v>
      </c>
      <c r="B350" s="317" t="s">
        <v>674</v>
      </c>
      <c r="C350" s="317" t="s">
        <v>754</v>
      </c>
      <c r="D350" s="293">
        <v>12500220</v>
      </c>
      <c r="E350" s="298" t="s">
        <v>401</v>
      </c>
      <c r="F350" s="263" t="s">
        <v>725</v>
      </c>
      <c r="G350" s="297" t="s">
        <v>719</v>
      </c>
      <c r="H350" s="293" t="s">
        <v>323</v>
      </c>
      <c r="I350" s="270" t="s">
        <v>324</v>
      </c>
      <c r="J350" s="294" t="s">
        <v>325</v>
      </c>
      <c r="K350" s="266" t="s">
        <v>306</v>
      </c>
      <c r="L350" s="325">
        <v>8</v>
      </c>
      <c r="M350" s="261" t="s">
        <v>721</v>
      </c>
    </row>
    <row r="351" spans="1:13" ht="15" customHeight="1">
      <c r="A351" s="272" t="s">
        <v>673</v>
      </c>
      <c r="B351" s="317" t="s">
        <v>674</v>
      </c>
      <c r="C351" s="293" t="s">
        <v>755</v>
      </c>
      <c r="D351" s="293">
        <v>12500220</v>
      </c>
      <c r="E351" s="298" t="s">
        <v>401</v>
      </c>
      <c r="F351" s="263" t="s">
        <v>726</v>
      </c>
      <c r="G351" s="297" t="s">
        <v>719</v>
      </c>
      <c r="H351" s="293" t="s">
        <v>323</v>
      </c>
      <c r="I351" s="270" t="s">
        <v>324</v>
      </c>
      <c r="J351" s="294" t="s">
        <v>325</v>
      </c>
      <c r="K351" s="266" t="s">
        <v>306</v>
      </c>
      <c r="L351" s="325">
        <v>8</v>
      </c>
      <c r="M351" s="261" t="s">
        <v>721</v>
      </c>
    </row>
    <row r="352" spans="1:13" ht="15" customHeight="1">
      <c r="A352" s="279" t="s">
        <v>673</v>
      </c>
      <c r="B352" s="317" t="s">
        <v>674</v>
      </c>
      <c r="C352" s="317" t="s">
        <v>756</v>
      </c>
      <c r="D352" s="293">
        <v>12500220</v>
      </c>
      <c r="E352" s="298" t="s">
        <v>401</v>
      </c>
      <c r="F352" s="263" t="s">
        <v>727</v>
      </c>
      <c r="G352" s="297" t="s">
        <v>719</v>
      </c>
      <c r="H352" s="293" t="s">
        <v>323</v>
      </c>
      <c r="I352" s="270" t="s">
        <v>324</v>
      </c>
      <c r="J352" s="294" t="s">
        <v>325</v>
      </c>
      <c r="K352" s="266" t="s">
        <v>306</v>
      </c>
      <c r="L352" s="325">
        <v>8</v>
      </c>
      <c r="M352" s="261" t="s">
        <v>721</v>
      </c>
    </row>
    <row r="353" spans="1:13" ht="15" customHeight="1">
      <c r="A353" s="272" t="s">
        <v>673</v>
      </c>
      <c r="B353" s="317" t="s">
        <v>674</v>
      </c>
      <c r="C353" s="293" t="s">
        <v>757</v>
      </c>
      <c r="D353" s="293">
        <v>12500220</v>
      </c>
      <c r="E353" s="298" t="s">
        <v>401</v>
      </c>
      <c r="F353" s="263" t="s">
        <v>735</v>
      </c>
      <c r="G353" s="297" t="s">
        <v>719</v>
      </c>
      <c r="H353" s="293" t="s">
        <v>323</v>
      </c>
      <c r="I353" s="270" t="s">
        <v>324</v>
      </c>
      <c r="J353" s="294" t="s">
        <v>325</v>
      </c>
      <c r="K353" s="266" t="s">
        <v>306</v>
      </c>
      <c r="L353" s="325">
        <v>8</v>
      </c>
      <c r="M353" s="261" t="s">
        <v>721</v>
      </c>
    </row>
    <row r="354" spans="1:13" ht="15" customHeight="1">
      <c r="A354" s="254" t="s">
        <v>673</v>
      </c>
      <c r="B354" s="255" t="s">
        <v>758</v>
      </c>
      <c r="C354" s="262">
        <v>8702</v>
      </c>
      <c r="D354" s="262">
        <v>12500670</v>
      </c>
      <c r="E354" s="256" t="s">
        <v>300</v>
      </c>
      <c r="F354" s="263" t="s">
        <v>759</v>
      </c>
      <c r="G354" s="269" t="s">
        <v>719</v>
      </c>
      <c r="H354" s="262" t="s">
        <v>323</v>
      </c>
      <c r="I354" s="264" t="s">
        <v>351</v>
      </c>
      <c r="J354" s="265" t="s">
        <v>325</v>
      </c>
      <c r="K354" s="266" t="s">
        <v>306</v>
      </c>
      <c r="L354" s="260">
        <v>3.95</v>
      </c>
      <c r="M354" s="261" t="s">
        <v>198</v>
      </c>
    </row>
    <row r="355" spans="1:13" ht="15" customHeight="1">
      <c r="A355" s="272" t="s">
        <v>673</v>
      </c>
      <c r="B355" s="317" t="s">
        <v>674</v>
      </c>
      <c r="C355" s="293" t="s">
        <v>760</v>
      </c>
      <c r="D355" s="293">
        <v>12500220</v>
      </c>
      <c r="E355" s="298" t="s">
        <v>401</v>
      </c>
      <c r="F355" s="263" t="s">
        <v>743</v>
      </c>
      <c r="G355" s="297" t="s">
        <v>719</v>
      </c>
      <c r="H355" s="293" t="s">
        <v>323</v>
      </c>
      <c r="I355" s="270" t="s">
        <v>324</v>
      </c>
      <c r="J355" s="294" t="s">
        <v>325</v>
      </c>
      <c r="K355" s="259" t="s">
        <v>306</v>
      </c>
      <c r="L355" s="325">
        <v>8</v>
      </c>
      <c r="M355" s="261" t="s">
        <v>721</v>
      </c>
    </row>
    <row r="356" spans="1:13" ht="15" customHeight="1">
      <c r="A356" s="272" t="s">
        <v>673</v>
      </c>
      <c r="B356" s="317" t="s">
        <v>674</v>
      </c>
      <c r="C356" s="293" t="s">
        <v>761</v>
      </c>
      <c r="D356" s="293">
        <v>12500220</v>
      </c>
      <c r="E356" s="298" t="s">
        <v>401</v>
      </c>
      <c r="F356" s="263" t="s">
        <v>749</v>
      </c>
      <c r="G356" s="297" t="s">
        <v>719</v>
      </c>
      <c r="H356" s="293" t="s">
        <v>323</v>
      </c>
      <c r="I356" s="270" t="s">
        <v>324</v>
      </c>
      <c r="J356" s="294" t="s">
        <v>325</v>
      </c>
      <c r="K356" s="266" t="s">
        <v>306</v>
      </c>
      <c r="L356" s="325">
        <v>8</v>
      </c>
      <c r="M356" s="261" t="s">
        <v>721</v>
      </c>
    </row>
    <row r="357" spans="1:13" ht="15" customHeight="1">
      <c r="A357" s="254" t="s">
        <v>673</v>
      </c>
      <c r="B357" s="255" t="s">
        <v>674</v>
      </c>
      <c r="C357" s="256">
        <v>2495</v>
      </c>
      <c r="D357" s="256">
        <v>12926470</v>
      </c>
      <c r="E357" s="256" t="s">
        <v>300</v>
      </c>
      <c r="F357" s="263" t="s">
        <v>762</v>
      </c>
      <c r="G357" s="326" t="s">
        <v>763</v>
      </c>
      <c r="H357" s="256" t="s">
        <v>323</v>
      </c>
      <c r="I357" s="264" t="s">
        <v>764</v>
      </c>
      <c r="J357" s="265" t="s">
        <v>325</v>
      </c>
      <c r="K357" s="266" t="s">
        <v>765</v>
      </c>
      <c r="L357" s="260">
        <v>1.95</v>
      </c>
      <c r="M357" s="261" t="s">
        <v>198</v>
      </c>
    </row>
    <row r="358" spans="1:13" ht="15" customHeight="1">
      <c r="A358" s="254" t="s">
        <v>673</v>
      </c>
      <c r="B358" s="255" t="s">
        <v>674</v>
      </c>
      <c r="C358" s="256">
        <v>2891</v>
      </c>
      <c r="D358" s="256">
        <v>12926570</v>
      </c>
      <c r="E358" s="256" t="s">
        <v>300</v>
      </c>
      <c r="F358" s="263" t="s">
        <v>766</v>
      </c>
      <c r="G358" s="326" t="s">
        <v>763</v>
      </c>
      <c r="H358" s="256" t="s">
        <v>323</v>
      </c>
      <c r="I358" s="264" t="s">
        <v>566</v>
      </c>
      <c r="J358" s="265" t="s">
        <v>325</v>
      </c>
      <c r="K358" s="266" t="s">
        <v>765</v>
      </c>
      <c r="L358" s="260">
        <v>6.2</v>
      </c>
      <c r="M358" s="261" t="s">
        <v>198</v>
      </c>
    </row>
    <row r="359" spans="1:13" ht="15" customHeight="1">
      <c r="A359" s="254" t="s">
        <v>673</v>
      </c>
      <c r="B359" s="255" t="s">
        <v>674</v>
      </c>
      <c r="C359" s="262">
        <v>2892</v>
      </c>
      <c r="D359" s="256">
        <v>12926570</v>
      </c>
      <c r="E359" s="256" t="s">
        <v>300</v>
      </c>
      <c r="F359" s="263" t="s">
        <v>767</v>
      </c>
      <c r="G359" s="326" t="s">
        <v>763</v>
      </c>
      <c r="H359" s="256" t="s">
        <v>323</v>
      </c>
      <c r="I359" s="264" t="s">
        <v>348</v>
      </c>
      <c r="J359" s="265" t="s">
        <v>325</v>
      </c>
      <c r="K359" s="266" t="s">
        <v>765</v>
      </c>
      <c r="L359" s="260">
        <v>6.2</v>
      </c>
      <c r="M359" s="261" t="s">
        <v>198</v>
      </c>
    </row>
    <row r="360" spans="1:13" ht="15" customHeight="1">
      <c r="A360" s="254" t="s">
        <v>673</v>
      </c>
      <c r="B360" s="255" t="s">
        <v>674</v>
      </c>
      <c r="C360" s="256">
        <v>2895</v>
      </c>
      <c r="D360" s="256">
        <v>12926570</v>
      </c>
      <c r="E360" s="256" t="s">
        <v>300</v>
      </c>
      <c r="F360" s="263" t="s">
        <v>768</v>
      </c>
      <c r="G360" s="326" t="s">
        <v>763</v>
      </c>
      <c r="H360" s="256" t="s">
        <v>323</v>
      </c>
      <c r="I360" s="264" t="s">
        <v>348</v>
      </c>
      <c r="J360" s="265" t="s">
        <v>325</v>
      </c>
      <c r="K360" s="266" t="s">
        <v>765</v>
      </c>
      <c r="L360" s="260">
        <v>6.2</v>
      </c>
      <c r="M360" s="261" t="s">
        <v>198</v>
      </c>
    </row>
    <row r="361" spans="1:13" ht="15" customHeight="1">
      <c r="A361" s="254" t="s">
        <v>673</v>
      </c>
      <c r="B361" s="255" t="s">
        <v>674</v>
      </c>
      <c r="C361" s="256">
        <v>2897</v>
      </c>
      <c r="D361" s="256">
        <v>12926570</v>
      </c>
      <c r="E361" s="256" t="s">
        <v>300</v>
      </c>
      <c r="F361" s="263" t="s">
        <v>769</v>
      </c>
      <c r="G361" s="326" t="s">
        <v>763</v>
      </c>
      <c r="H361" s="256" t="s">
        <v>323</v>
      </c>
      <c r="I361" s="264" t="s">
        <v>611</v>
      </c>
      <c r="J361" s="265" t="s">
        <v>325</v>
      </c>
      <c r="K361" s="266" t="s">
        <v>765</v>
      </c>
      <c r="L361" s="260">
        <v>6.2</v>
      </c>
      <c r="M361" s="261" t="s">
        <v>198</v>
      </c>
    </row>
    <row r="362" spans="1:13" ht="15" customHeight="1">
      <c r="A362" s="254" t="s">
        <v>673</v>
      </c>
      <c r="B362" s="255" t="s">
        <v>674</v>
      </c>
      <c r="C362" s="256">
        <v>2051</v>
      </c>
      <c r="D362" s="256">
        <v>12926670</v>
      </c>
      <c r="E362" s="256" t="s">
        <v>300</v>
      </c>
      <c r="F362" s="263" t="s">
        <v>770</v>
      </c>
      <c r="G362" s="326" t="s">
        <v>763</v>
      </c>
      <c r="H362" s="256" t="s">
        <v>323</v>
      </c>
      <c r="I362" s="270" t="s">
        <v>324</v>
      </c>
      <c r="J362" s="265" t="s">
        <v>325</v>
      </c>
      <c r="K362" s="266" t="s">
        <v>765</v>
      </c>
      <c r="L362" s="260">
        <v>6.75</v>
      </c>
      <c r="M362" s="261" t="s">
        <v>198</v>
      </c>
    </row>
    <row r="363" spans="1:13" ht="15" customHeight="1">
      <c r="A363" s="254" t="s">
        <v>673</v>
      </c>
      <c r="B363" s="255" t="s">
        <v>674</v>
      </c>
      <c r="C363" s="256">
        <v>2074</v>
      </c>
      <c r="D363" s="256">
        <v>12926670</v>
      </c>
      <c r="E363" s="256" t="s">
        <v>300</v>
      </c>
      <c r="F363" s="263" t="s">
        <v>771</v>
      </c>
      <c r="G363" s="326" t="s">
        <v>763</v>
      </c>
      <c r="H363" s="256" t="s">
        <v>323</v>
      </c>
      <c r="I363" s="270" t="s">
        <v>324</v>
      </c>
      <c r="J363" s="265" t="s">
        <v>325</v>
      </c>
      <c r="K363" s="266" t="s">
        <v>765</v>
      </c>
      <c r="L363" s="260">
        <v>6.75</v>
      </c>
      <c r="M363" s="261" t="s">
        <v>198</v>
      </c>
    </row>
    <row r="364" spans="1:13" ht="15" customHeight="1">
      <c r="A364" s="254" t="s">
        <v>673</v>
      </c>
      <c r="B364" s="255" t="s">
        <v>674</v>
      </c>
      <c r="C364" s="262">
        <v>2075</v>
      </c>
      <c r="D364" s="256">
        <v>12926670</v>
      </c>
      <c r="E364" s="256" t="s">
        <v>300</v>
      </c>
      <c r="F364" s="263" t="s">
        <v>771</v>
      </c>
      <c r="G364" s="326" t="s">
        <v>763</v>
      </c>
      <c r="H364" s="256" t="s">
        <v>323</v>
      </c>
      <c r="I364" s="270" t="s">
        <v>324</v>
      </c>
      <c r="J364" s="265" t="s">
        <v>325</v>
      </c>
      <c r="K364" s="266" t="s">
        <v>765</v>
      </c>
      <c r="L364" s="260">
        <v>6.75</v>
      </c>
      <c r="M364" s="261" t="s">
        <v>198</v>
      </c>
    </row>
    <row r="365" spans="1:13" ht="15" customHeight="1">
      <c r="A365" s="254" t="s">
        <v>673</v>
      </c>
      <c r="B365" s="255" t="s">
        <v>674</v>
      </c>
      <c r="C365" s="262">
        <v>2078</v>
      </c>
      <c r="D365" s="256">
        <v>12926670</v>
      </c>
      <c r="E365" s="256" t="s">
        <v>300</v>
      </c>
      <c r="F365" s="263" t="s">
        <v>772</v>
      </c>
      <c r="G365" s="326" t="s">
        <v>763</v>
      </c>
      <c r="H365" s="256" t="s">
        <v>323</v>
      </c>
      <c r="I365" s="270" t="s">
        <v>324</v>
      </c>
      <c r="J365" s="265" t="s">
        <v>325</v>
      </c>
      <c r="K365" s="266" t="s">
        <v>765</v>
      </c>
      <c r="L365" s="260">
        <v>6.75</v>
      </c>
      <c r="M365" s="261" t="s">
        <v>198</v>
      </c>
    </row>
    <row r="366" spans="1:13" ht="15" customHeight="1">
      <c r="A366" s="254" t="s">
        <v>673</v>
      </c>
      <c r="B366" s="255" t="s">
        <v>674</v>
      </c>
      <c r="C366" s="256">
        <v>2079</v>
      </c>
      <c r="D366" s="256">
        <v>12926670</v>
      </c>
      <c r="E366" s="256" t="s">
        <v>300</v>
      </c>
      <c r="F366" s="263" t="s">
        <v>773</v>
      </c>
      <c r="G366" s="326" t="s">
        <v>763</v>
      </c>
      <c r="H366" s="256" t="s">
        <v>323</v>
      </c>
      <c r="I366" s="270" t="s">
        <v>324</v>
      </c>
      <c r="J366" s="265" t="s">
        <v>325</v>
      </c>
      <c r="K366" s="266" t="s">
        <v>765</v>
      </c>
      <c r="L366" s="260">
        <v>6.75</v>
      </c>
      <c r="M366" s="261" t="s">
        <v>198</v>
      </c>
    </row>
    <row r="367" spans="1:13" ht="15" customHeight="1">
      <c r="A367" s="277" t="s">
        <v>673</v>
      </c>
      <c r="B367" s="255" t="s">
        <v>674</v>
      </c>
      <c r="C367" s="256">
        <v>2080</v>
      </c>
      <c r="D367" s="256">
        <v>12926670</v>
      </c>
      <c r="E367" s="256" t="s">
        <v>300</v>
      </c>
      <c r="F367" s="263" t="s">
        <v>774</v>
      </c>
      <c r="G367" s="326" t="s">
        <v>763</v>
      </c>
      <c r="H367" s="256" t="s">
        <v>323</v>
      </c>
      <c r="I367" s="270" t="s">
        <v>324</v>
      </c>
      <c r="J367" s="265" t="s">
        <v>325</v>
      </c>
      <c r="K367" s="266" t="s">
        <v>765</v>
      </c>
      <c r="L367" s="260">
        <v>6.75</v>
      </c>
      <c r="M367" s="261" t="s">
        <v>198</v>
      </c>
    </row>
    <row r="368" spans="1:13" ht="15" customHeight="1">
      <c r="A368" s="254" t="s">
        <v>673</v>
      </c>
      <c r="B368" s="255" t="s">
        <v>674</v>
      </c>
      <c r="C368" s="262">
        <v>2081</v>
      </c>
      <c r="D368" s="256">
        <v>12926670</v>
      </c>
      <c r="E368" s="256" t="s">
        <v>300</v>
      </c>
      <c r="F368" s="263" t="s">
        <v>775</v>
      </c>
      <c r="G368" s="326" t="s">
        <v>763</v>
      </c>
      <c r="H368" s="256" t="s">
        <v>323</v>
      </c>
      <c r="I368" s="270" t="s">
        <v>324</v>
      </c>
      <c r="J368" s="265" t="s">
        <v>325</v>
      </c>
      <c r="K368" s="266" t="s">
        <v>765</v>
      </c>
      <c r="L368" s="260">
        <v>6.75</v>
      </c>
      <c r="M368" s="261" t="s">
        <v>198</v>
      </c>
    </row>
    <row r="369" spans="1:13" ht="15" customHeight="1">
      <c r="A369" s="254" t="s">
        <v>673</v>
      </c>
      <c r="B369" s="255" t="s">
        <v>674</v>
      </c>
      <c r="C369" s="256">
        <v>2082</v>
      </c>
      <c r="D369" s="256">
        <v>12926670</v>
      </c>
      <c r="E369" s="256" t="s">
        <v>300</v>
      </c>
      <c r="F369" s="263" t="s">
        <v>776</v>
      </c>
      <c r="G369" s="326" t="s">
        <v>763</v>
      </c>
      <c r="H369" s="256" t="s">
        <v>323</v>
      </c>
      <c r="I369" s="270" t="s">
        <v>324</v>
      </c>
      <c r="J369" s="265" t="s">
        <v>325</v>
      </c>
      <c r="K369" s="266" t="s">
        <v>765</v>
      </c>
      <c r="L369" s="260">
        <v>6.75</v>
      </c>
      <c r="M369" s="261" t="s">
        <v>198</v>
      </c>
    </row>
    <row r="370" spans="1:13" ht="15" customHeight="1">
      <c r="A370" s="254" t="s">
        <v>673</v>
      </c>
      <c r="B370" s="255" t="s">
        <v>674</v>
      </c>
      <c r="C370" s="256">
        <v>2085</v>
      </c>
      <c r="D370" s="256">
        <v>12926670</v>
      </c>
      <c r="E370" s="256" t="s">
        <v>300</v>
      </c>
      <c r="F370" s="263" t="s">
        <v>777</v>
      </c>
      <c r="G370" s="326" t="s">
        <v>763</v>
      </c>
      <c r="H370" s="256" t="s">
        <v>323</v>
      </c>
      <c r="I370" s="270" t="s">
        <v>324</v>
      </c>
      <c r="J370" s="265" t="s">
        <v>325</v>
      </c>
      <c r="K370" s="266" t="s">
        <v>765</v>
      </c>
      <c r="L370" s="260">
        <v>6.75</v>
      </c>
      <c r="M370" s="261" t="s">
        <v>198</v>
      </c>
    </row>
    <row r="371" spans="1:13" ht="15" customHeight="1">
      <c r="A371" s="254" t="s">
        <v>673</v>
      </c>
      <c r="B371" s="255" t="s">
        <v>674</v>
      </c>
      <c r="C371" s="256">
        <v>5001</v>
      </c>
      <c r="D371" s="256">
        <v>12500170</v>
      </c>
      <c r="E371" s="256" t="s">
        <v>300</v>
      </c>
      <c r="F371" s="263" t="s">
        <v>778</v>
      </c>
      <c r="G371" s="269" t="s">
        <v>779</v>
      </c>
      <c r="H371" s="262" t="s">
        <v>323</v>
      </c>
      <c r="I371" s="270" t="s">
        <v>324</v>
      </c>
      <c r="J371" s="265" t="s">
        <v>325</v>
      </c>
      <c r="K371" s="266" t="s">
        <v>306</v>
      </c>
      <c r="L371" s="260">
        <v>4.8</v>
      </c>
      <c r="M371" s="261" t="s">
        <v>198</v>
      </c>
    </row>
    <row r="372" spans="1:13" ht="15" customHeight="1">
      <c r="A372" s="254" t="s">
        <v>673</v>
      </c>
      <c r="B372" s="255" t="s">
        <v>674</v>
      </c>
      <c r="C372" s="256">
        <v>5002</v>
      </c>
      <c r="D372" s="256">
        <v>12500170</v>
      </c>
      <c r="E372" s="256" t="s">
        <v>300</v>
      </c>
      <c r="F372" s="263" t="s">
        <v>780</v>
      </c>
      <c r="G372" s="269" t="s">
        <v>779</v>
      </c>
      <c r="H372" s="262" t="s">
        <v>323</v>
      </c>
      <c r="I372" s="270" t="s">
        <v>324</v>
      </c>
      <c r="J372" s="265" t="s">
        <v>325</v>
      </c>
      <c r="K372" s="266" t="s">
        <v>306</v>
      </c>
      <c r="L372" s="260">
        <v>4.8</v>
      </c>
      <c r="M372" s="261" t="s">
        <v>198</v>
      </c>
    </row>
    <row r="373" spans="1:13" ht="15" customHeight="1">
      <c r="A373" s="254" t="s">
        <v>673</v>
      </c>
      <c r="B373" s="255" t="s">
        <v>674</v>
      </c>
      <c r="C373" s="262" t="s">
        <v>781</v>
      </c>
      <c r="D373" s="262">
        <v>12500120</v>
      </c>
      <c r="E373" s="256" t="s">
        <v>401</v>
      </c>
      <c r="F373" s="257" t="s">
        <v>782</v>
      </c>
      <c r="G373" s="269" t="s">
        <v>779</v>
      </c>
      <c r="H373" s="256" t="s">
        <v>323</v>
      </c>
      <c r="I373" s="270" t="s">
        <v>324</v>
      </c>
      <c r="J373" s="327" t="s">
        <v>325</v>
      </c>
      <c r="K373" s="259" t="s">
        <v>306</v>
      </c>
      <c r="L373" s="260">
        <v>8</v>
      </c>
      <c r="M373" s="261" t="s">
        <v>677</v>
      </c>
    </row>
    <row r="374" spans="1:13" ht="15" customHeight="1">
      <c r="A374" s="254" t="s">
        <v>673</v>
      </c>
      <c r="B374" s="255" t="s">
        <v>674</v>
      </c>
      <c r="C374" s="262" t="s">
        <v>783</v>
      </c>
      <c r="D374" s="262">
        <v>12500270</v>
      </c>
      <c r="E374" s="256" t="s">
        <v>723</v>
      </c>
      <c r="F374" s="257" t="s">
        <v>784</v>
      </c>
      <c r="G374" s="264" t="s">
        <v>719</v>
      </c>
      <c r="H374" s="262" t="s">
        <v>323</v>
      </c>
      <c r="I374" s="270" t="s">
        <v>324</v>
      </c>
      <c r="J374" s="265" t="s">
        <v>325</v>
      </c>
      <c r="K374" s="266" t="s">
        <v>306</v>
      </c>
      <c r="L374" s="260">
        <v>5.8</v>
      </c>
      <c r="M374" s="261" t="s">
        <v>198</v>
      </c>
    </row>
    <row r="375" spans="1:13" ht="15" customHeight="1">
      <c r="A375" s="254" t="s">
        <v>673</v>
      </c>
      <c r="B375" s="255" t="s">
        <v>674</v>
      </c>
      <c r="C375" s="262" t="s">
        <v>785</v>
      </c>
      <c r="D375" s="262">
        <v>12500170</v>
      </c>
      <c r="E375" s="256" t="s">
        <v>723</v>
      </c>
      <c r="F375" s="257" t="s">
        <v>780</v>
      </c>
      <c r="G375" s="269" t="s">
        <v>779</v>
      </c>
      <c r="H375" s="256" t="s">
        <v>323</v>
      </c>
      <c r="I375" s="270" t="s">
        <v>324</v>
      </c>
      <c r="J375" s="327" t="s">
        <v>325</v>
      </c>
      <c r="K375" s="259" t="s">
        <v>306</v>
      </c>
      <c r="L375" s="260">
        <v>4.8</v>
      </c>
      <c r="M375" s="261" t="s">
        <v>198</v>
      </c>
    </row>
    <row r="376" spans="1:13" ht="15" customHeight="1">
      <c r="A376" s="254" t="s">
        <v>673</v>
      </c>
      <c r="B376" s="255" t="s">
        <v>674</v>
      </c>
      <c r="C376" s="256">
        <v>5003</v>
      </c>
      <c r="D376" s="256">
        <v>12500170</v>
      </c>
      <c r="E376" s="256" t="s">
        <v>300</v>
      </c>
      <c r="F376" s="257" t="s">
        <v>786</v>
      </c>
      <c r="G376" s="269" t="s">
        <v>779</v>
      </c>
      <c r="H376" s="262" t="s">
        <v>323</v>
      </c>
      <c r="I376" s="270" t="s">
        <v>324</v>
      </c>
      <c r="J376" s="265" t="s">
        <v>325</v>
      </c>
      <c r="K376" s="259" t="s">
        <v>306</v>
      </c>
      <c r="L376" s="260">
        <v>4.8</v>
      </c>
      <c r="M376" s="261" t="s">
        <v>198</v>
      </c>
    </row>
    <row r="377" spans="1:13" ht="15" customHeight="1">
      <c r="A377" s="254" t="s">
        <v>673</v>
      </c>
      <c r="B377" s="255" t="s">
        <v>674</v>
      </c>
      <c r="C377" s="282">
        <v>5004</v>
      </c>
      <c r="D377" s="256">
        <v>12500170</v>
      </c>
      <c r="E377" s="256" t="s">
        <v>300</v>
      </c>
      <c r="F377" s="257" t="s">
        <v>787</v>
      </c>
      <c r="G377" s="269" t="s">
        <v>779</v>
      </c>
      <c r="H377" s="262" t="s">
        <v>323</v>
      </c>
      <c r="I377" s="270" t="s">
        <v>324</v>
      </c>
      <c r="J377" s="265" t="s">
        <v>325</v>
      </c>
      <c r="K377" s="259" t="s">
        <v>306</v>
      </c>
      <c r="L377" s="260">
        <v>4.8</v>
      </c>
      <c r="M377" s="261" t="s">
        <v>198</v>
      </c>
    </row>
    <row r="378" spans="1:13" ht="15" customHeight="1">
      <c r="A378" s="254" t="s">
        <v>673</v>
      </c>
      <c r="B378" s="255" t="s">
        <v>674</v>
      </c>
      <c r="C378" s="255">
        <v>5005</v>
      </c>
      <c r="D378" s="256">
        <v>12500170</v>
      </c>
      <c r="E378" s="256" t="s">
        <v>300</v>
      </c>
      <c r="F378" s="257" t="s">
        <v>788</v>
      </c>
      <c r="G378" s="269" t="s">
        <v>779</v>
      </c>
      <c r="H378" s="262" t="s">
        <v>323</v>
      </c>
      <c r="I378" s="270" t="s">
        <v>324</v>
      </c>
      <c r="J378" s="265" t="s">
        <v>325</v>
      </c>
      <c r="K378" s="259" t="s">
        <v>306</v>
      </c>
      <c r="L378" s="260">
        <v>4.8</v>
      </c>
      <c r="M378" s="261" t="s">
        <v>198</v>
      </c>
    </row>
    <row r="379" spans="1:13" ht="15" customHeight="1">
      <c r="A379" s="328" t="s">
        <v>673</v>
      </c>
      <c r="B379" s="255" t="s">
        <v>674</v>
      </c>
      <c r="C379" s="256">
        <v>5017</v>
      </c>
      <c r="D379" s="256">
        <v>12500170</v>
      </c>
      <c r="E379" s="256" t="s">
        <v>300</v>
      </c>
      <c r="F379" s="263" t="s">
        <v>789</v>
      </c>
      <c r="G379" s="269" t="s">
        <v>779</v>
      </c>
      <c r="H379" s="262" t="s">
        <v>323</v>
      </c>
      <c r="I379" s="270" t="s">
        <v>324</v>
      </c>
      <c r="J379" s="265" t="s">
        <v>325</v>
      </c>
      <c r="K379" s="266" t="s">
        <v>306</v>
      </c>
      <c r="L379" s="260">
        <v>4.8</v>
      </c>
      <c r="M379" s="261" t="s">
        <v>198</v>
      </c>
    </row>
    <row r="380" spans="1:13" ht="15" customHeight="1">
      <c r="A380" s="328" t="s">
        <v>673</v>
      </c>
      <c r="B380" s="255" t="s">
        <v>674</v>
      </c>
      <c r="C380" s="256">
        <v>5020</v>
      </c>
      <c r="D380" s="256">
        <v>12500170</v>
      </c>
      <c r="E380" s="256" t="s">
        <v>300</v>
      </c>
      <c r="F380" s="263" t="s">
        <v>790</v>
      </c>
      <c r="G380" s="269" t="s">
        <v>779</v>
      </c>
      <c r="H380" s="262" t="s">
        <v>323</v>
      </c>
      <c r="I380" s="270" t="s">
        <v>324</v>
      </c>
      <c r="J380" s="265" t="s">
        <v>325</v>
      </c>
      <c r="K380" s="266" t="s">
        <v>306</v>
      </c>
      <c r="L380" s="260">
        <v>4.8</v>
      </c>
      <c r="M380" s="261" t="s">
        <v>198</v>
      </c>
    </row>
    <row r="381" spans="1:13" ht="15" customHeight="1">
      <c r="A381" s="328" t="s">
        <v>673</v>
      </c>
      <c r="B381" s="255" t="s">
        <v>674</v>
      </c>
      <c r="C381" s="329">
        <v>5031</v>
      </c>
      <c r="D381" s="329">
        <v>12500170</v>
      </c>
      <c r="E381" s="256" t="s">
        <v>300</v>
      </c>
      <c r="F381" s="263" t="s">
        <v>791</v>
      </c>
      <c r="G381" s="269" t="s">
        <v>779</v>
      </c>
      <c r="H381" s="262" t="s">
        <v>323</v>
      </c>
      <c r="I381" s="270" t="s">
        <v>324</v>
      </c>
      <c r="J381" s="265" t="s">
        <v>325</v>
      </c>
      <c r="K381" s="266" t="s">
        <v>306</v>
      </c>
      <c r="L381" s="260">
        <v>4.8</v>
      </c>
      <c r="M381" s="261" t="s">
        <v>198</v>
      </c>
    </row>
    <row r="382" spans="1:13" ht="15" customHeight="1">
      <c r="A382" s="328" t="s">
        <v>673</v>
      </c>
      <c r="B382" s="255" t="s">
        <v>674</v>
      </c>
      <c r="C382" s="329" t="s">
        <v>792</v>
      </c>
      <c r="D382" s="329">
        <v>12500170</v>
      </c>
      <c r="E382" s="256" t="s">
        <v>723</v>
      </c>
      <c r="F382" s="263" t="s">
        <v>791</v>
      </c>
      <c r="G382" s="269" t="s">
        <v>779</v>
      </c>
      <c r="H382" s="262" t="s">
        <v>323</v>
      </c>
      <c r="I382" s="270" t="s">
        <v>324</v>
      </c>
      <c r="J382" s="265" t="s">
        <v>325</v>
      </c>
      <c r="K382" s="266" t="s">
        <v>306</v>
      </c>
      <c r="L382" s="260">
        <v>4.8</v>
      </c>
      <c r="M382" s="261" t="s">
        <v>198</v>
      </c>
    </row>
    <row r="383" spans="1:13" ht="15" customHeight="1">
      <c r="A383" s="328" t="s">
        <v>673</v>
      </c>
      <c r="B383" s="255" t="s">
        <v>674</v>
      </c>
      <c r="C383" s="330">
        <v>5034</v>
      </c>
      <c r="D383" s="329">
        <v>12500170</v>
      </c>
      <c r="E383" s="256" t="s">
        <v>300</v>
      </c>
      <c r="F383" s="263" t="s">
        <v>793</v>
      </c>
      <c r="G383" s="269" t="s">
        <v>779</v>
      </c>
      <c r="H383" s="262" t="s">
        <v>323</v>
      </c>
      <c r="I383" s="270" t="s">
        <v>324</v>
      </c>
      <c r="J383" s="265" t="s">
        <v>325</v>
      </c>
      <c r="K383" s="266" t="s">
        <v>306</v>
      </c>
      <c r="L383" s="260">
        <v>4.8</v>
      </c>
      <c r="M383" s="261" t="s">
        <v>198</v>
      </c>
    </row>
    <row r="384" spans="1:13" ht="15" customHeight="1">
      <c r="A384" s="328" t="s">
        <v>673</v>
      </c>
      <c r="B384" s="255" t="s">
        <v>674</v>
      </c>
      <c r="C384" s="282">
        <v>5035</v>
      </c>
      <c r="D384" s="329">
        <v>12500170</v>
      </c>
      <c r="E384" s="256" t="s">
        <v>300</v>
      </c>
      <c r="F384" s="263" t="s">
        <v>794</v>
      </c>
      <c r="G384" s="269" t="s">
        <v>779</v>
      </c>
      <c r="H384" s="262" t="s">
        <v>323</v>
      </c>
      <c r="I384" s="270" t="s">
        <v>324</v>
      </c>
      <c r="J384" s="265" t="s">
        <v>325</v>
      </c>
      <c r="K384" s="266" t="s">
        <v>306</v>
      </c>
      <c r="L384" s="260">
        <v>4.8</v>
      </c>
      <c r="M384" s="261" t="s">
        <v>198</v>
      </c>
    </row>
    <row r="385" spans="1:13" ht="15" customHeight="1">
      <c r="A385" s="328" t="s">
        <v>673</v>
      </c>
      <c r="B385" s="255" t="s">
        <v>674</v>
      </c>
      <c r="C385" s="282" t="s">
        <v>795</v>
      </c>
      <c r="D385" s="329">
        <v>12500170</v>
      </c>
      <c r="E385" s="256" t="s">
        <v>723</v>
      </c>
      <c r="F385" s="263" t="s">
        <v>794</v>
      </c>
      <c r="G385" s="269" t="s">
        <v>779</v>
      </c>
      <c r="H385" s="262" t="s">
        <v>323</v>
      </c>
      <c r="I385" s="270" t="s">
        <v>324</v>
      </c>
      <c r="J385" s="265" t="s">
        <v>325</v>
      </c>
      <c r="K385" s="266" t="s">
        <v>306</v>
      </c>
      <c r="L385" s="260">
        <v>4.8</v>
      </c>
      <c r="M385" s="261" t="s">
        <v>198</v>
      </c>
    </row>
    <row r="386" spans="1:13" ht="15" customHeight="1">
      <c r="A386" s="328" t="s">
        <v>673</v>
      </c>
      <c r="B386" s="255" t="s">
        <v>674</v>
      </c>
      <c r="C386" s="282">
        <v>5036</v>
      </c>
      <c r="D386" s="329">
        <v>12500170</v>
      </c>
      <c r="E386" s="256" t="s">
        <v>300</v>
      </c>
      <c r="F386" s="263" t="s">
        <v>796</v>
      </c>
      <c r="G386" s="269" t="s">
        <v>779</v>
      </c>
      <c r="H386" s="262" t="s">
        <v>323</v>
      </c>
      <c r="I386" s="270" t="s">
        <v>324</v>
      </c>
      <c r="J386" s="265" t="s">
        <v>325</v>
      </c>
      <c r="K386" s="266" t="s">
        <v>306</v>
      </c>
      <c r="L386" s="260">
        <v>4.8</v>
      </c>
      <c r="M386" s="261" t="s">
        <v>198</v>
      </c>
    </row>
    <row r="387" spans="1:13" ht="15" customHeight="1">
      <c r="A387" s="328" t="s">
        <v>673</v>
      </c>
      <c r="B387" s="255" t="s">
        <v>674</v>
      </c>
      <c r="C387" s="329">
        <v>5301</v>
      </c>
      <c r="D387" s="329">
        <v>12500170</v>
      </c>
      <c r="E387" s="256" t="s">
        <v>300</v>
      </c>
      <c r="F387" s="263" t="s">
        <v>797</v>
      </c>
      <c r="G387" s="269" t="s">
        <v>779</v>
      </c>
      <c r="H387" s="262" t="s">
        <v>323</v>
      </c>
      <c r="I387" s="270" t="s">
        <v>324</v>
      </c>
      <c r="J387" s="265" t="s">
        <v>325</v>
      </c>
      <c r="K387" s="266" t="s">
        <v>306</v>
      </c>
      <c r="L387" s="260">
        <v>4.8</v>
      </c>
      <c r="M387" s="261" t="s">
        <v>198</v>
      </c>
    </row>
    <row r="388" spans="1:13" ht="15" customHeight="1">
      <c r="A388" s="328" t="s">
        <v>673</v>
      </c>
      <c r="B388" s="255" t="s">
        <v>674</v>
      </c>
      <c r="C388" s="329">
        <v>5304</v>
      </c>
      <c r="D388" s="329">
        <v>12500170</v>
      </c>
      <c r="E388" s="256" t="s">
        <v>300</v>
      </c>
      <c r="F388" s="263" t="s">
        <v>798</v>
      </c>
      <c r="G388" s="269" t="s">
        <v>779</v>
      </c>
      <c r="H388" s="262" t="s">
        <v>323</v>
      </c>
      <c r="I388" s="270" t="s">
        <v>324</v>
      </c>
      <c r="J388" s="265" t="s">
        <v>325</v>
      </c>
      <c r="K388" s="266" t="s">
        <v>306</v>
      </c>
      <c r="L388" s="260">
        <v>4.8</v>
      </c>
      <c r="M388" s="261" t="s">
        <v>198</v>
      </c>
    </row>
    <row r="389" spans="1:13" ht="15" customHeight="1">
      <c r="A389" s="328" t="s">
        <v>673</v>
      </c>
      <c r="B389" s="255" t="s">
        <v>674</v>
      </c>
      <c r="C389" s="331">
        <v>5305</v>
      </c>
      <c r="D389" s="329">
        <v>12500170</v>
      </c>
      <c r="E389" s="256" t="s">
        <v>300</v>
      </c>
      <c r="F389" s="263" t="s">
        <v>799</v>
      </c>
      <c r="G389" s="269" t="s">
        <v>779</v>
      </c>
      <c r="H389" s="262" t="s">
        <v>323</v>
      </c>
      <c r="I389" s="270" t="s">
        <v>324</v>
      </c>
      <c r="J389" s="265" t="s">
        <v>325</v>
      </c>
      <c r="K389" s="266" t="s">
        <v>306</v>
      </c>
      <c r="L389" s="260">
        <v>4.8</v>
      </c>
      <c r="M389" s="261" t="s">
        <v>198</v>
      </c>
    </row>
    <row r="390" spans="1:13" ht="15" customHeight="1">
      <c r="A390" s="328" t="s">
        <v>673</v>
      </c>
      <c r="B390" s="255" t="s">
        <v>674</v>
      </c>
      <c r="C390" s="331" t="s">
        <v>800</v>
      </c>
      <c r="D390" s="262">
        <v>12500120</v>
      </c>
      <c r="E390" s="256" t="s">
        <v>401</v>
      </c>
      <c r="F390" s="263" t="s">
        <v>799</v>
      </c>
      <c r="G390" s="269" t="s">
        <v>779</v>
      </c>
      <c r="H390" s="262" t="s">
        <v>323</v>
      </c>
      <c r="I390" s="270" t="s">
        <v>324</v>
      </c>
      <c r="J390" s="265" t="s">
        <v>325</v>
      </c>
      <c r="K390" s="332" t="s">
        <v>306</v>
      </c>
      <c r="L390" s="260">
        <v>8</v>
      </c>
      <c r="M390" s="261" t="s">
        <v>677</v>
      </c>
    </row>
    <row r="391" spans="1:13" ht="15" customHeight="1">
      <c r="A391" s="254" t="s">
        <v>673</v>
      </c>
      <c r="B391" s="255" t="s">
        <v>674</v>
      </c>
      <c r="C391" s="256">
        <v>5321</v>
      </c>
      <c r="D391" s="256">
        <v>12500170</v>
      </c>
      <c r="E391" s="256" t="s">
        <v>300</v>
      </c>
      <c r="F391" s="263" t="s">
        <v>801</v>
      </c>
      <c r="G391" s="269" t="s">
        <v>779</v>
      </c>
      <c r="H391" s="262" t="s">
        <v>323</v>
      </c>
      <c r="I391" s="270" t="s">
        <v>324</v>
      </c>
      <c r="J391" s="265" t="s">
        <v>325</v>
      </c>
      <c r="K391" s="266" t="s">
        <v>306</v>
      </c>
      <c r="L391" s="260">
        <v>4.8</v>
      </c>
      <c r="M391" s="261" t="s">
        <v>198</v>
      </c>
    </row>
    <row r="392" spans="1:13" ht="15" customHeight="1">
      <c r="A392" s="254" t="s">
        <v>673</v>
      </c>
      <c r="B392" s="255" t="s">
        <v>674</v>
      </c>
      <c r="C392" s="282">
        <v>5323</v>
      </c>
      <c r="D392" s="256">
        <v>12500170</v>
      </c>
      <c r="E392" s="256" t="s">
        <v>300</v>
      </c>
      <c r="F392" s="263" t="s">
        <v>802</v>
      </c>
      <c r="G392" s="269" t="s">
        <v>779</v>
      </c>
      <c r="H392" s="262" t="s">
        <v>323</v>
      </c>
      <c r="I392" s="270" t="s">
        <v>324</v>
      </c>
      <c r="J392" s="265" t="s">
        <v>325</v>
      </c>
      <c r="K392" s="333" t="s">
        <v>306</v>
      </c>
      <c r="L392" s="260">
        <v>4.8</v>
      </c>
      <c r="M392" s="261" t="s">
        <v>198</v>
      </c>
    </row>
    <row r="393" spans="1:13" ht="15" customHeight="1">
      <c r="A393" s="254" t="s">
        <v>673</v>
      </c>
      <c r="B393" s="255" t="s">
        <v>674</v>
      </c>
      <c r="C393" s="282">
        <v>5006</v>
      </c>
      <c r="D393" s="329" t="s">
        <v>803</v>
      </c>
      <c r="E393" s="256" t="s">
        <v>300</v>
      </c>
      <c r="F393" s="257" t="s">
        <v>804</v>
      </c>
      <c r="G393" s="269" t="s">
        <v>779</v>
      </c>
      <c r="H393" s="262" t="s">
        <v>323</v>
      </c>
      <c r="I393" s="270" t="s">
        <v>324</v>
      </c>
      <c r="J393" s="265" t="s">
        <v>325</v>
      </c>
      <c r="K393" s="259" t="s">
        <v>306</v>
      </c>
      <c r="L393" s="260">
        <v>5.2</v>
      </c>
      <c r="M393" s="261" t="s">
        <v>198</v>
      </c>
    </row>
    <row r="394" spans="1:13" ht="15" customHeight="1">
      <c r="A394" s="254" t="s">
        <v>673</v>
      </c>
      <c r="B394" s="255" t="s">
        <v>674</v>
      </c>
      <c r="C394" s="282">
        <v>5007</v>
      </c>
      <c r="D394" s="329" t="s">
        <v>803</v>
      </c>
      <c r="E394" s="256" t="s">
        <v>300</v>
      </c>
      <c r="F394" s="257" t="s">
        <v>805</v>
      </c>
      <c r="G394" s="269" t="s">
        <v>779</v>
      </c>
      <c r="H394" s="262" t="s">
        <v>323</v>
      </c>
      <c r="I394" s="270" t="s">
        <v>324</v>
      </c>
      <c r="J394" s="265" t="s">
        <v>325</v>
      </c>
      <c r="K394" s="259" t="s">
        <v>306</v>
      </c>
      <c r="L394" s="260">
        <v>5.2</v>
      </c>
      <c r="M394" s="261" t="s">
        <v>198</v>
      </c>
    </row>
    <row r="395" spans="1:13" ht="15" customHeight="1">
      <c r="A395" s="254" t="s">
        <v>673</v>
      </c>
      <c r="B395" s="255" t="s">
        <v>674</v>
      </c>
      <c r="C395" s="282" t="s">
        <v>806</v>
      </c>
      <c r="D395" s="329" t="s">
        <v>803</v>
      </c>
      <c r="E395" s="256" t="s">
        <v>723</v>
      </c>
      <c r="F395" s="257" t="s">
        <v>807</v>
      </c>
      <c r="G395" s="269" t="s">
        <v>779</v>
      </c>
      <c r="H395" s="262" t="s">
        <v>323</v>
      </c>
      <c r="I395" s="270" t="s">
        <v>324</v>
      </c>
      <c r="J395" s="265" t="s">
        <v>325</v>
      </c>
      <c r="K395" s="259" t="s">
        <v>306</v>
      </c>
      <c r="L395" s="260">
        <v>5.2</v>
      </c>
      <c r="M395" s="261" t="s">
        <v>198</v>
      </c>
    </row>
    <row r="396" spans="1:13" ht="15" customHeight="1">
      <c r="A396" s="254" t="s">
        <v>673</v>
      </c>
      <c r="B396" s="255" t="s">
        <v>674</v>
      </c>
      <c r="C396" s="282">
        <v>5009</v>
      </c>
      <c r="D396" s="329" t="s">
        <v>803</v>
      </c>
      <c r="E396" s="256" t="s">
        <v>300</v>
      </c>
      <c r="F396" s="257" t="s">
        <v>808</v>
      </c>
      <c r="G396" s="276" t="s">
        <v>779</v>
      </c>
      <c r="H396" s="262" t="s">
        <v>323</v>
      </c>
      <c r="I396" s="270" t="s">
        <v>324</v>
      </c>
      <c r="J396" s="265" t="s">
        <v>325</v>
      </c>
      <c r="K396" s="259" t="s">
        <v>306</v>
      </c>
      <c r="L396" s="260">
        <v>5.2</v>
      </c>
      <c r="M396" s="261" t="s">
        <v>198</v>
      </c>
    </row>
    <row r="397" spans="1:13" ht="15" customHeight="1">
      <c r="A397" s="254" t="s">
        <v>673</v>
      </c>
      <c r="B397" s="255" t="s">
        <v>674</v>
      </c>
      <c r="C397" s="256">
        <v>5011</v>
      </c>
      <c r="D397" s="256">
        <v>12500370</v>
      </c>
      <c r="E397" s="256" t="s">
        <v>300</v>
      </c>
      <c r="F397" s="257" t="s">
        <v>809</v>
      </c>
      <c r="G397" s="276" t="s">
        <v>779</v>
      </c>
      <c r="H397" s="262" t="s">
        <v>323</v>
      </c>
      <c r="I397" s="270" t="s">
        <v>324</v>
      </c>
      <c r="J397" s="265" t="s">
        <v>325</v>
      </c>
      <c r="K397" s="259" t="s">
        <v>306</v>
      </c>
      <c r="L397" s="260">
        <v>5.2</v>
      </c>
      <c r="M397" s="261" t="s">
        <v>198</v>
      </c>
    </row>
    <row r="398" spans="1:13" ht="15" customHeight="1">
      <c r="A398" s="254" t="s">
        <v>673</v>
      </c>
      <c r="B398" s="255" t="s">
        <v>758</v>
      </c>
      <c r="C398" s="262" t="s">
        <v>810</v>
      </c>
      <c r="D398" s="262">
        <v>12500320</v>
      </c>
      <c r="E398" s="256" t="s">
        <v>401</v>
      </c>
      <c r="F398" s="257" t="s">
        <v>809</v>
      </c>
      <c r="G398" s="276" t="s">
        <v>779</v>
      </c>
      <c r="H398" s="262" t="s">
        <v>323</v>
      </c>
      <c r="I398" s="270" t="s">
        <v>324</v>
      </c>
      <c r="J398" s="265" t="s">
        <v>325</v>
      </c>
      <c r="K398" s="259" t="s">
        <v>306</v>
      </c>
      <c r="L398" s="260">
        <v>8</v>
      </c>
      <c r="M398" s="261" t="s">
        <v>677</v>
      </c>
    </row>
    <row r="399" spans="1:13" ht="15" customHeight="1">
      <c r="A399" s="254" t="s">
        <v>673</v>
      </c>
      <c r="B399" s="255" t="s">
        <v>674</v>
      </c>
      <c r="C399" s="262" t="s">
        <v>811</v>
      </c>
      <c r="D399" s="329" t="s">
        <v>803</v>
      </c>
      <c r="E399" s="256" t="s">
        <v>723</v>
      </c>
      <c r="F399" s="257" t="s">
        <v>812</v>
      </c>
      <c r="G399" s="276" t="s">
        <v>779</v>
      </c>
      <c r="H399" s="262" t="s">
        <v>323</v>
      </c>
      <c r="I399" s="270" t="s">
        <v>324</v>
      </c>
      <c r="J399" s="265" t="s">
        <v>325</v>
      </c>
      <c r="K399" s="259" t="s">
        <v>306</v>
      </c>
      <c r="L399" s="260">
        <v>5.2</v>
      </c>
      <c r="M399" s="261" t="s">
        <v>198</v>
      </c>
    </row>
    <row r="400" spans="1:13" ht="15" customHeight="1">
      <c r="A400" s="254" t="s">
        <v>673</v>
      </c>
      <c r="B400" s="255" t="s">
        <v>674</v>
      </c>
      <c r="C400" s="256">
        <v>5014</v>
      </c>
      <c r="D400" s="256">
        <v>12500370</v>
      </c>
      <c r="E400" s="256" t="s">
        <v>300</v>
      </c>
      <c r="F400" s="257" t="s">
        <v>813</v>
      </c>
      <c r="G400" s="276" t="s">
        <v>779</v>
      </c>
      <c r="H400" s="262" t="s">
        <v>323</v>
      </c>
      <c r="I400" s="270" t="s">
        <v>324</v>
      </c>
      <c r="J400" s="265" t="s">
        <v>325</v>
      </c>
      <c r="K400" s="259" t="s">
        <v>306</v>
      </c>
      <c r="L400" s="260">
        <v>5.2</v>
      </c>
      <c r="M400" s="261" t="s">
        <v>198</v>
      </c>
    </row>
    <row r="401" spans="1:128" ht="15" customHeight="1">
      <c r="A401" s="254" t="s">
        <v>673</v>
      </c>
      <c r="B401" s="255" t="s">
        <v>674</v>
      </c>
      <c r="C401" s="256">
        <v>5016</v>
      </c>
      <c r="D401" s="256">
        <v>12500370</v>
      </c>
      <c r="E401" s="256" t="s">
        <v>300</v>
      </c>
      <c r="F401" s="263" t="s">
        <v>814</v>
      </c>
      <c r="G401" s="276" t="s">
        <v>779</v>
      </c>
      <c r="H401" s="262" t="s">
        <v>323</v>
      </c>
      <c r="I401" s="270" t="s">
        <v>324</v>
      </c>
      <c r="J401" s="265" t="s">
        <v>325</v>
      </c>
      <c r="K401" s="266" t="s">
        <v>306</v>
      </c>
      <c r="L401" s="260">
        <v>5.2</v>
      </c>
      <c r="M401" s="261" t="s">
        <v>198</v>
      </c>
      <c r="N401" s="313"/>
      <c r="O401" s="313"/>
      <c r="P401" s="313"/>
      <c r="Q401" s="313"/>
      <c r="R401" s="313"/>
      <c r="S401" s="313"/>
      <c r="T401" s="313"/>
      <c r="U401" s="313"/>
      <c r="V401" s="313"/>
      <c r="W401" s="313"/>
      <c r="X401" s="313"/>
      <c r="Y401" s="313"/>
      <c r="Z401" s="313"/>
      <c r="AA401" s="313"/>
      <c r="AB401" s="313"/>
      <c r="AC401" s="313"/>
      <c r="AD401" s="313"/>
      <c r="AE401" s="313"/>
      <c r="AF401" s="313"/>
      <c r="AG401" s="313"/>
      <c r="AH401" s="313"/>
      <c r="AI401" s="313"/>
      <c r="AJ401" s="313"/>
      <c r="AK401" s="313"/>
      <c r="AL401" s="313"/>
      <c r="AM401" s="313"/>
      <c r="AN401" s="313"/>
      <c r="AO401" s="313"/>
      <c r="AP401" s="313"/>
      <c r="AQ401" s="313"/>
      <c r="AR401" s="313"/>
      <c r="AS401" s="313"/>
      <c r="AT401" s="313"/>
      <c r="AU401" s="313"/>
      <c r="AV401" s="313"/>
      <c r="AW401" s="313"/>
      <c r="AX401" s="313"/>
      <c r="AY401" s="313"/>
      <c r="AZ401" s="313"/>
      <c r="BA401" s="313"/>
      <c r="BB401" s="313"/>
      <c r="BC401" s="313"/>
      <c r="BD401" s="313"/>
      <c r="BE401" s="313"/>
      <c r="BF401" s="313"/>
      <c r="BG401" s="313"/>
      <c r="BH401" s="313"/>
      <c r="BI401" s="313"/>
      <c r="BJ401" s="313"/>
      <c r="BK401" s="313"/>
      <c r="BL401" s="313"/>
      <c r="BM401" s="313"/>
      <c r="BN401" s="313"/>
      <c r="BO401" s="313"/>
      <c r="BP401" s="313"/>
      <c r="BQ401" s="313"/>
      <c r="BR401" s="313"/>
      <c r="BS401" s="313"/>
      <c r="BT401" s="313"/>
      <c r="BU401" s="313"/>
      <c r="BV401" s="313"/>
      <c r="BW401" s="313"/>
      <c r="BX401" s="313"/>
      <c r="BY401" s="313"/>
      <c r="BZ401" s="313"/>
      <c r="CA401" s="313"/>
      <c r="CB401" s="313"/>
      <c r="CC401" s="313"/>
      <c r="CD401" s="313"/>
      <c r="CE401" s="313"/>
      <c r="CF401" s="313"/>
      <c r="CG401" s="313"/>
      <c r="CH401" s="313"/>
      <c r="CI401" s="313"/>
      <c r="CJ401" s="313"/>
      <c r="CK401" s="313"/>
      <c r="CL401" s="313"/>
      <c r="CM401" s="313"/>
      <c r="CN401" s="313"/>
      <c r="CO401" s="313"/>
      <c r="CP401" s="313"/>
      <c r="CQ401" s="313"/>
      <c r="CR401" s="313"/>
      <c r="CS401" s="313"/>
      <c r="CT401" s="313"/>
      <c r="CU401" s="313"/>
      <c r="CV401" s="313"/>
      <c r="CW401" s="313"/>
      <c r="CX401" s="313"/>
      <c r="CY401" s="313"/>
      <c r="CZ401" s="313"/>
      <c r="DA401" s="313"/>
      <c r="DB401" s="313"/>
      <c r="DC401" s="313"/>
      <c r="DD401" s="313"/>
      <c r="DE401" s="313"/>
      <c r="DF401" s="313"/>
      <c r="DG401" s="313"/>
      <c r="DH401" s="313"/>
      <c r="DI401" s="313"/>
      <c r="DJ401" s="313"/>
      <c r="DK401" s="313"/>
      <c r="DL401" s="313"/>
      <c r="DM401" s="313"/>
      <c r="DN401" s="313"/>
      <c r="DO401" s="313"/>
      <c r="DP401" s="313"/>
      <c r="DQ401" s="313"/>
      <c r="DR401" s="313"/>
      <c r="DS401" s="313"/>
      <c r="DT401" s="313"/>
      <c r="DU401" s="313"/>
      <c r="DV401" s="313"/>
      <c r="DW401" s="313"/>
      <c r="DX401" s="313"/>
    </row>
    <row r="402" spans="1:128" ht="15" customHeight="1">
      <c r="A402" s="254" t="s">
        <v>673</v>
      </c>
      <c r="B402" s="255" t="s">
        <v>674</v>
      </c>
      <c r="C402" s="282">
        <v>5021</v>
      </c>
      <c r="D402" s="256">
        <v>12500370</v>
      </c>
      <c r="E402" s="256" t="s">
        <v>300</v>
      </c>
      <c r="F402" s="263" t="s">
        <v>815</v>
      </c>
      <c r="G402" s="264" t="s">
        <v>779</v>
      </c>
      <c r="H402" s="262" t="s">
        <v>323</v>
      </c>
      <c r="I402" s="270" t="s">
        <v>324</v>
      </c>
      <c r="J402" s="265" t="s">
        <v>325</v>
      </c>
      <c r="K402" s="266" t="s">
        <v>306</v>
      </c>
      <c r="L402" s="260">
        <v>5.2</v>
      </c>
      <c r="M402" s="261" t="s">
        <v>198</v>
      </c>
      <c r="N402" s="313"/>
      <c r="O402" s="313"/>
      <c r="P402" s="313"/>
      <c r="Q402" s="313"/>
      <c r="R402" s="313"/>
      <c r="S402" s="313"/>
      <c r="T402" s="313"/>
      <c r="U402" s="313"/>
      <c r="V402" s="313"/>
      <c r="W402" s="313"/>
      <c r="X402" s="313"/>
      <c r="Y402" s="313"/>
      <c r="Z402" s="313"/>
      <c r="AA402" s="313"/>
      <c r="AB402" s="313"/>
      <c r="AC402" s="313"/>
      <c r="AD402" s="313"/>
      <c r="AE402" s="313"/>
      <c r="AF402" s="313"/>
      <c r="AG402" s="313"/>
      <c r="AH402" s="313"/>
      <c r="AI402" s="313"/>
      <c r="AJ402" s="313"/>
      <c r="AK402" s="313"/>
      <c r="AL402" s="313"/>
      <c r="AM402" s="313"/>
      <c r="AN402" s="313"/>
      <c r="AO402" s="313"/>
      <c r="AP402" s="313"/>
      <c r="AQ402" s="313"/>
      <c r="AR402" s="313"/>
      <c r="AS402" s="313"/>
      <c r="AT402" s="313"/>
      <c r="AU402" s="313"/>
      <c r="AV402" s="313"/>
      <c r="AW402" s="313"/>
      <c r="AX402" s="313"/>
      <c r="AY402" s="313"/>
      <c r="AZ402" s="313"/>
      <c r="BA402" s="313"/>
      <c r="BB402" s="313"/>
      <c r="BC402" s="313"/>
      <c r="BD402" s="313"/>
      <c r="BE402" s="313"/>
      <c r="BF402" s="313"/>
      <c r="BG402" s="313"/>
      <c r="BH402" s="313"/>
      <c r="BI402" s="313"/>
      <c r="BJ402" s="313"/>
      <c r="BK402" s="313"/>
      <c r="BL402" s="313"/>
      <c r="BM402" s="313"/>
      <c r="BN402" s="313"/>
      <c r="BO402" s="313"/>
      <c r="BP402" s="313"/>
      <c r="BQ402" s="313"/>
      <c r="BR402" s="313"/>
      <c r="BS402" s="313"/>
      <c r="BT402" s="313"/>
      <c r="BU402" s="313"/>
      <c r="BV402" s="313"/>
      <c r="BW402" s="313"/>
      <c r="BX402" s="313"/>
      <c r="BY402" s="313"/>
      <c r="BZ402" s="313"/>
      <c r="CA402" s="313"/>
      <c r="CB402" s="313"/>
      <c r="CC402" s="313"/>
      <c r="CD402" s="313"/>
      <c r="CE402" s="313"/>
      <c r="CF402" s="313"/>
      <c r="CG402" s="313"/>
      <c r="CH402" s="313"/>
      <c r="CI402" s="313"/>
      <c r="CJ402" s="313"/>
      <c r="CK402" s="313"/>
      <c r="CL402" s="313"/>
      <c r="CM402" s="313"/>
      <c r="CN402" s="313"/>
      <c r="CO402" s="313"/>
      <c r="CP402" s="313"/>
      <c r="CQ402" s="313"/>
      <c r="CR402" s="313"/>
      <c r="CS402" s="313"/>
      <c r="CT402" s="313"/>
      <c r="CU402" s="313"/>
      <c r="CV402" s="313"/>
      <c r="CW402" s="313"/>
      <c r="CX402" s="313"/>
      <c r="CY402" s="313"/>
      <c r="CZ402" s="313"/>
      <c r="DA402" s="313"/>
      <c r="DB402" s="313"/>
      <c r="DC402" s="313"/>
      <c r="DD402" s="313"/>
      <c r="DE402" s="313"/>
      <c r="DF402" s="313"/>
      <c r="DG402" s="313"/>
      <c r="DH402" s="313"/>
      <c r="DI402" s="313"/>
      <c r="DJ402" s="313"/>
      <c r="DK402" s="313"/>
      <c r="DL402" s="313"/>
      <c r="DM402" s="313"/>
      <c r="DN402" s="313"/>
      <c r="DO402" s="313"/>
      <c r="DP402" s="313"/>
      <c r="DQ402" s="313"/>
      <c r="DR402" s="313"/>
      <c r="DS402" s="313"/>
      <c r="DT402" s="313"/>
      <c r="DU402" s="313"/>
      <c r="DV402" s="313"/>
      <c r="DW402" s="313"/>
      <c r="DX402" s="313"/>
    </row>
    <row r="403" spans="1:128" ht="15" customHeight="1">
      <c r="A403" s="254" t="s">
        <v>673</v>
      </c>
      <c r="B403" s="255" t="s">
        <v>674</v>
      </c>
      <c r="C403" s="282" t="s">
        <v>816</v>
      </c>
      <c r="D403" s="329" t="s">
        <v>803</v>
      </c>
      <c r="E403" s="256" t="s">
        <v>723</v>
      </c>
      <c r="F403" s="263" t="s">
        <v>817</v>
      </c>
      <c r="G403" s="276" t="s">
        <v>779</v>
      </c>
      <c r="H403" s="262" t="s">
        <v>323</v>
      </c>
      <c r="I403" s="270" t="s">
        <v>324</v>
      </c>
      <c r="J403" s="265" t="s">
        <v>325</v>
      </c>
      <c r="K403" s="259" t="s">
        <v>306</v>
      </c>
      <c r="L403" s="260">
        <v>5.2</v>
      </c>
      <c r="M403" s="261" t="s">
        <v>198</v>
      </c>
      <c r="N403" s="313"/>
      <c r="O403" s="313"/>
      <c r="P403" s="313"/>
      <c r="Q403" s="313"/>
      <c r="R403" s="313"/>
      <c r="S403" s="313"/>
      <c r="T403" s="313"/>
      <c r="U403" s="313"/>
      <c r="V403" s="313"/>
      <c r="W403" s="313"/>
      <c r="X403" s="313"/>
      <c r="Y403" s="313"/>
      <c r="Z403" s="313"/>
      <c r="AA403" s="313"/>
      <c r="AB403" s="313"/>
      <c r="AC403" s="313"/>
      <c r="AD403" s="313"/>
      <c r="AE403" s="313"/>
      <c r="AF403" s="313"/>
      <c r="AG403" s="313"/>
      <c r="AH403" s="313"/>
      <c r="AI403" s="313"/>
      <c r="AJ403" s="313"/>
      <c r="AK403" s="313"/>
      <c r="AL403" s="313"/>
      <c r="AM403" s="313"/>
      <c r="AN403" s="313"/>
      <c r="AO403" s="313"/>
      <c r="AP403" s="313"/>
      <c r="AQ403" s="313"/>
      <c r="AR403" s="313"/>
      <c r="AS403" s="313"/>
      <c r="AT403" s="313"/>
      <c r="AU403" s="313"/>
      <c r="AV403" s="313"/>
      <c r="AW403" s="313"/>
      <c r="AX403" s="313"/>
      <c r="AY403" s="313"/>
      <c r="AZ403" s="313"/>
      <c r="BA403" s="313"/>
      <c r="BB403" s="313"/>
      <c r="BC403" s="313"/>
      <c r="BD403" s="313"/>
      <c r="BE403" s="313"/>
      <c r="BF403" s="313"/>
      <c r="BG403" s="313"/>
      <c r="BH403" s="313"/>
      <c r="BI403" s="313"/>
      <c r="BJ403" s="313"/>
      <c r="BK403" s="313"/>
      <c r="BL403" s="313"/>
      <c r="BM403" s="313"/>
      <c r="BN403" s="313"/>
      <c r="BO403" s="313"/>
      <c r="BP403" s="313"/>
      <c r="BQ403" s="313"/>
      <c r="BR403" s="313"/>
      <c r="BS403" s="313"/>
      <c r="BT403" s="313"/>
      <c r="BU403" s="313"/>
      <c r="BV403" s="313"/>
      <c r="BW403" s="313"/>
      <c r="BX403" s="313"/>
      <c r="BY403" s="313"/>
      <c r="BZ403" s="313"/>
      <c r="CA403" s="313"/>
      <c r="CB403" s="313"/>
      <c r="CC403" s="313"/>
      <c r="CD403" s="313"/>
      <c r="CE403" s="313"/>
      <c r="CF403" s="313"/>
      <c r="CG403" s="313"/>
      <c r="CH403" s="313"/>
      <c r="CI403" s="313"/>
      <c r="CJ403" s="313"/>
      <c r="CK403" s="313"/>
      <c r="CL403" s="313"/>
      <c r="CM403" s="313"/>
      <c r="CN403" s="313"/>
      <c r="CO403" s="313"/>
      <c r="CP403" s="313"/>
      <c r="CQ403" s="313"/>
      <c r="CR403" s="313"/>
      <c r="CS403" s="313"/>
      <c r="CT403" s="313"/>
      <c r="CU403" s="313"/>
      <c r="CV403" s="313"/>
      <c r="CW403" s="313"/>
      <c r="CX403" s="313"/>
      <c r="CY403" s="313"/>
      <c r="CZ403" s="313"/>
      <c r="DA403" s="313"/>
      <c r="DB403" s="313"/>
      <c r="DC403" s="313"/>
      <c r="DD403" s="313"/>
      <c r="DE403" s="313"/>
      <c r="DF403" s="313"/>
      <c r="DG403" s="313"/>
      <c r="DH403" s="313"/>
      <c r="DI403" s="313"/>
      <c r="DJ403" s="313"/>
      <c r="DK403" s="313"/>
      <c r="DL403" s="313"/>
      <c r="DM403" s="313"/>
      <c r="DN403" s="313"/>
      <c r="DO403" s="313"/>
      <c r="DP403" s="313"/>
      <c r="DQ403" s="313"/>
      <c r="DR403" s="313"/>
      <c r="DS403" s="313"/>
      <c r="DT403" s="313"/>
      <c r="DU403" s="313"/>
      <c r="DV403" s="313"/>
      <c r="DW403" s="313"/>
      <c r="DX403" s="313"/>
    </row>
    <row r="404" spans="1:128" ht="15" customHeight="1">
      <c r="A404" s="254" t="s">
        <v>673</v>
      </c>
      <c r="B404" s="255" t="s">
        <v>674</v>
      </c>
      <c r="C404" s="282" t="s">
        <v>818</v>
      </c>
      <c r="D404" s="329" t="s">
        <v>803</v>
      </c>
      <c r="E404" s="256" t="s">
        <v>723</v>
      </c>
      <c r="F404" s="263" t="s">
        <v>819</v>
      </c>
      <c r="G404" s="276" t="s">
        <v>779</v>
      </c>
      <c r="H404" s="262" t="s">
        <v>323</v>
      </c>
      <c r="I404" s="270" t="s">
        <v>324</v>
      </c>
      <c r="J404" s="265" t="s">
        <v>325</v>
      </c>
      <c r="K404" s="259" t="s">
        <v>306</v>
      </c>
      <c r="L404" s="260">
        <v>5.2</v>
      </c>
      <c r="M404" s="261" t="s">
        <v>198</v>
      </c>
      <c r="N404" s="313"/>
      <c r="O404" s="313"/>
      <c r="P404" s="313"/>
      <c r="Q404" s="313"/>
      <c r="R404" s="313"/>
      <c r="S404" s="313"/>
      <c r="T404" s="313"/>
      <c r="U404" s="313"/>
      <c r="V404" s="313"/>
      <c r="W404" s="313"/>
      <c r="X404" s="313"/>
      <c r="Y404" s="313"/>
      <c r="Z404" s="313"/>
      <c r="AA404" s="313"/>
      <c r="AB404" s="313"/>
      <c r="AC404" s="313"/>
      <c r="AD404" s="313"/>
      <c r="AE404" s="313"/>
      <c r="AF404" s="313"/>
      <c r="AG404" s="313"/>
      <c r="AH404" s="313"/>
      <c r="AI404" s="313"/>
      <c r="AJ404" s="313"/>
      <c r="AK404" s="313"/>
      <c r="AL404" s="313"/>
      <c r="AM404" s="313"/>
      <c r="AN404" s="313"/>
      <c r="AO404" s="313"/>
      <c r="AP404" s="313"/>
      <c r="AQ404" s="313"/>
      <c r="AR404" s="313"/>
      <c r="AS404" s="313"/>
      <c r="AT404" s="313"/>
      <c r="AU404" s="313"/>
      <c r="AV404" s="313"/>
      <c r="AW404" s="313"/>
      <c r="AX404" s="313"/>
      <c r="AY404" s="313"/>
      <c r="AZ404" s="313"/>
      <c r="BA404" s="313"/>
      <c r="BB404" s="313"/>
      <c r="BC404" s="313"/>
      <c r="BD404" s="313"/>
      <c r="BE404" s="313"/>
      <c r="BF404" s="313"/>
      <c r="BG404" s="313"/>
      <c r="BH404" s="313"/>
      <c r="BI404" s="313"/>
      <c r="BJ404" s="313"/>
      <c r="BK404" s="313"/>
      <c r="BL404" s="313"/>
      <c r="BM404" s="313"/>
      <c r="BN404" s="313"/>
      <c r="BO404" s="313"/>
      <c r="BP404" s="313"/>
      <c r="BQ404" s="313"/>
      <c r="BR404" s="313"/>
      <c r="BS404" s="313"/>
      <c r="BT404" s="313"/>
      <c r="BU404" s="313"/>
      <c r="BV404" s="313"/>
      <c r="BW404" s="313"/>
      <c r="BX404" s="313"/>
      <c r="BY404" s="313"/>
      <c r="BZ404" s="313"/>
      <c r="CA404" s="313"/>
      <c r="CB404" s="313"/>
      <c r="CC404" s="313"/>
      <c r="CD404" s="313"/>
      <c r="CE404" s="313"/>
      <c r="CF404" s="313"/>
      <c r="CG404" s="313"/>
      <c r="CH404" s="313"/>
      <c r="CI404" s="313"/>
      <c r="CJ404" s="313"/>
      <c r="CK404" s="313"/>
      <c r="CL404" s="313"/>
      <c r="CM404" s="313"/>
      <c r="CN404" s="313"/>
      <c r="CO404" s="313"/>
      <c r="CP404" s="313"/>
      <c r="CQ404" s="313"/>
      <c r="CR404" s="313"/>
      <c r="CS404" s="313"/>
      <c r="CT404" s="313"/>
      <c r="CU404" s="313"/>
      <c r="CV404" s="313"/>
      <c r="CW404" s="313"/>
      <c r="CX404" s="313"/>
      <c r="CY404" s="313"/>
      <c r="CZ404" s="313"/>
      <c r="DA404" s="313"/>
      <c r="DB404" s="313"/>
      <c r="DC404" s="313"/>
      <c r="DD404" s="313"/>
      <c r="DE404" s="313"/>
      <c r="DF404" s="313"/>
      <c r="DG404" s="313"/>
      <c r="DH404" s="313"/>
      <c r="DI404" s="313"/>
      <c r="DJ404" s="313"/>
      <c r="DK404" s="313"/>
      <c r="DL404" s="313"/>
      <c r="DM404" s="313"/>
      <c r="DN404" s="313"/>
      <c r="DO404" s="313"/>
      <c r="DP404" s="313"/>
      <c r="DQ404" s="313"/>
      <c r="DR404" s="313"/>
      <c r="DS404" s="313"/>
      <c r="DT404" s="313"/>
      <c r="DU404" s="313"/>
      <c r="DV404" s="313"/>
      <c r="DW404" s="313"/>
      <c r="DX404" s="313"/>
    </row>
    <row r="405" spans="1:128" ht="15" customHeight="1">
      <c r="A405" s="254" t="s">
        <v>673</v>
      </c>
      <c r="B405" s="255" t="s">
        <v>674</v>
      </c>
      <c r="C405" s="282" t="s">
        <v>820</v>
      </c>
      <c r="D405" s="329" t="s">
        <v>803</v>
      </c>
      <c r="E405" s="256" t="s">
        <v>723</v>
      </c>
      <c r="F405" s="263" t="s">
        <v>821</v>
      </c>
      <c r="G405" s="276" t="s">
        <v>779</v>
      </c>
      <c r="H405" s="262" t="s">
        <v>323</v>
      </c>
      <c r="I405" s="270" t="s">
        <v>324</v>
      </c>
      <c r="J405" s="265" t="s">
        <v>325</v>
      </c>
      <c r="K405" s="259" t="s">
        <v>306</v>
      </c>
      <c r="L405" s="260">
        <v>5.2</v>
      </c>
      <c r="M405" s="261" t="s">
        <v>198</v>
      </c>
      <c r="N405" s="313"/>
      <c r="O405" s="313"/>
      <c r="P405" s="313"/>
      <c r="Q405" s="313"/>
      <c r="R405" s="313"/>
      <c r="S405" s="313"/>
      <c r="T405" s="313"/>
      <c r="U405" s="313"/>
      <c r="V405" s="313"/>
      <c r="W405" s="313"/>
      <c r="X405" s="313"/>
      <c r="Y405" s="313"/>
      <c r="Z405" s="313"/>
      <c r="AA405" s="313"/>
      <c r="AB405" s="313"/>
      <c r="AC405" s="313"/>
      <c r="AD405" s="313"/>
      <c r="AE405" s="313"/>
      <c r="AF405" s="313"/>
      <c r="AG405" s="313"/>
      <c r="AH405" s="313"/>
      <c r="AI405" s="313"/>
      <c r="AJ405" s="313"/>
      <c r="AK405" s="313"/>
      <c r="AL405" s="313"/>
      <c r="AM405" s="313"/>
      <c r="AN405" s="313"/>
      <c r="AO405" s="313"/>
      <c r="AP405" s="313"/>
      <c r="AQ405" s="313"/>
      <c r="AR405" s="313"/>
      <c r="AS405" s="313"/>
      <c r="AT405" s="313"/>
      <c r="AU405" s="313"/>
      <c r="AV405" s="313"/>
      <c r="AW405" s="313"/>
      <c r="AX405" s="313"/>
      <c r="AY405" s="313"/>
      <c r="AZ405" s="313"/>
      <c r="BA405" s="313"/>
      <c r="BB405" s="313"/>
      <c r="BC405" s="313"/>
      <c r="BD405" s="313"/>
      <c r="BE405" s="313"/>
      <c r="BF405" s="313"/>
      <c r="BG405" s="313"/>
      <c r="BH405" s="313"/>
      <c r="BI405" s="313"/>
      <c r="BJ405" s="313"/>
      <c r="BK405" s="313"/>
      <c r="BL405" s="313"/>
      <c r="BM405" s="313"/>
      <c r="BN405" s="313"/>
      <c r="BO405" s="313"/>
      <c r="BP405" s="313"/>
      <c r="BQ405" s="313"/>
      <c r="BR405" s="313"/>
      <c r="BS405" s="313"/>
      <c r="BT405" s="313"/>
      <c r="BU405" s="313"/>
      <c r="BV405" s="313"/>
      <c r="BW405" s="313"/>
      <c r="BX405" s="313"/>
      <c r="BY405" s="313"/>
      <c r="BZ405" s="313"/>
      <c r="CA405" s="313"/>
      <c r="CB405" s="313"/>
      <c r="CC405" s="313"/>
      <c r="CD405" s="313"/>
      <c r="CE405" s="313"/>
      <c r="CF405" s="313"/>
      <c r="CG405" s="313"/>
      <c r="CH405" s="313"/>
      <c r="CI405" s="313"/>
      <c r="CJ405" s="313"/>
      <c r="CK405" s="313"/>
      <c r="CL405" s="313"/>
      <c r="CM405" s="313"/>
      <c r="CN405" s="313"/>
      <c r="CO405" s="313"/>
      <c r="CP405" s="313"/>
      <c r="CQ405" s="313"/>
      <c r="CR405" s="313"/>
      <c r="CS405" s="313"/>
      <c r="CT405" s="313"/>
      <c r="CU405" s="313"/>
      <c r="CV405" s="313"/>
      <c r="CW405" s="313"/>
      <c r="CX405" s="313"/>
      <c r="CY405" s="313"/>
      <c r="CZ405" s="313"/>
      <c r="DA405" s="313"/>
      <c r="DB405" s="313"/>
      <c r="DC405" s="313"/>
      <c r="DD405" s="313"/>
      <c r="DE405" s="313"/>
      <c r="DF405" s="313"/>
      <c r="DG405" s="313"/>
      <c r="DH405" s="313"/>
      <c r="DI405" s="313"/>
      <c r="DJ405" s="313"/>
      <c r="DK405" s="313"/>
      <c r="DL405" s="313"/>
      <c r="DM405" s="313"/>
      <c r="DN405" s="313"/>
      <c r="DO405" s="313"/>
      <c r="DP405" s="313"/>
      <c r="DQ405" s="313"/>
      <c r="DR405" s="313"/>
      <c r="DS405" s="313"/>
      <c r="DT405" s="313"/>
      <c r="DU405" s="313"/>
      <c r="DV405" s="313"/>
      <c r="DW405" s="313"/>
      <c r="DX405" s="313"/>
    </row>
    <row r="406" spans="1:128" ht="15" customHeight="1">
      <c r="A406" s="254" t="s">
        <v>673</v>
      </c>
      <c r="B406" s="255" t="s">
        <v>674</v>
      </c>
      <c r="C406" s="282" t="s">
        <v>822</v>
      </c>
      <c r="D406" s="329" t="s">
        <v>803</v>
      </c>
      <c r="E406" s="256" t="s">
        <v>723</v>
      </c>
      <c r="F406" s="263" t="s">
        <v>823</v>
      </c>
      <c r="G406" s="276" t="s">
        <v>779</v>
      </c>
      <c r="H406" s="262" t="s">
        <v>323</v>
      </c>
      <c r="I406" s="270" t="s">
        <v>324</v>
      </c>
      <c r="J406" s="265" t="s">
        <v>325</v>
      </c>
      <c r="K406" s="259" t="s">
        <v>306</v>
      </c>
      <c r="L406" s="260">
        <v>5.2</v>
      </c>
      <c r="M406" s="261" t="s">
        <v>198</v>
      </c>
      <c r="N406" s="313"/>
      <c r="O406" s="313"/>
      <c r="P406" s="313"/>
      <c r="Q406" s="313"/>
      <c r="R406" s="313"/>
      <c r="S406" s="313"/>
      <c r="T406" s="313"/>
      <c r="U406" s="313"/>
      <c r="V406" s="313"/>
      <c r="W406" s="313"/>
      <c r="X406" s="313"/>
      <c r="Y406" s="313"/>
      <c r="Z406" s="313"/>
      <c r="AA406" s="313"/>
      <c r="AB406" s="313"/>
      <c r="AC406" s="313"/>
      <c r="AD406" s="313"/>
      <c r="AE406" s="313"/>
      <c r="AF406" s="313"/>
      <c r="AG406" s="313"/>
      <c r="AH406" s="313"/>
      <c r="AI406" s="313"/>
      <c r="AJ406" s="313"/>
      <c r="AK406" s="313"/>
      <c r="AL406" s="313"/>
      <c r="AM406" s="313"/>
      <c r="AN406" s="313"/>
      <c r="AO406" s="313"/>
      <c r="AP406" s="313"/>
      <c r="AQ406" s="313"/>
      <c r="AR406" s="313"/>
      <c r="AS406" s="313"/>
      <c r="AT406" s="313"/>
      <c r="AU406" s="313"/>
      <c r="AV406" s="313"/>
      <c r="AW406" s="313"/>
      <c r="AX406" s="313"/>
      <c r="AY406" s="313"/>
      <c r="AZ406" s="313"/>
      <c r="BA406" s="313"/>
      <c r="BB406" s="313"/>
      <c r="BC406" s="313"/>
      <c r="BD406" s="313"/>
      <c r="BE406" s="313"/>
      <c r="BF406" s="313"/>
      <c r="BG406" s="313"/>
      <c r="BH406" s="313"/>
      <c r="BI406" s="313"/>
      <c r="BJ406" s="313"/>
      <c r="BK406" s="313"/>
      <c r="BL406" s="313"/>
      <c r="BM406" s="313"/>
      <c r="BN406" s="313"/>
      <c r="BO406" s="313"/>
      <c r="BP406" s="313"/>
      <c r="BQ406" s="313"/>
      <c r="BR406" s="313"/>
      <c r="BS406" s="313"/>
      <c r="BT406" s="313"/>
      <c r="BU406" s="313"/>
      <c r="BV406" s="313"/>
      <c r="BW406" s="313"/>
      <c r="BX406" s="313"/>
      <c r="BY406" s="313"/>
      <c r="BZ406" s="313"/>
      <c r="CA406" s="313"/>
      <c r="CB406" s="313"/>
      <c r="CC406" s="313"/>
      <c r="CD406" s="313"/>
      <c r="CE406" s="313"/>
      <c r="CF406" s="313"/>
      <c r="CG406" s="313"/>
      <c r="CH406" s="313"/>
      <c r="CI406" s="313"/>
      <c r="CJ406" s="313"/>
      <c r="CK406" s="313"/>
      <c r="CL406" s="313"/>
      <c r="CM406" s="313"/>
      <c r="CN406" s="313"/>
      <c r="CO406" s="313"/>
      <c r="CP406" s="313"/>
      <c r="CQ406" s="313"/>
      <c r="CR406" s="313"/>
      <c r="CS406" s="313"/>
      <c r="CT406" s="313"/>
      <c r="CU406" s="313"/>
      <c r="CV406" s="313"/>
      <c r="CW406" s="313"/>
      <c r="CX406" s="313"/>
      <c r="CY406" s="313"/>
      <c r="CZ406" s="313"/>
      <c r="DA406" s="313"/>
      <c r="DB406" s="313"/>
      <c r="DC406" s="313"/>
      <c r="DD406" s="313"/>
      <c r="DE406" s="313"/>
      <c r="DF406" s="313"/>
      <c r="DG406" s="313"/>
      <c r="DH406" s="313"/>
      <c r="DI406" s="313"/>
      <c r="DJ406" s="313"/>
      <c r="DK406" s="313"/>
      <c r="DL406" s="313"/>
      <c r="DM406" s="313"/>
      <c r="DN406" s="313"/>
      <c r="DO406" s="313"/>
      <c r="DP406" s="313"/>
      <c r="DQ406" s="313"/>
      <c r="DR406" s="313"/>
      <c r="DS406" s="313"/>
      <c r="DT406" s="313"/>
      <c r="DU406" s="313"/>
      <c r="DV406" s="313"/>
      <c r="DW406" s="313"/>
      <c r="DX406" s="313"/>
    </row>
    <row r="407" spans="1:128" ht="15" customHeight="1">
      <c r="A407" s="254" t="s">
        <v>673</v>
      </c>
      <c r="B407" s="255" t="s">
        <v>674</v>
      </c>
      <c r="C407" s="282" t="s">
        <v>824</v>
      </c>
      <c r="D407" s="329" t="s">
        <v>803</v>
      </c>
      <c r="E407" s="256" t="s">
        <v>723</v>
      </c>
      <c r="F407" s="263" t="s">
        <v>791</v>
      </c>
      <c r="G407" s="276" t="s">
        <v>779</v>
      </c>
      <c r="H407" s="262" t="s">
        <v>323</v>
      </c>
      <c r="I407" s="270" t="s">
        <v>324</v>
      </c>
      <c r="J407" s="265" t="s">
        <v>325</v>
      </c>
      <c r="K407" s="259" t="s">
        <v>306</v>
      </c>
      <c r="L407" s="260">
        <v>5.2</v>
      </c>
      <c r="M407" s="261" t="s">
        <v>198</v>
      </c>
      <c r="N407" s="313"/>
      <c r="O407" s="313"/>
      <c r="P407" s="313"/>
      <c r="Q407" s="313"/>
      <c r="R407" s="313"/>
      <c r="S407" s="313"/>
      <c r="T407" s="313"/>
      <c r="U407" s="313"/>
      <c r="V407" s="313"/>
      <c r="W407" s="313"/>
      <c r="X407" s="313"/>
      <c r="Y407" s="313"/>
      <c r="Z407" s="313"/>
      <c r="AA407" s="313"/>
      <c r="AB407" s="313"/>
      <c r="AC407" s="313"/>
      <c r="AD407" s="313"/>
      <c r="AE407" s="313"/>
      <c r="AF407" s="313"/>
      <c r="AG407" s="313"/>
      <c r="AH407" s="313"/>
      <c r="AI407" s="313"/>
      <c r="AJ407" s="313"/>
      <c r="AK407" s="313"/>
      <c r="AL407" s="313"/>
      <c r="AM407" s="313"/>
      <c r="AN407" s="313"/>
      <c r="AO407" s="313"/>
      <c r="AP407" s="313"/>
      <c r="AQ407" s="313"/>
      <c r="AR407" s="313"/>
      <c r="AS407" s="313"/>
      <c r="AT407" s="313"/>
      <c r="AU407" s="313"/>
      <c r="AV407" s="313"/>
      <c r="AW407" s="313"/>
      <c r="AX407" s="313"/>
      <c r="AY407" s="313"/>
      <c r="AZ407" s="313"/>
      <c r="BA407" s="313"/>
      <c r="BB407" s="313"/>
      <c r="BC407" s="313"/>
      <c r="BD407" s="313"/>
      <c r="BE407" s="313"/>
      <c r="BF407" s="313"/>
      <c r="BG407" s="313"/>
      <c r="BH407" s="313"/>
      <c r="BI407" s="313"/>
      <c r="BJ407" s="313"/>
      <c r="BK407" s="313"/>
      <c r="BL407" s="313"/>
      <c r="BM407" s="313"/>
      <c r="BN407" s="313"/>
      <c r="BO407" s="313"/>
      <c r="BP407" s="313"/>
      <c r="BQ407" s="313"/>
      <c r="BR407" s="313"/>
      <c r="BS407" s="313"/>
      <c r="BT407" s="313"/>
      <c r="BU407" s="313"/>
      <c r="BV407" s="313"/>
      <c r="BW407" s="313"/>
      <c r="BX407" s="313"/>
      <c r="BY407" s="313"/>
      <c r="BZ407" s="313"/>
      <c r="CA407" s="313"/>
      <c r="CB407" s="313"/>
      <c r="CC407" s="313"/>
      <c r="CD407" s="313"/>
      <c r="CE407" s="313"/>
      <c r="CF407" s="313"/>
      <c r="CG407" s="313"/>
      <c r="CH407" s="313"/>
      <c r="CI407" s="313"/>
      <c r="CJ407" s="313"/>
      <c r="CK407" s="313"/>
      <c r="CL407" s="313"/>
      <c r="CM407" s="313"/>
      <c r="CN407" s="313"/>
      <c r="CO407" s="313"/>
      <c r="CP407" s="313"/>
      <c r="CQ407" s="313"/>
      <c r="CR407" s="313"/>
      <c r="CS407" s="313"/>
      <c r="CT407" s="313"/>
      <c r="CU407" s="313"/>
      <c r="CV407" s="313"/>
      <c r="CW407" s="313"/>
      <c r="CX407" s="313"/>
      <c r="CY407" s="313"/>
      <c r="CZ407" s="313"/>
      <c r="DA407" s="313"/>
      <c r="DB407" s="313"/>
      <c r="DC407" s="313"/>
      <c r="DD407" s="313"/>
      <c r="DE407" s="313"/>
      <c r="DF407" s="313"/>
      <c r="DG407" s="313"/>
      <c r="DH407" s="313"/>
      <c r="DI407" s="313"/>
      <c r="DJ407" s="313"/>
      <c r="DK407" s="313"/>
      <c r="DL407" s="313"/>
      <c r="DM407" s="313"/>
      <c r="DN407" s="313"/>
      <c r="DO407" s="313"/>
      <c r="DP407" s="313"/>
      <c r="DQ407" s="313"/>
      <c r="DR407" s="313"/>
      <c r="DS407" s="313"/>
      <c r="DT407" s="313"/>
      <c r="DU407" s="313"/>
      <c r="DV407" s="313"/>
      <c r="DW407" s="313"/>
      <c r="DX407" s="313"/>
    </row>
    <row r="408" spans="1:128" ht="15" customHeight="1">
      <c r="A408" s="254" t="s">
        <v>673</v>
      </c>
      <c r="B408" s="255" t="s">
        <v>674</v>
      </c>
      <c r="C408" s="282" t="s">
        <v>825</v>
      </c>
      <c r="D408" s="329" t="s">
        <v>803</v>
      </c>
      <c r="E408" s="256" t="s">
        <v>723</v>
      </c>
      <c r="F408" s="263" t="s">
        <v>826</v>
      </c>
      <c r="G408" s="276" t="s">
        <v>779</v>
      </c>
      <c r="H408" s="262" t="s">
        <v>323</v>
      </c>
      <c r="I408" s="270" t="s">
        <v>324</v>
      </c>
      <c r="J408" s="265" t="s">
        <v>325</v>
      </c>
      <c r="K408" s="259" t="s">
        <v>306</v>
      </c>
      <c r="L408" s="260">
        <v>5.2</v>
      </c>
      <c r="M408" s="261" t="s">
        <v>198</v>
      </c>
      <c r="N408" s="313"/>
      <c r="O408" s="313"/>
      <c r="P408" s="313"/>
      <c r="Q408" s="313"/>
      <c r="R408" s="313"/>
      <c r="S408" s="313"/>
      <c r="T408" s="313"/>
      <c r="U408" s="313"/>
      <c r="V408" s="313"/>
      <c r="W408" s="313"/>
      <c r="X408" s="313"/>
      <c r="Y408" s="313"/>
      <c r="Z408" s="313"/>
      <c r="AA408" s="313"/>
      <c r="AB408" s="313"/>
      <c r="AC408" s="313"/>
      <c r="AD408" s="313"/>
      <c r="AE408" s="313"/>
      <c r="AF408" s="313"/>
      <c r="AG408" s="313"/>
      <c r="AH408" s="313"/>
      <c r="AI408" s="313"/>
      <c r="AJ408" s="313"/>
      <c r="AK408" s="313"/>
      <c r="AL408" s="313"/>
      <c r="AM408" s="313"/>
      <c r="AN408" s="313"/>
      <c r="AO408" s="313"/>
      <c r="AP408" s="313"/>
      <c r="AQ408" s="313"/>
      <c r="AR408" s="313"/>
      <c r="AS408" s="313"/>
      <c r="AT408" s="313"/>
      <c r="AU408" s="313"/>
      <c r="AV408" s="313"/>
      <c r="AW408" s="313"/>
      <c r="AX408" s="313"/>
      <c r="AY408" s="313"/>
      <c r="AZ408" s="313"/>
      <c r="BA408" s="313"/>
      <c r="BB408" s="313"/>
      <c r="BC408" s="313"/>
      <c r="BD408" s="313"/>
      <c r="BE408" s="313"/>
      <c r="BF408" s="313"/>
      <c r="BG408" s="313"/>
      <c r="BH408" s="313"/>
      <c r="BI408" s="313"/>
      <c r="BJ408" s="313"/>
      <c r="BK408" s="313"/>
      <c r="BL408" s="313"/>
      <c r="BM408" s="313"/>
      <c r="BN408" s="313"/>
      <c r="BO408" s="313"/>
      <c r="BP408" s="313"/>
      <c r="BQ408" s="313"/>
      <c r="BR408" s="313"/>
      <c r="BS408" s="313"/>
      <c r="BT408" s="313"/>
      <c r="BU408" s="313"/>
      <c r="BV408" s="313"/>
      <c r="BW408" s="313"/>
      <c r="BX408" s="313"/>
      <c r="BY408" s="313"/>
      <c r="BZ408" s="313"/>
      <c r="CA408" s="313"/>
      <c r="CB408" s="313"/>
      <c r="CC408" s="313"/>
      <c r="CD408" s="313"/>
      <c r="CE408" s="313"/>
      <c r="CF408" s="313"/>
      <c r="CG408" s="313"/>
      <c r="CH408" s="313"/>
      <c r="CI408" s="313"/>
      <c r="CJ408" s="313"/>
      <c r="CK408" s="313"/>
      <c r="CL408" s="313"/>
      <c r="CM408" s="313"/>
      <c r="CN408" s="313"/>
      <c r="CO408" s="313"/>
      <c r="CP408" s="313"/>
      <c r="CQ408" s="313"/>
      <c r="CR408" s="313"/>
      <c r="CS408" s="313"/>
      <c r="CT408" s="313"/>
      <c r="CU408" s="313"/>
      <c r="CV408" s="313"/>
      <c r="CW408" s="313"/>
      <c r="CX408" s="313"/>
      <c r="CY408" s="313"/>
      <c r="CZ408" s="313"/>
      <c r="DA408" s="313"/>
      <c r="DB408" s="313"/>
      <c r="DC408" s="313"/>
      <c r="DD408" s="313"/>
      <c r="DE408" s="313"/>
      <c r="DF408" s="313"/>
      <c r="DG408" s="313"/>
      <c r="DH408" s="313"/>
      <c r="DI408" s="313"/>
      <c r="DJ408" s="313"/>
      <c r="DK408" s="313"/>
      <c r="DL408" s="313"/>
      <c r="DM408" s="313"/>
      <c r="DN408" s="313"/>
      <c r="DO408" s="313"/>
      <c r="DP408" s="313"/>
      <c r="DQ408" s="313"/>
      <c r="DR408" s="313"/>
      <c r="DS408" s="313"/>
      <c r="DT408" s="313"/>
      <c r="DU408" s="313"/>
      <c r="DV408" s="313"/>
      <c r="DW408" s="313"/>
      <c r="DX408" s="313"/>
    </row>
    <row r="409" spans="1:128" ht="15" customHeight="1">
      <c r="A409" s="254" t="s">
        <v>673</v>
      </c>
      <c r="B409" s="255" t="s">
        <v>674</v>
      </c>
      <c r="C409" s="282" t="s">
        <v>827</v>
      </c>
      <c r="D409" s="329" t="s">
        <v>803</v>
      </c>
      <c r="E409" s="256" t="s">
        <v>723</v>
      </c>
      <c r="F409" s="263" t="s">
        <v>828</v>
      </c>
      <c r="G409" s="276" t="s">
        <v>779</v>
      </c>
      <c r="H409" s="262" t="s">
        <v>323</v>
      </c>
      <c r="I409" s="270" t="s">
        <v>324</v>
      </c>
      <c r="J409" s="265" t="s">
        <v>325</v>
      </c>
      <c r="K409" s="259" t="s">
        <v>306</v>
      </c>
      <c r="L409" s="260">
        <v>5.2</v>
      </c>
      <c r="M409" s="261" t="s">
        <v>198</v>
      </c>
      <c r="N409" s="313"/>
      <c r="O409" s="313"/>
      <c r="P409" s="313"/>
      <c r="Q409" s="313"/>
      <c r="R409" s="313"/>
      <c r="S409" s="313"/>
      <c r="T409" s="313"/>
      <c r="U409" s="313"/>
      <c r="V409" s="313"/>
      <c r="W409" s="313"/>
      <c r="X409" s="313"/>
      <c r="Y409" s="313"/>
      <c r="Z409" s="313"/>
      <c r="AA409" s="313"/>
      <c r="AB409" s="313"/>
      <c r="AC409" s="313"/>
      <c r="AD409" s="313"/>
      <c r="AE409" s="313"/>
      <c r="AF409" s="313"/>
      <c r="AG409" s="313"/>
      <c r="AH409" s="313"/>
      <c r="AI409" s="313"/>
      <c r="AJ409" s="313"/>
      <c r="AK409" s="313"/>
      <c r="AL409" s="313"/>
      <c r="AM409" s="313"/>
      <c r="AN409" s="313"/>
      <c r="AO409" s="313"/>
      <c r="AP409" s="313"/>
      <c r="AQ409" s="313"/>
      <c r="AR409" s="313"/>
      <c r="AS409" s="313"/>
      <c r="AT409" s="313"/>
      <c r="AU409" s="313"/>
      <c r="AV409" s="313"/>
      <c r="AW409" s="313"/>
      <c r="AX409" s="313"/>
      <c r="AY409" s="313"/>
      <c r="AZ409" s="313"/>
      <c r="BA409" s="313"/>
      <c r="BB409" s="313"/>
      <c r="BC409" s="313"/>
      <c r="BD409" s="313"/>
      <c r="BE409" s="313"/>
      <c r="BF409" s="313"/>
      <c r="BG409" s="313"/>
      <c r="BH409" s="313"/>
      <c r="BI409" s="313"/>
      <c r="BJ409" s="313"/>
      <c r="BK409" s="313"/>
      <c r="BL409" s="313"/>
      <c r="BM409" s="313"/>
      <c r="BN409" s="313"/>
      <c r="BO409" s="313"/>
      <c r="BP409" s="313"/>
      <c r="BQ409" s="313"/>
      <c r="BR409" s="313"/>
      <c r="BS409" s="313"/>
      <c r="BT409" s="313"/>
      <c r="BU409" s="313"/>
      <c r="BV409" s="313"/>
      <c r="BW409" s="313"/>
      <c r="BX409" s="313"/>
      <c r="BY409" s="313"/>
      <c r="BZ409" s="313"/>
      <c r="CA409" s="313"/>
      <c r="CB409" s="313"/>
      <c r="CC409" s="313"/>
      <c r="CD409" s="313"/>
      <c r="CE409" s="313"/>
      <c r="CF409" s="313"/>
      <c r="CG409" s="313"/>
      <c r="CH409" s="313"/>
      <c r="CI409" s="313"/>
      <c r="CJ409" s="313"/>
      <c r="CK409" s="313"/>
      <c r="CL409" s="313"/>
      <c r="CM409" s="313"/>
      <c r="CN409" s="313"/>
      <c r="CO409" s="313"/>
      <c r="CP409" s="313"/>
      <c r="CQ409" s="313"/>
      <c r="CR409" s="313"/>
      <c r="CS409" s="313"/>
      <c r="CT409" s="313"/>
      <c r="CU409" s="313"/>
      <c r="CV409" s="313"/>
      <c r="CW409" s="313"/>
      <c r="CX409" s="313"/>
      <c r="CY409" s="313"/>
      <c r="CZ409" s="313"/>
      <c r="DA409" s="313"/>
      <c r="DB409" s="313"/>
      <c r="DC409" s="313"/>
      <c r="DD409" s="313"/>
      <c r="DE409" s="313"/>
      <c r="DF409" s="313"/>
      <c r="DG409" s="313"/>
      <c r="DH409" s="313"/>
      <c r="DI409" s="313"/>
      <c r="DJ409" s="313"/>
      <c r="DK409" s="313"/>
      <c r="DL409" s="313"/>
      <c r="DM409" s="313"/>
      <c r="DN409" s="313"/>
      <c r="DO409" s="313"/>
      <c r="DP409" s="313"/>
      <c r="DQ409" s="313"/>
      <c r="DR409" s="313"/>
      <c r="DS409" s="313"/>
      <c r="DT409" s="313"/>
      <c r="DU409" s="313"/>
      <c r="DV409" s="313"/>
      <c r="DW409" s="313"/>
      <c r="DX409" s="313"/>
    </row>
    <row r="410" spans="1:128" ht="15" customHeight="1">
      <c r="A410" s="254" t="s">
        <v>673</v>
      </c>
      <c r="B410" s="255" t="s">
        <v>674</v>
      </c>
      <c r="C410" s="282" t="s">
        <v>829</v>
      </c>
      <c r="D410" s="329" t="s">
        <v>803</v>
      </c>
      <c r="E410" s="256" t="s">
        <v>723</v>
      </c>
      <c r="F410" s="263" t="s">
        <v>830</v>
      </c>
      <c r="G410" s="276" t="s">
        <v>779</v>
      </c>
      <c r="H410" s="262" t="s">
        <v>323</v>
      </c>
      <c r="I410" s="270" t="s">
        <v>324</v>
      </c>
      <c r="J410" s="265" t="s">
        <v>325</v>
      </c>
      <c r="K410" s="259" t="s">
        <v>306</v>
      </c>
      <c r="L410" s="260">
        <v>5.2</v>
      </c>
      <c r="M410" s="261" t="s">
        <v>198</v>
      </c>
      <c r="N410" s="313"/>
      <c r="O410" s="313"/>
      <c r="P410" s="313"/>
      <c r="Q410" s="313"/>
      <c r="R410" s="313"/>
      <c r="S410" s="313"/>
      <c r="T410" s="313"/>
      <c r="U410" s="313"/>
      <c r="V410" s="313"/>
      <c r="W410" s="313"/>
      <c r="X410" s="313"/>
      <c r="Y410" s="313"/>
      <c r="Z410" s="313"/>
      <c r="AA410" s="313"/>
      <c r="AB410" s="313"/>
      <c r="AC410" s="313"/>
      <c r="AD410" s="313"/>
      <c r="AE410" s="313"/>
      <c r="AF410" s="313"/>
      <c r="AG410" s="313"/>
      <c r="AH410" s="313"/>
      <c r="AI410" s="313"/>
      <c r="AJ410" s="313"/>
      <c r="AK410" s="313"/>
      <c r="AL410" s="313"/>
      <c r="AM410" s="313"/>
      <c r="AN410" s="313"/>
      <c r="AO410" s="313"/>
      <c r="AP410" s="313"/>
      <c r="AQ410" s="313"/>
      <c r="AR410" s="313"/>
      <c r="AS410" s="313"/>
      <c r="AT410" s="313"/>
      <c r="AU410" s="313"/>
      <c r="AV410" s="313"/>
      <c r="AW410" s="313"/>
      <c r="AX410" s="313"/>
      <c r="AY410" s="313"/>
      <c r="AZ410" s="313"/>
      <c r="BA410" s="313"/>
      <c r="BB410" s="313"/>
      <c r="BC410" s="313"/>
      <c r="BD410" s="313"/>
      <c r="BE410" s="313"/>
      <c r="BF410" s="313"/>
      <c r="BG410" s="313"/>
      <c r="BH410" s="313"/>
      <c r="BI410" s="313"/>
      <c r="BJ410" s="313"/>
      <c r="BK410" s="313"/>
      <c r="BL410" s="313"/>
      <c r="BM410" s="313"/>
      <c r="BN410" s="313"/>
      <c r="BO410" s="313"/>
      <c r="BP410" s="313"/>
      <c r="BQ410" s="313"/>
      <c r="BR410" s="313"/>
      <c r="BS410" s="313"/>
      <c r="BT410" s="313"/>
      <c r="BU410" s="313"/>
      <c r="BV410" s="313"/>
      <c r="BW410" s="313"/>
      <c r="BX410" s="313"/>
      <c r="BY410" s="313"/>
      <c r="BZ410" s="313"/>
      <c r="CA410" s="313"/>
      <c r="CB410" s="313"/>
      <c r="CC410" s="313"/>
      <c r="CD410" s="313"/>
      <c r="CE410" s="313"/>
      <c r="CF410" s="313"/>
      <c r="CG410" s="313"/>
      <c r="CH410" s="313"/>
      <c r="CI410" s="313"/>
      <c r="CJ410" s="313"/>
      <c r="CK410" s="313"/>
      <c r="CL410" s="313"/>
      <c r="CM410" s="313"/>
      <c r="CN410" s="313"/>
      <c r="CO410" s="313"/>
      <c r="CP410" s="313"/>
      <c r="CQ410" s="313"/>
      <c r="CR410" s="313"/>
      <c r="CS410" s="313"/>
      <c r="CT410" s="313"/>
      <c r="CU410" s="313"/>
      <c r="CV410" s="313"/>
      <c r="CW410" s="313"/>
      <c r="CX410" s="313"/>
      <c r="CY410" s="313"/>
      <c r="CZ410" s="313"/>
      <c r="DA410" s="313"/>
      <c r="DB410" s="313"/>
      <c r="DC410" s="313"/>
      <c r="DD410" s="313"/>
      <c r="DE410" s="313"/>
      <c r="DF410" s="313"/>
      <c r="DG410" s="313"/>
      <c r="DH410" s="313"/>
      <c r="DI410" s="313"/>
      <c r="DJ410" s="313"/>
      <c r="DK410" s="313"/>
      <c r="DL410" s="313"/>
      <c r="DM410" s="313"/>
      <c r="DN410" s="313"/>
      <c r="DO410" s="313"/>
      <c r="DP410" s="313"/>
      <c r="DQ410" s="313"/>
      <c r="DR410" s="313"/>
      <c r="DS410" s="313"/>
      <c r="DT410" s="313"/>
      <c r="DU410" s="313"/>
      <c r="DV410" s="313"/>
      <c r="DW410" s="313"/>
      <c r="DX410" s="313"/>
    </row>
    <row r="411" spans="1:128" ht="15" customHeight="1">
      <c r="A411" s="254" t="s">
        <v>673</v>
      </c>
      <c r="B411" s="255" t="s">
        <v>674</v>
      </c>
      <c r="C411" s="282" t="s">
        <v>831</v>
      </c>
      <c r="D411" s="256">
        <v>12500370</v>
      </c>
      <c r="E411" s="256" t="s">
        <v>723</v>
      </c>
      <c r="F411" s="263" t="s">
        <v>815</v>
      </c>
      <c r="G411" s="264" t="s">
        <v>779</v>
      </c>
      <c r="H411" s="262" t="s">
        <v>323</v>
      </c>
      <c r="I411" s="270" t="s">
        <v>324</v>
      </c>
      <c r="J411" s="265" t="s">
        <v>325</v>
      </c>
      <c r="K411" s="266" t="s">
        <v>306</v>
      </c>
      <c r="L411" s="260">
        <v>5.2</v>
      </c>
      <c r="M411" s="261" t="s">
        <v>198</v>
      </c>
      <c r="N411" s="313"/>
      <c r="O411" s="313"/>
      <c r="P411" s="313"/>
      <c r="Q411" s="313"/>
      <c r="R411" s="313"/>
      <c r="S411" s="313"/>
      <c r="T411" s="313"/>
      <c r="U411" s="313"/>
      <c r="V411" s="313"/>
      <c r="W411" s="313"/>
      <c r="X411" s="313"/>
      <c r="Y411" s="313"/>
      <c r="Z411" s="313"/>
      <c r="AA411" s="313"/>
      <c r="AB411" s="313"/>
      <c r="AC411" s="313"/>
      <c r="AD411" s="313"/>
      <c r="AE411" s="313"/>
      <c r="AF411" s="313"/>
      <c r="AG411" s="313"/>
      <c r="AH411" s="313"/>
      <c r="AI411" s="313"/>
      <c r="AJ411" s="313"/>
      <c r="AK411" s="313"/>
      <c r="AL411" s="313"/>
      <c r="AM411" s="313"/>
      <c r="AN411" s="313"/>
      <c r="AO411" s="313"/>
      <c r="AP411" s="313"/>
      <c r="AQ411" s="313"/>
      <c r="AR411" s="313"/>
      <c r="AS411" s="313"/>
      <c r="AT411" s="313"/>
      <c r="AU411" s="313"/>
      <c r="AV411" s="313"/>
      <c r="AW411" s="313"/>
      <c r="AX411" s="313"/>
      <c r="AY411" s="313"/>
      <c r="AZ411" s="313"/>
      <c r="BA411" s="313"/>
      <c r="BB411" s="313"/>
      <c r="BC411" s="313"/>
      <c r="BD411" s="313"/>
      <c r="BE411" s="313"/>
      <c r="BF411" s="313"/>
      <c r="BG411" s="313"/>
      <c r="BH411" s="313"/>
      <c r="BI411" s="313"/>
      <c r="BJ411" s="313"/>
      <c r="BK411" s="313"/>
      <c r="BL411" s="313"/>
      <c r="BM411" s="313"/>
      <c r="BN411" s="313"/>
      <c r="BO411" s="313"/>
      <c r="BP411" s="313"/>
      <c r="BQ411" s="313"/>
      <c r="BR411" s="313"/>
      <c r="BS411" s="313"/>
      <c r="BT411" s="313"/>
      <c r="BU411" s="313"/>
      <c r="BV411" s="313"/>
      <c r="BW411" s="313"/>
      <c r="BX411" s="313"/>
      <c r="BY411" s="313"/>
      <c r="BZ411" s="313"/>
      <c r="CA411" s="313"/>
      <c r="CB411" s="313"/>
      <c r="CC411" s="313"/>
      <c r="CD411" s="313"/>
      <c r="CE411" s="313"/>
      <c r="CF411" s="313"/>
      <c r="CG411" s="313"/>
      <c r="CH411" s="313"/>
      <c r="CI411" s="313"/>
      <c r="CJ411" s="313"/>
      <c r="CK411" s="313"/>
      <c r="CL411" s="313"/>
      <c r="CM411" s="313"/>
      <c r="CN411" s="313"/>
      <c r="CO411" s="313"/>
      <c r="CP411" s="313"/>
      <c r="CQ411" s="313"/>
      <c r="CR411" s="313"/>
      <c r="CS411" s="313"/>
      <c r="CT411" s="313"/>
      <c r="CU411" s="313"/>
      <c r="CV411" s="313"/>
      <c r="CW411" s="313"/>
      <c r="CX411" s="313"/>
      <c r="CY411" s="313"/>
      <c r="CZ411" s="313"/>
      <c r="DA411" s="313"/>
      <c r="DB411" s="313"/>
      <c r="DC411" s="313"/>
      <c r="DD411" s="313"/>
      <c r="DE411" s="313"/>
      <c r="DF411" s="313"/>
      <c r="DG411" s="313"/>
      <c r="DH411" s="313"/>
      <c r="DI411" s="313"/>
      <c r="DJ411" s="313"/>
      <c r="DK411" s="313"/>
      <c r="DL411" s="313"/>
      <c r="DM411" s="313"/>
      <c r="DN411" s="313"/>
      <c r="DO411" s="313"/>
      <c r="DP411" s="313"/>
      <c r="DQ411" s="313"/>
      <c r="DR411" s="313"/>
      <c r="DS411" s="313"/>
      <c r="DT411" s="313"/>
      <c r="DU411" s="313"/>
      <c r="DV411" s="313"/>
      <c r="DW411" s="313"/>
      <c r="DX411" s="313"/>
    </row>
    <row r="412" spans="1:128" ht="15" customHeight="1">
      <c r="A412" s="254" t="s">
        <v>673</v>
      </c>
      <c r="B412" s="255" t="s">
        <v>674</v>
      </c>
      <c r="C412" s="282" t="s">
        <v>832</v>
      </c>
      <c r="D412" s="256">
        <v>12500370</v>
      </c>
      <c r="E412" s="256" t="s">
        <v>300</v>
      </c>
      <c r="F412" s="263" t="s">
        <v>833</v>
      </c>
      <c r="G412" s="264" t="s">
        <v>779</v>
      </c>
      <c r="H412" s="262" t="s">
        <v>323</v>
      </c>
      <c r="I412" s="270" t="s">
        <v>324</v>
      </c>
      <c r="J412" s="265" t="s">
        <v>325</v>
      </c>
      <c r="K412" s="266" t="s">
        <v>306</v>
      </c>
      <c r="L412" s="260">
        <v>5.2</v>
      </c>
      <c r="M412" s="261" t="s">
        <v>198</v>
      </c>
      <c r="N412" s="313"/>
      <c r="O412" s="313"/>
      <c r="P412" s="313"/>
      <c r="Q412" s="313"/>
      <c r="R412" s="313"/>
      <c r="S412" s="313"/>
      <c r="T412" s="313"/>
      <c r="U412" s="313"/>
      <c r="V412" s="313"/>
      <c r="W412" s="313"/>
      <c r="X412" s="313"/>
      <c r="Y412" s="313"/>
      <c r="Z412" s="313"/>
      <c r="AA412" s="313"/>
      <c r="AB412" s="313"/>
      <c r="AC412" s="313"/>
      <c r="AD412" s="313"/>
      <c r="AE412" s="313"/>
      <c r="AF412" s="313"/>
      <c r="AG412" s="313"/>
      <c r="AH412" s="313"/>
      <c r="AI412" s="313"/>
      <c r="AJ412" s="313"/>
      <c r="AK412" s="313"/>
      <c r="AL412" s="313"/>
      <c r="AM412" s="313"/>
      <c r="AN412" s="313"/>
      <c r="AO412" s="313"/>
      <c r="AP412" s="313"/>
      <c r="AQ412" s="313"/>
      <c r="AR412" s="313"/>
      <c r="AS412" s="313"/>
      <c r="AT412" s="313"/>
      <c r="AU412" s="313"/>
      <c r="AV412" s="313"/>
      <c r="AW412" s="313"/>
      <c r="AX412" s="313"/>
      <c r="AY412" s="313"/>
      <c r="AZ412" s="313"/>
      <c r="BA412" s="313"/>
      <c r="BB412" s="313"/>
      <c r="BC412" s="313"/>
      <c r="BD412" s="313"/>
      <c r="BE412" s="313"/>
      <c r="BF412" s="313"/>
      <c r="BG412" s="313"/>
      <c r="BH412" s="313"/>
      <c r="BI412" s="313"/>
      <c r="BJ412" s="313"/>
      <c r="BK412" s="313"/>
      <c r="BL412" s="313"/>
      <c r="BM412" s="313"/>
      <c r="BN412" s="313"/>
      <c r="BO412" s="313"/>
      <c r="BP412" s="313"/>
      <c r="BQ412" s="313"/>
      <c r="BR412" s="313"/>
      <c r="BS412" s="313"/>
      <c r="BT412" s="313"/>
      <c r="BU412" s="313"/>
      <c r="BV412" s="313"/>
      <c r="BW412" s="313"/>
      <c r="BX412" s="313"/>
      <c r="BY412" s="313"/>
      <c r="BZ412" s="313"/>
      <c r="CA412" s="313"/>
      <c r="CB412" s="313"/>
      <c r="CC412" s="313"/>
      <c r="CD412" s="313"/>
      <c r="CE412" s="313"/>
      <c r="CF412" s="313"/>
      <c r="CG412" s="313"/>
      <c r="CH412" s="313"/>
      <c r="CI412" s="313"/>
      <c r="CJ412" s="313"/>
      <c r="CK412" s="313"/>
      <c r="CL412" s="313"/>
      <c r="CM412" s="313"/>
      <c r="CN412" s="313"/>
      <c r="CO412" s="313"/>
      <c r="CP412" s="313"/>
      <c r="CQ412" s="313"/>
      <c r="CR412" s="313"/>
      <c r="CS412" s="313"/>
      <c r="CT412" s="313"/>
      <c r="CU412" s="313"/>
      <c r="CV412" s="313"/>
      <c r="CW412" s="313"/>
      <c r="CX412" s="313"/>
      <c r="CY412" s="313"/>
      <c r="CZ412" s="313"/>
      <c r="DA412" s="313"/>
      <c r="DB412" s="313"/>
      <c r="DC412" s="313"/>
      <c r="DD412" s="313"/>
      <c r="DE412" s="313"/>
      <c r="DF412" s="313"/>
      <c r="DG412" s="313"/>
      <c r="DH412" s="313"/>
      <c r="DI412" s="313"/>
      <c r="DJ412" s="313"/>
      <c r="DK412" s="313"/>
      <c r="DL412" s="313"/>
      <c r="DM412" s="313"/>
      <c r="DN412" s="313"/>
      <c r="DO412" s="313"/>
      <c r="DP412" s="313"/>
      <c r="DQ412" s="313"/>
      <c r="DR412" s="313"/>
      <c r="DS412" s="313"/>
      <c r="DT412" s="313"/>
      <c r="DU412" s="313"/>
      <c r="DV412" s="313"/>
      <c r="DW412" s="313"/>
      <c r="DX412" s="313"/>
    </row>
    <row r="413" spans="1:128" ht="15" customHeight="1">
      <c r="A413" s="254" t="s">
        <v>673</v>
      </c>
      <c r="B413" s="255" t="s">
        <v>674</v>
      </c>
      <c r="C413" s="282">
        <v>5037</v>
      </c>
      <c r="D413" s="256">
        <v>12500370</v>
      </c>
      <c r="E413" s="256" t="s">
        <v>300</v>
      </c>
      <c r="F413" s="263" t="s">
        <v>834</v>
      </c>
      <c r="G413" s="276" t="s">
        <v>779</v>
      </c>
      <c r="H413" s="262" t="s">
        <v>323</v>
      </c>
      <c r="I413" s="270" t="s">
        <v>324</v>
      </c>
      <c r="J413" s="265" t="s">
        <v>325</v>
      </c>
      <c r="K413" s="266" t="s">
        <v>306</v>
      </c>
      <c r="L413" s="260">
        <v>5.2</v>
      </c>
      <c r="M413" s="261" t="s">
        <v>198</v>
      </c>
      <c r="N413" s="313"/>
      <c r="O413" s="313"/>
      <c r="P413" s="313"/>
      <c r="Q413" s="313"/>
      <c r="R413" s="313"/>
      <c r="S413" s="313"/>
      <c r="T413" s="313"/>
      <c r="U413" s="313"/>
      <c r="V413" s="313"/>
      <c r="W413" s="313"/>
      <c r="X413" s="313"/>
      <c r="Y413" s="313"/>
      <c r="Z413" s="313"/>
      <c r="AA413" s="313"/>
      <c r="AB413" s="313"/>
      <c r="AC413" s="313"/>
      <c r="AD413" s="313"/>
      <c r="AE413" s="313"/>
      <c r="AF413" s="313"/>
      <c r="AG413" s="313"/>
      <c r="AH413" s="313"/>
      <c r="AI413" s="313"/>
      <c r="AJ413" s="313"/>
      <c r="AK413" s="313"/>
      <c r="AL413" s="313"/>
      <c r="AM413" s="313"/>
      <c r="AN413" s="313"/>
      <c r="AO413" s="313"/>
      <c r="AP413" s="313"/>
      <c r="AQ413" s="313"/>
      <c r="AR413" s="313"/>
      <c r="AS413" s="313"/>
      <c r="AT413" s="313"/>
      <c r="AU413" s="313"/>
      <c r="AV413" s="313"/>
      <c r="AW413" s="313"/>
      <c r="AX413" s="313"/>
      <c r="AY413" s="313"/>
      <c r="AZ413" s="313"/>
      <c r="BA413" s="313"/>
      <c r="BB413" s="313"/>
      <c r="BC413" s="313"/>
      <c r="BD413" s="313"/>
      <c r="BE413" s="313"/>
      <c r="BF413" s="313"/>
      <c r="BG413" s="313"/>
      <c r="BH413" s="313"/>
      <c r="BI413" s="313"/>
      <c r="BJ413" s="313"/>
      <c r="BK413" s="313"/>
      <c r="BL413" s="313"/>
      <c r="BM413" s="313"/>
      <c r="BN413" s="313"/>
      <c r="BO413" s="313"/>
      <c r="BP413" s="313"/>
      <c r="BQ413" s="313"/>
      <c r="BR413" s="313"/>
      <c r="BS413" s="313"/>
      <c r="BT413" s="313"/>
      <c r="BU413" s="313"/>
      <c r="BV413" s="313"/>
      <c r="BW413" s="313"/>
      <c r="BX413" s="313"/>
      <c r="BY413" s="313"/>
      <c r="BZ413" s="313"/>
      <c r="CA413" s="313"/>
      <c r="CB413" s="313"/>
      <c r="CC413" s="313"/>
      <c r="CD413" s="313"/>
      <c r="CE413" s="313"/>
      <c r="CF413" s="313"/>
      <c r="CG413" s="313"/>
      <c r="CH413" s="313"/>
      <c r="CI413" s="313"/>
      <c r="CJ413" s="313"/>
      <c r="CK413" s="313"/>
      <c r="CL413" s="313"/>
      <c r="CM413" s="313"/>
      <c r="CN413" s="313"/>
      <c r="CO413" s="313"/>
      <c r="CP413" s="313"/>
      <c r="CQ413" s="313"/>
      <c r="CR413" s="313"/>
      <c r="CS413" s="313"/>
      <c r="CT413" s="313"/>
      <c r="CU413" s="313"/>
      <c r="CV413" s="313"/>
      <c r="CW413" s="313"/>
      <c r="CX413" s="313"/>
      <c r="CY413" s="313"/>
      <c r="CZ413" s="313"/>
      <c r="DA413" s="313"/>
      <c r="DB413" s="313"/>
      <c r="DC413" s="313"/>
      <c r="DD413" s="313"/>
      <c r="DE413" s="313"/>
      <c r="DF413" s="313"/>
      <c r="DG413" s="313"/>
      <c r="DH413" s="313"/>
      <c r="DI413" s="313"/>
      <c r="DJ413" s="313"/>
      <c r="DK413" s="313"/>
      <c r="DL413" s="313"/>
      <c r="DM413" s="313"/>
      <c r="DN413" s="313"/>
      <c r="DO413" s="313"/>
      <c r="DP413" s="313"/>
      <c r="DQ413" s="313"/>
      <c r="DR413" s="313"/>
      <c r="DS413" s="313"/>
      <c r="DT413" s="313"/>
      <c r="DU413" s="313"/>
      <c r="DV413" s="313"/>
      <c r="DW413" s="313"/>
      <c r="DX413" s="313"/>
    </row>
    <row r="414" spans="1:128" ht="15" customHeight="1">
      <c r="A414" s="254" t="s">
        <v>673</v>
      </c>
      <c r="B414" s="255" t="s">
        <v>674</v>
      </c>
      <c r="C414" s="256">
        <v>5039</v>
      </c>
      <c r="D414" s="256">
        <v>12500370</v>
      </c>
      <c r="E414" s="256" t="s">
        <v>300</v>
      </c>
      <c r="F414" s="263" t="s">
        <v>835</v>
      </c>
      <c r="G414" s="276" t="s">
        <v>779</v>
      </c>
      <c r="H414" s="262" t="s">
        <v>323</v>
      </c>
      <c r="I414" s="270" t="s">
        <v>324</v>
      </c>
      <c r="J414" s="265" t="s">
        <v>325</v>
      </c>
      <c r="K414" s="266" t="s">
        <v>306</v>
      </c>
      <c r="L414" s="260">
        <v>5.2</v>
      </c>
      <c r="M414" s="261" t="s">
        <v>198</v>
      </c>
      <c r="N414" s="313"/>
      <c r="O414" s="313"/>
      <c r="P414" s="313"/>
      <c r="Q414" s="313"/>
      <c r="R414" s="313"/>
      <c r="S414" s="313"/>
      <c r="T414" s="313"/>
      <c r="U414" s="313"/>
      <c r="V414" s="313"/>
      <c r="W414" s="313"/>
      <c r="X414" s="313"/>
      <c r="Y414" s="313"/>
      <c r="Z414" s="313"/>
      <c r="AA414" s="313"/>
      <c r="AB414" s="313"/>
      <c r="AC414" s="313"/>
      <c r="AD414" s="313"/>
      <c r="AE414" s="313"/>
      <c r="AF414" s="313"/>
      <c r="AG414" s="313"/>
      <c r="AH414" s="313"/>
      <c r="AI414" s="313"/>
      <c r="AJ414" s="313"/>
      <c r="AK414" s="313"/>
      <c r="AL414" s="313"/>
      <c r="AM414" s="313"/>
      <c r="AN414" s="313"/>
      <c r="AO414" s="313"/>
      <c r="AP414" s="313"/>
      <c r="AQ414" s="313"/>
      <c r="AR414" s="313"/>
      <c r="AS414" s="313"/>
      <c r="AT414" s="313"/>
      <c r="AU414" s="313"/>
      <c r="AV414" s="313"/>
      <c r="AW414" s="313"/>
      <c r="AX414" s="313"/>
      <c r="AY414" s="313"/>
      <c r="AZ414" s="313"/>
      <c r="BA414" s="313"/>
      <c r="BB414" s="313"/>
      <c r="BC414" s="313"/>
      <c r="BD414" s="313"/>
      <c r="BE414" s="313"/>
      <c r="BF414" s="313"/>
      <c r="BG414" s="313"/>
      <c r="BH414" s="313"/>
      <c r="BI414" s="313"/>
      <c r="BJ414" s="313"/>
      <c r="BK414" s="313"/>
      <c r="BL414" s="313"/>
      <c r="BM414" s="313"/>
      <c r="BN414" s="313"/>
      <c r="BO414" s="313"/>
      <c r="BP414" s="313"/>
      <c r="BQ414" s="313"/>
      <c r="BR414" s="313"/>
      <c r="BS414" s="313"/>
      <c r="BT414" s="313"/>
      <c r="BU414" s="313"/>
      <c r="BV414" s="313"/>
      <c r="BW414" s="313"/>
      <c r="BX414" s="313"/>
      <c r="BY414" s="313"/>
      <c r="BZ414" s="313"/>
      <c r="CA414" s="313"/>
      <c r="CB414" s="313"/>
      <c r="CC414" s="313"/>
      <c r="CD414" s="313"/>
      <c r="CE414" s="313"/>
      <c r="CF414" s="313"/>
      <c r="CG414" s="313"/>
      <c r="CH414" s="313"/>
      <c r="CI414" s="313"/>
      <c r="CJ414" s="313"/>
      <c r="CK414" s="313"/>
      <c r="CL414" s="313"/>
      <c r="CM414" s="313"/>
      <c r="CN414" s="313"/>
      <c r="CO414" s="313"/>
      <c r="CP414" s="313"/>
      <c r="CQ414" s="313"/>
      <c r="CR414" s="313"/>
      <c r="CS414" s="313"/>
      <c r="CT414" s="313"/>
      <c r="CU414" s="313"/>
      <c r="CV414" s="313"/>
      <c r="CW414" s="313"/>
      <c r="CX414" s="313"/>
      <c r="CY414" s="313"/>
      <c r="CZ414" s="313"/>
      <c r="DA414" s="313"/>
      <c r="DB414" s="313"/>
      <c r="DC414" s="313"/>
      <c r="DD414" s="313"/>
      <c r="DE414" s="313"/>
      <c r="DF414" s="313"/>
      <c r="DG414" s="313"/>
      <c r="DH414" s="313"/>
      <c r="DI414" s="313"/>
      <c r="DJ414" s="313"/>
      <c r="DK414" s="313"/>
      <c r="DL414" s="313"/>
      <c r="DM414" s="313"/>
      <c r="DN414" s="313"/>
      <c r="DO414" s="313"/>
      <c r="DP414" s="313"/>
      <c r="DQ414" s="313"/>
      <c r="DR414" s="313"/>
      <c r="DS414" s="313"/>
      <c r="DT414" s="313"/>
      <c r="DU414" s="313"/>
      <c r="DV414" s="313"/>
      <c r="DW414" s="313"/>
      <c r="DX414" s="313"/>
    </row>
    <row r="415" spans="1:128" ht="15" customHeight="1">
      <c r="A415" s="254" t="s">
        <v>673</v>
      </c>
      <c r="B415" s="255" t="s">
        <v>674</v>
      </c>
      <c r="C415" s="256" t="s">
        <v>836</v>
      </c>
      <c r="D415" s="256">
        <v>12500370</v>
      </c>
      <c r="E415" s="256" t="s">
        <v>723</v>
      </c>
      <c r="F415" s="263" t="s">
        <v>837</v>
      </c>
      <c r="G415" s="276" t="s">
        <v>779</v>
      </c>
      <c r="H415" s="262" t="s">
        <v>323</v>
      </c>
      <c r="I415" s="270" t="s">
        <v>324</v>
      </c>
      <c r="J415" s="265" t="s">
        <v>325</v>
      </c>
      <c r="K415" s="266" t="s">
        <v>306</v>
      </c>
      <c r="L415" s="260">
        <v>5.2</v>
      </c>
      <c r="M415" s="261" t="s">
        <v>198</v>
      </c>
      <c r="N415" s="313"/>
      <c r="O415" s="313"/>
      <c r="P415" s="313"/>
      <c r="Q415" s="313"/>
      <c r="R415" s="313"/>
      <c r="S415" s="313"/>
      <c r="T415" s="313"/>
      <c r="U415" s="313"/>
      <c r="V415" s="313"/>
      <c r="W415" s="313"/>
      <c r="X415" s="313"/>
      <c r="Y415" s="313"/>
      <c r="Z415" s="313"/>
      <c r="AA415" s="313"/>
      <c r="AB415" s="313"/>
      <c r="AC415" s="313"/>
      <c r="AD415" s="313"/>
      <c r="AE415" s="313"/>
      <c r="AF415" s="313"/>
      <c r="AG415" s="313"/>
      <c r="AH415" s="313"/>
      <c r="AI415" s="313"/>
      <c r="AJ415" s="313"/>
      <c r="AK415" s="313"/>
      <c r="AL415" s="313"/>
      <c r="AM415" s="313"/>
      <c r="AN415" s="313"/>
      <c r="AO415" s="313"/>
      <c r="AP415" s="313"/>
      <c r="AQ415" s="313"/>
      <c r="AR415" s="313"/>
      <c r="AS415" s="313"/>
      <c r="AT415" s="313"/>
      <c r="AU415" s="313"/>
      <c r="AV415" s="313"/>
      <c r="AW415" s="313"/>
      <c r="AX415" s="313"/>
      <c r="AY415" s="313"/>
      <c r="AZ415" s="313"/>
      <c r="BA415" s="313"/>
      <c r="BB415" s="313"/>
      <c r="BC415" s="313"/>
      <c r="BD415" s="313"/>
      <c r="BE415" s="313"/>
      <c r="BF415" s="313"/>
      <c r="BG415" s="313"/>
      <c r="BH415" s="313"/>
      <c r="BI415" s="313"/>
      <c r="BJ415" s="313"/>
      <c r="BK415" s="313"/>
      <c r="BL415" s="313"/>
      <c r="BM415" s="313"/>
      <c r="BN415" s="313"/>
      <c r="BO415" s="313"/>
      <c r="BP415" s="313"/>
      <c r="BQ415" s="313"/>
      <c r="BR415" s="313"/>
      <c r="BS415" s="313"/>
      <c r="BT415" s="313"/>
      <c r="BU415" s="313"/>
      <c r="BV415" s="313"/>
      <c r="BW415" s="313"/>
      <c r="BX415" s="313"/>
      <c r="BY415" s="313"/>
      <c r="BZ415" s="313"/>
      <c r="CA415" s="313"/>
      <c r="CB415" s="313"/>
      <c r="CC415" s="313"/>
      <c r="CD415" s="313"/>
      <c r="CE415" s="313"/>
      <c r="CF415" s="313"/>
      <c r="CG415" s="313"/>
      <c r="CH415" s="313"/>
      <c r="CI415" s="313"/>
      <c r="CJ415" s="313"/>
      <c r="CK415" s="313"/>
      <c r="CL415" s="313"/>
      <c r="CM415" s="313"/>
      <c r="CN415" s="313"/>
      <c r="CO415" s="313"/>
      <c r="CP415" s="313"/>
      <c r="CQ415" s="313"/>
      <c r="CR415" s="313"/>
      <c r="CS415" s="313"/>
      <c r="CT415" s="313"/>
      <c r="CU415" s="313"/>
      <c r="CV415" s="313"/>
      <c r="CW415" s="313"/>
      <c r="CX415" s="313"/>
      <c r="CY415" s="313"/>
      <c r="CZ415" s="313"/>
      <c r="DA415" s="313"/>
      <c r="DB415" s="313"/>
      <c r="DC415" s="313"/>
      <c r="DD415" s="313"/>
      <c r="DE415" s="313"/>
      <c r="DF415" s="313"/>
      <c r="DG415" s="313"/>
      <c r="DH415" s="313"/>
      <c r="DI415" s="313"/>
      <c r="DJ415" s="313"/>
      <c r="DK415" s="313"/>
      <c r="DL415" s="313"/>
      <c r="DM415" s="313"/>
      <c r="DN415" s="313"/>
      <c r="DO415" s="313"/>
      <c r="DP415" s="313"/>
      <c r="DQ415" s="313"/>
      <c r="DR415" s="313"/>
      <c r="DS415" s="313"/>
      <c r="DT415" s="313"/>
      <c r="DU415" s="313"/>
      <c r="DV415" s="313"/>
      <c r="DW415" s="313"/>
      <c r="DX415" s="313"/>
    </row>
    <row r="416" spans="1:128" ht="15" customHeight="1">
      <c r="A416" s="254" t="s">
        <v>673</v>
      </c>
      <c r="B416" s="255" t="s">
        <v>674</v>
      </c>
      <c r="C416" s="282">
        <v>5041</v>
      </c>
      <c r="D416" s="256">
        <v>12500370</v>
      </c>
      <c r="E416" s="256" t="s">
        <v>300</v>
      </c>
      <c r="F416" s="263" t="s">
        <v>838</v>
      </c>
      <c r="G416" s="276" t="s">
        <v>779</v>
      </c>
      <c r="H416" s="262" t="s">
        <v>323</v>
      </c>
      <c r="I416" s="270" t="s">
        <v>324</v>
      </c>
      <c r="J416" s="265" t="s">
        <v>325</v>
      </c>
      <c r="K416" s="266" t="s">
        <v>306</v>
      </c>
      <c r="L416" s="260">
        <v>5.2</v>
      </c>
      <c r="M416" s="261" t="s">
        <v>198</v>
      </c>
      <c r="N416" s="313"/>
      <c r="O416" s="313"/>
      <c r="P416" s="313"/>
      <c r="Q416" s="313"/>
      <c r="R416" s="313"/>
      <c r="S416" s="313"/>
      <c r="T416" s="313"/>
      <c r="U416" s="313"/>
      <c r="V416" s="313"/>
      <c r="W416" s="313"/>
      <c r="X416" s="313"/>
      <c r="Y416" s="313"/>
      <c r="Z416" s="313"/>
      <c r="AA416" s="313"/>
      <c r="AB416" s="313"/>
      <c r="AC416" s="313"/>
      <c r="AD416" s="313"/>
      <c r="AE416" s="313"/>
      <c r="AF416" s="313"/>
      <c r="AG416" s="313"/>
      <c r="AH416" s="313"/>
      <c r="AI416" s="313"/>
      <c r="AJ416" s="313"/>
      <c r="AK416" s="313"/>
      <c r="AL416" s="313"/>
      <c r="AM416" s="313"/>
      <c r="AN416" s="313"/>
      <c r="AO416" s="313"/>
      <c r="AP416" s="313"/>
      <c r="AQ416" s="313"/>
      <c r="AR416" s="313"/>
      <c r="AS416" s="313"/>
      <c r="AT416" s="313"/>
      <c r="AU416" s="313"/>
      <c r="AV416" s="313"/>
      <c r="AW416" s="313"/>
      <c r="AX416" s="313"/>
      <c r="AY416" s="313"/>
      <c r="AZ416" s="313"/>
      <c r="BA416" s="313"/>
      <c r="BB416" s="313"/>
      <c r="BC416" s="313"/>
      <c r="BD416" s="313"/>
      <c r="BE416" s="313"/>
      <c r="BF416" s="313"/>
      <c r="BG416" s="313"/>
      <c r="BH416" s="313"/>
      <c r="BI416" s="313"/>
      <c r="BJ416" s="313"/>
      <c r="BK416" s="313"/>
      <c r="BL416" s="313"/>
      <c r="BM416" s="313"/>
      <c r="BN416" s="313"/>
      <c r="BO416" s="313"/>
      <c r="BP416" s="313"/>
      <c r="BQ416" s="313"/>
      <c r="BR416" s="313"/>
      <c r="BS416" s="313"/>
      <c r="BT416" s="313"/>
      <c r="BU416" s="313"/>
      <c r="BV416" s="313"/>
      <c r="BW416" s="313"/>
      <c r="BX416" s="313"/>
      <c r="BY416" s="313"/>
      <c r="BZ416" s="313"/>
      <c r="CA416" s="313"/>
      <c r="CB416" s="313"/>
      <c r="CC416" s="313"/>
      <c r="CD416" s="313"/>
      <c r="CE416" s="313"/>
      <c r="CF416" s="313"/>
      <c r="CG416" s="313"/>
      <c r="CH416" s="313"/>
      <c r="CI416" s="313"/>
      <c r="CJ416" s="313"/>
      <c r="CK416" s="313"/>
      <c r="CL416" s="313"/>
      <c r="CM416" s="313"/>
      <c r="CN416" s="313"/>
      <c r="CO416" s="313"/>
      <c r="CP416" s="313"/>
      <c r="CQ416" s="313"/>
      <c r="CR416" s="313"/>
      <c r="CS416" s="313"/>
      <c r="CT416" s="313"/>
      <c r="CU416" s="313"/>
      <c r="CV416" s="313"/>
      <c r="CW416" s="313"/>
      <c r="CX416" s="313"/>
      <c r="CY416" s="313"/>
      <c r="CZ416" s="313"/>
      <c r="DA416" s="313"/>
      <c r="DB416" s="313"/>
      <c r="DC416" s="313"/>
      <c r="DD416" s="313"/>
      <c r="DE416" s="313"/>
      <c r="DF416" s="313"/>
      <c r="DG416" s="313"/>
      <c r="DH416" s="313"/>
      <c r="DI416" s="313"/>
      <c r="DJ416" s="313"/>
      <c r="DK416" s="313"/>
      <c r="DL416" s="313"/>
      <c r="DM416" s="313"/>
      <c r="DN416" s="313"/>
      <c r="DO416" s="313"/>
      <c r="DP416" s="313"/>
      <c r="DQ416" s="313"/>
      <c r="DR416" s="313"/>
      <c r="DS416" s="313"/>
      <c r="DT416" s="313"/>
      <c r="DU416" s="313"/>
      <c r="DV416" s="313"/>
      <c r="DW416" s="313"/>
      <c r="DX416" s="313"/>
    </row>
    <row r="417" spans="1:128" ht="15" customHeight="1">
      <c r="A417" s="254" t="s">
        <v>673</v>
      </c>
      <c r="B417" s="255" t="s">
        <v>674</v>
      </c>
      <c r="C417" s="282" t="s">
        <v>839</v>
      </c>
      <c r="D417" s="256">
        <v>12500370</v>
      </c>
      <c r="E417" s="256" t="s">
        <v>723</v>
      </c>
      <c r="F417" s="263" t="s">
        <v>838</v>
      </c>
      <c r="G417" s="276" t="s">
        <v>779</v>
      </c>
      <c r="H417" s="262" t="s">
        <v>323</v>
      </c>
      <c r="I417" s="270" t="s">
        <v>324</v>
      </c>
      <c r="J417" s="265" t="s">
        <v>325</v>
      </c>
      <c r="K417" s="266" t="s">
        <v>306</v>
      </c>
      <c r="L417" s="260">
        <v>5.2</v>
      </c>
      <c r="M417" s="261" t="s">
        <v>198</v>
      </c>
      <c r="N417" s="313"/>
      <c r="O417" s="313"/>
      <c r="P417" s="313"/>
      <c r="Q417" s="313"/>
      <c r="R417" s="313"/>
      <c r="S417" s="313"/>
      <c r="T417" s="313"/>
      <c r="U417" s="313"/>
      <c r="V417" s="313"/>
      <c r="W417" s="313"/>
      <c r="X417" s="313"/>
      <c r="Y417" s="313"/>
      <c r="Z417" s="313"/>
      <c r="AA417" s="313"/>
      <c r="AB417" s="313"/>
      <c r="AC417" s="313"/>
      <c r="AD417" s="313"/>
      <c r="AE417" s="313"/>
      <c r="AF417" s="313"/>
      <c r="AG417" s="313"/>
      <c r="AH417" s="313"/>
      <c r="AI417" s="313"/>
      <c r="AJ417" s="313"/>
      <c r="AK417" s="313"/>
      <c r="AL417" s="313"/>
      <c r="AM417" s="313"/>
      <c r="AN417" s="313"/>
      <c r="AO417" s="313"/>
      <c r="AP417" s="313"/>
      <c r="AQ417" s="313"/>
      <c r="AR417" s="313"/>
      <c r="AS417" s="313"/>
      <c r="AT417" s="313"/>
      <c r="AU417" s="313"/>
      <c r="AV417" s="313"/>
      <c r="AW417" s="313"/>
      <c r="AX417" s="313"/>
      <c r="AY417" s="313"/>
      <c r="AZ417" s="313"/>
      <c r="BA417" s="313"/>
      <c r="BB417" s="313"/>
      <c r="BC417" s="313"/>
      <c r="BD417" s="313"/>
      <c r="BE417" s="313"/>
      <c r="BF417" s="313"/>
      <c r="BG417" s="313"/>
      <c r="BH417" s="313"/>
      <c r="BI417" s="313"/>
      <c r="BJ417" s="313"/>
      <c r="BK417" s="313"/>
      <c r="BL417" s="313"/>
      <c r="BM417" s="313"/>
      <c r="BN417" s="313"/>
      <c r="BO417" s="313"/>
      <c r="BP417" s="313"/>
      <c r="BQ417" s="313"/>
      <c r="BR417" s="313"/>
      <c r="BS417" s="313"/>
      <c r="BT417" s="313"/>
      <c r="BU417" s="313"/>
      <c r="BV417" s="313"/>
      <c r="BW417" s="313"/>
      <c r="BX417" s="313"/>
      <c r="BY417" s="313"/>
      <c r="BZ417" s="313"/>
      <c r="CA417" s="313"/>
      <c r="CB417" s="313"/>
      <c r="CC417" s="313"/>
      <c r="CD417" s="313"/>
      <c r="CE417" s="313"/>
      <c r="CF417" s="313"/>
      <c r="CG417" s="313"/>
      <c r="CH417" s="313"/>
      <c r="CI417" s="313"/>
      <c r="CJ417" s="313"/>
      <c r="CK417" s="313"/>
      <c r="CL417" s="313"/>
      <c r="CM417" s="313"/>
      <c r="CN417" s="313"/>
      <c r="CO417" s="313"/>
      <c r="CP417" s="313"/>
      <c r="CQ417" s="313"/>
      <c r="CR417" s="313"/>
      <c r="CS417" s="313"/>
      <c r="CT417" s="313"/>
      <c r="CU417" s="313"/>
      <c r="CV417" s="313"/>
      <c r="CW417" s="313"/>
      <c r="CX417" s="313"/>
      <c r="CY417" s="313"/>
      <c r="CZ417" s="313"/>
      <c r="DA417" s="313"/>
      <c r="DB417" s="313"/>
      <c r="DC417" s="313"/>
      <c r="DD417" s="313"/>
      <c r="DE417" s="313"/>
      <c r="DF417" s="313"/>
      <c r="DG417" s="313"/>
      <c r="DH417" s="313"/>
      <c r="DI417" s="313"/>
      <c r="DJ417" s="313"/>
      <c r="DK417" s="313"/>
      <c r="DL417" s="313"/>
      <c r="DM417" s="313"/>
      <c r="DN417" s="313"/>
      <c r="DO417" s="313"/>
      <c r="DP417" s="313"/>
      <c r="DQ417" s="313"/>
      <c r="DR417" s="313"/>
      <c r="DS417" s="313"/>
      <c r="DT417" s="313"/>
      <c r="DU417" s="313"/>
      <c r="DV417" s="313"/>
      <c r="DW417" s="313"/>
      <c r="DX417" s="313"/>
    </row>
    <row r="418" spans="1:128" ht="15" customHeight="1">
      <c r="A418" s="254" t="s">
        <v>673</v>
      </c>
      <c r="B418" s="255" t="s">
        <v>674</v>
      </c>
      <c r="C418" s="255">
        <v>5069</v>
      </c>
      <c r="D418" s="256">
        <v>12500370</v>
      </c>
      <c r="E418" s="256" t="s">
        <v>300</v>
      </c>
      <c r="F418" s="263" t="s">
        <v>823</v>
      </c>
      <c r="G418" s="276" t="s">
        <v>779</v>
      </c>
      <c r="H418" s="262" t="s">
        <v>323</v>
      </c>
      <c r="I418" s="270" t="s">
        <v>324</v>
      </c>
      <c r="J418" s="265" t="s">
        <v>325</v>
      </c>
      <c r="K418" s="266" t="s">
        <v>306</v>
      </c>
      <c r="L418" s="260">
        <v>5.2</v>
      </c>
      <c r="M418" s="261" t="s">
        <v>198</v>
      </c>
      <c r="N418" s="313"/>
      <c r="O418" s="313"/>
      <c r="P418" s="313"/>
      <c r="Q418" s="313"/>
      <c r="R418" s="313"/>
      <c r="S418" s="313"/>
      <c r="T418" s="313"/>
      <c r="U418" s="313"/>
      <c r="V418" s="313"/>
      <c r="W418" s="313"/>
      <c r="X418" s="313"/>
      <c r="Y418" s="313"/>
      <c r="Z418" s="313"/>
      <c r="AA418" s="313"/>
      <c r="AB418" s="313"/>
      <c r="AC418" s="313"/>
      <c r="AD418" s="313"/>
      <c r="AE418" s="313"/>
      <c r="AF418" s="313"/>
      <c r="AG418" s="313"/>
      <c r="AH418" s="313"/>
      <c r="AI418" s="313"/>
      <c r="AJ418" s="313"/>
      <c r="AK418" s="313"/>
      <c r="AL418" s="313"/>
      <c r="AM418" s="313"/>
      <c r="AN418" s="313"/>
      <c r="AO418" s="313"/>
      <c r="AP418" s="313"/>
      <c r="AQ418" s="313"/>
      <c r="AR418" s="313"/>
      <c r="AS418" s="313"/>
      <c r="AT418" s="313"/>
      <c r="AU418" s="313"/>
      <c r="AV418" s="313"/>
      <c r="AW418" s="313"/>
      <c r="AX418" s="313"/>
      <c r="AY418" s="313"/>
      <c r="AZ418" s="313"/>
      <c r="BA418" s="313"/>
      <c r="BB418" s="313"/>
      <c r="BC418" s="313"/>
      <c r="BD418" s="313"/>
      <c r="BE418" s="313"/>
      <c r="BF418" s="313"/>
      <c r="BG418" s="313"/>
      <c r="BH418" s="313"/>
      <c r="BI418" s="313"/>
      <c r="BJ418" s="313"/>
      <c r="BK418" s="313"/>
      <c r="BL418" s="313"/>
      <c r="BM418" s="313"/>
      <c r="BN418" s="313"/>
      <c r="BO418" s="313"/>
      <c r="BP418" s="313"/>
      <c r="BQ418" s="313"/>
      <c r="BR418" s="313"/>
      <c r="BS418" s="313"/>
      <c r="BT418" s="313"/>
      <c r="BU418" s="313"/>
      <c r="BV418" s="313"/>
      <c r="BW418" s="313"/>
      <c r="BX418" s="313"/>
      <c r="BY418" s="313"/>
      <c r="BZ418" s="313"/>
      <c r="CA418" s="313"/>
      <c r="CB418" s="313"/>
      <c r="CC418" s="313"/>
      <c r="CD418" s="313"/>
      <c r="CE418" s="313"/>
      <c r="CF418" s="313"/>
      <c r="CG418" s="313"/>
      <c r="CH418" s="313"/>
      <c r="CI418" s="313"/>
      <c r="CJ418" s="313"/>
      <c r="CK418" s="313"/>
      <c r="CL418" s="313"/>
      <c r="CM418" s="313"/>
      <c r="CN418" s="313"/>
      <c r="CO418" s="313"/>
      <c r="CP418" s="313"/>
      <c r="CQ418" s="313"/>
      <c r="CR418" s="313"/>
      <c r="CS418" s="313"/>
      <c r="CT418" s="313"/>
      <c r="CU418" s="313"/>
      <c r="CV418" s="313"/>
      <c r="CW418" s="313"/>
      <c r="CX418" s="313"/>
      <c r="CY418" s="313"/>
      <c r="CZ418" s="313"/>
      <c r="DA418" s="313"/>
      <c r="DB418" s="313"/>
      <c r="DC418" s="313"/>
      <c r="DD418" s="313"/>
      <c r="DE418" s="313"/>
      <c r="DF418" s="313"/>
      <c r="DG418" s="313"/>
      <c r="DH418" s="313"/>
      <c r="DI418" s="313"/>
      <c r="DJ418" s="313"/>
      <c r="DK418" s="313"/>
      <c r="DL418" s="313"/>
      <c r="DM418" s="313"/>
      <c r="DN418" s="313"/>
      <c r="DO418" s="313"/>
      <c r="DP418" s="313"/>
      <c r="DQ418" s="313"/>
      <c r="DR418" s="313"/>
      <c r="DS418" s="313"/>
      <c r="DT418" s="313"/>
      <c r="DU418" s="313"/>
      <c r="DV418" s="313"/>
      <c r="DW418" s="313"/>
      <c r="DX418" s="313"/>
    </row>
    <row r="419" spans="1:128" ht="15" customHeight="1">
      <c r="A419" s="254" t="s">
        <v>673</v>
      </c>
      <c r="B419" s="255" t="s">
        <v>674</v>
      </c>
      <c r="C419" s="256">
        <v>5322</v>
      </c>
      <c r="D419" s="256">
        <v>12500370</v>
      </c>
      <c r="E419" s="256" t="s">
        <v>300</v>
      </c>
      <c r="F419" s="263" t="s">
        <v>840</v>
      </c>
      <c r="G419" s="276" t="s">
        <v>779</v>
      </c>
      <c r="H419" s="262" t="s">
        <v>323</v>
      </c>
      <c r="I419" s="270" t="s">
        <v>324</v>
      </c>
      <c r="J419" s="265" t="s">
        <v>325</v>
      </c>
      <c r="K419" s="266" t="s">
        <v>306</v>
      </c>
      <c r="L419" s="260">
        <v>5.2</v>
      </c>
      <c r="M419" s="261" t="s">
        <v>198</v>
      </c>
    </row>
    <row r="420" spans="1:128" ht="15" customHeight="1">
      <c r="A420" s="254" t="s">
        <v>673</v>
      </c>
      <c r="B420" s="255" t="s">
        <v>674</v>
      </c>
      <c r="C420" s="282">
        <v>5324</v>
      </c>
      <c r="D420" s="256">
        <v>12500370</v>
      </c>
      <c r="E420" s="256" t="s">
        <v>300</v>
      </c>
      <c r="F420" s="263" t="s">
        <v>841</v>
      </c>
      <c r="G420" s="264" t="s">
        <v>779</v>
      </c>
      <c r="H420" s="262" t="s">
        <v>323</v>
      </c>
      <c r="I420" s="270" t="s">
        <v>324</v>
      </c>
      <c r="J420" s="265" t="s">
        <v>325</v>
      </c>
      <c r="K420" s="266" t="s">
        <v>306</v>
      </c>
      <c r="L420" s="260">
        <v>5.2</v>
      </c>
      <c r="M420" s="261" t="s">
        <v>198</v>
      </c>
    </row>
    <row r="421" spans="1:128" ht="15" customHeight="1">
      <c r="A421" s="254" t="s">
        <v>673</v>
      </c>
      <c r="B421" s="255" t="s">
        <v>758</v>
      </c>
      <c r="C421" s="255" t="s">
        <v>842</v>
      </c>
      <c r="D421" s="262">
        <v>12500320</v>
      </c>
      <c r="E421" s="256" t="s">
        <v>401</v>
      </c>
      <c r="F421" s="257" t="s">
        <v>805</v>
      </c>
      <c r="G421" s="264" t="s">
        <v>779</v>
      </c>
      <c r="H421" s="262" t="s">
        <v>323</v>
      </c>
      <c r="I421" s="270" t="s">
        <v>324</v>
      </c>
      <c r="J421" s="265" t="s">
        <v>325</v>
      </c>
      <c r="K421" s="259" t="s">
        <v>306</v>
      </c>
      <c r="L421" s="260">
        <v>8</v>
      </c>
      <c r="M421" s="261" t="s">
        <v>677</v>
      </c>
    </row>
    <row r="422" spans="1:128" ht="15" customHeight="1">
      <c r="A422" s="254" t="s">
        <v>673</v>
      </c>
      <c r="B422" s="255" t="s">
        <v>758</v>
      </c>
      <c r="C422" s="255" t="s">
        <v>843</v>
      </c>
      <c r="D422" s="262">
        <v>12500320</v>
      </c>
      <c r="E422" s="256" t="s">
        <v>401</v>
      </c>
      <c r="F422" s="263" t="s">
        <v>815</v>
      </c>
      <c r="G422" s="276" t="s">
        <v>779</v>
      </c>
      <c r="H422" s="262" t="s">
        <v>323</v>
      </c>
      <c r="I422" s="270" t="s">
        <v>324</v>
      </c>
      <c r="J422" s="265" t="s">
        <v>325</v>
      </c>
      <c r="K422" s="266" t="s">
        <v>306</v>
      </c>
      <c r="L422" s="260">
        <v>8</v>
      </c>
      <c r="M422" s="261" t="s">
        <v>677</v>
      </c>
    </row>
    <row r="423" spans="1:128" ht="15" customHeight="1">
      <c r="A423" s="254" t="s">
        <v>673</v>
      </c>
      <c r="B423" s="255" t="s">
        <v>674</v>
      </c>
      <c r="C423" s="256">
        <v>5705</v>
      </c>
      <c r="D423" s="256">
        <v>12500570</v>
      </c>
      <c r="E423" s="256" t="s">
        <v>300</v>
      </c>
      <c r="F423" s="263" t="s">
        <v>844</v>
      </c>
      <c r="G423" s="276" t="s">
        <v>779</v>
      </c>
      <c r="H423" s="262" t="s">
        <v>323</v>
      </c>
      <c r="I423" s="264" t="s">
        <v>351</v>
      </c>
      <c r="J423" s="265" t="s">
        <v>325</v>
      </c>
      <c r="K423" s="266" t="s">
        <v>306</v>
      </c>
      <c r="L423" s="260">
        <v>3.4</v>
      </c>
      <c r="M423" s="261" t="s">
        <v>198</v>
      </c>
    </row>
    <row r="424" spans="1:128" ht="15" customHeight="1">
      <c r="A424" s="254" t="s">
        <v>673</v>
      </c>
      <c r="B424" s="255" t="s">
        <v>674</v>
      </c>
      <c r="C424" s="282">
        <v>5706</v>
      </c>
      <c r="D424" s="256">
        <v>12500570</v>
      </c>
      <c r="E424" s="256" t="s">
        <v>300</v>
      </c>
      <c r="F424" s="263" t="s">
        <v>845</v>
      </c>
      <c r="G424" s="276" t="s">
        <v>779</v>
      </c>
      <c r="H424" s="262" t="s">
        <v>323</v>
      </c>
      <c r="I424" s="264" t="s">
        <v>351</v>
      </c>
      <c r="J424" s="265" t="s">
        <v>325</v>
      </c>
      <c r="K424" s="266" t="s">
        <v>306</v>
      </c>
      <c r="L424" s="260">
        <v>3.4</v>
      </c>
      <c r="M424" s="261" t="s">
        <v>198</v>
      </c>
    </row>
    <row r="425" spans="1:128" ht="15" customHeight="1">
      <c r="A425" s="254" t="s">
        <v>673</v>
      </c>
      <c r="B425" s="255" t="s">
        <v>674</v>
      </c>
      <c r="C425" s="282">
        <v>5720</v>
      </c>
      <c r="D425" s="256">
        <v>12500570</v>
      </c>
      <c r="E425" s="256" t="s">
        <v>300</v>
      </c>
      <c r="F425" s="263" t="s">
        <v>846</v>
      </c>
      <c r="G425" s="276" t="s">
        <v>779</v>
      </c>
      <c r="H425" s="262" t="s">
        <v>323</v>
      </c>
      <c r="I425" s="264" t="s">
        <v>351</v>
      </c>
      <c r="J425" s="265" t="s">
        <v>325</v>
      </c>
      <c r="K425" s="266" t="s">
        <v>306</v>
      </c>
      <c r="L425" s="260">
        <v>3.4</v>
      </c>
      <c r="M425" s="261" t="s">
        <v>198</v>
      </c>
    </row>
    <row r="426" spans="1:128" ht="15" customHeight="1">
      <c r="A426" s="254" t="s">
        <v>673</v>
      </c>
      <c r="B426" s="255" t="s">
        <v>674</v>
      </c>
      <c r="C426" s="256">
        <v>5801</v>
      </c>
      <c r="D426" s="282">
        <v>12500770</v>
      </c>
      <c r="E426" s="256" t="s">
        <v>300</v>
      </c>
      <c r="F426" s="263" t="s">
        <v>847</v>
      </c>
      <c r="G426" s="276" t="s">
        <v>779</v>
      </c>
      <c r="H426" s="262" t="s">
        <v>323</v>
      </c>
      <c r="I426" s="264" t="s">
        <v>348</v>
      </c>
      <c r="J426" s="265" t="s">
        <v>325</v>
      </c>
      <c r="K426" s="266" t="s">
        <v>306</v>
      </c>
      <c r="L426" s="260">
        <v>6.1</v>
      </c>
      <c r="M426" s="261" t="s">
        <v>198</v>
      </c>
    </row>
    <row r="427" spans="1:128" ht="15" customHeight="1">
      <c r="A427" s="254" t="s">
        <v>673</v>
      </c>
      <c r="B427" s="255" t="s">
        <v>674</v>
      </c>
      <c r="C427" s="255">
        <v>5821</v>
      </c>
      <c r="D427" s="282">
        <v>12500770</v>
      </c>
      <c r="E427" s="256" t="s">
        <v>300</v>
      </c>
      <c r="F427" s="263" t="s">
        <v>848</v>
      </c>
      <c r="G427" s="276" t="s">
        <v>779</v>
      </c>
      <c r="H427" s="262" t="s">
        <v>323</v>
      </c>
      <c r="I427" s="264" t="s">
        <v>348</v>
      </c>
      <c r="J427" s="265" t="s">
        <v>325</v>
      </c>
      <c r="K427" s="266" t="s">
        <v>306</v>
      </c>
      <c r="L427" s="260">
        <v>6.1</v>
      </c>
      <c r="M427" s="261" t="s">
        <v>198</v>
      </c>
    </row>
    <row r="428" spans="1:128" ht="15" customHeight="1">
      <c r="A428" s="254" t="s">
        <v>673</v>
      </c>
      <c r="B428" s="255" t="s">
        <v>674</v>
      </c>
      <c r="C428" s="262" t="s">
        <v>849</v>
      </c>
      <c r="D428" s="262">
        <v>12500120</v>
      </c>
      <c r="E428" s="256" t="s">
        <v>401</v>
      </c>
      <c r="F428" s="263" t="s">
        <v>850</v>
      </c>
      <c r="G428" s="276" t="s">
        <v>779</v>
      </c>
      <c r="H428" s="262" t="s">
        <v>323</v>
      </c>
      <c r="I428" s="270" t="s">
        <v>324</v>
      </c>
      <c r="J428" s="265" t="s">
        <v>325</v>
      </c>
      <c r="K428" s="266" t="s">
        <v>306</v>
      </c>
      <c r="L428" s="260">
        <v>8</v>
      </c>
      <c r="M428" s="261" t="s">
        <v>677</v>
      </c>
    </row>
    <row r="429" spans="1:128" ht="15" customHeight="1">
      <c r="A429" s="254" t="s">
        <v>673</v>
      </c>
      <c r="B429" s="255" t="s">
        <v>674</v>
      </c>
      <c r="C429" s="271" t="s">
        <v>851</v>
      </c>
      <c r="D429" s="262">
        <v>12500120</v>
      </c>
      <c r="E429" s="256" t="s">
        <v>401</v>
      </c>
      <c r="F429" s="263" t="s">
        <v>791</v>
      </c>
      <c r="G429" s="264" t="s">
        <v>779</v>
      </c>
      <c r="H429" s="262" t="s">
        <v>323</v>
      </c>
      <c r="I429" s="270" t="s">
        <v>324</v>
      </c>
      <c r="J429" s="265" t="s">
        <v>325</v>
      </c>
      <c r="K429" s="266" t="s">
        <v>306</v>
      </c>
      <c r="L429" s="260">
        <v>8</v>
      </c>
      <c r="M429" s="261" t="s">
        <v>677</v>
      </c>
    </row>
    <row r="430" spans="1:128" ht="15" customHeight="1">
      <c r="A430" s="254" t="s">
        <v>673</v>
      </c>
      <c r="B430" s="255" t="s">
        <v>674</v>
      </c>
      <c r="C430" s="271" t="s">
        <v>852</v>
      </c>
      <c r="D430" s="262">
        <v>12500120</v>
      </c>
      <c r="E430" s="256" t="s">
        <v>401</v>
      </c>
      <c r="F430" s="263" t="s">
        <v>797</v>
      </c>
      <c r="G430" s="264" t="s">
        <v>779</v>
      </c>
      <c r="H430" s="262" t="s">
        <v>323</v>
      </c>
      <c r="I430" s="270" t="s">
        <v>324</v>
      </c>
      <c r="J430" s="265" t="s">
        <v>325</v>
      </c>
      <c r="K430" s="333" t="s">
        <v>306</v>
      </c>
      <c r="L430" s="260">
        <v>8</v>
      </c>
      <c r="M430" s="261" t="s">
        <v>677</v>
      </c>
    </row>
    <row r="431" spans="1:128" ht="15" customHeight="1">
      <c r="A431" s="254" t="s">
        <v>673</v>
      </c>
      <c r="B431" s="255" t="s">
        <v>674</v>
      </c>
      <c r="C431" s="262" t="s">
        <v>853</v>
      </c>
      <c r="D431" s="262">
        <v>12500120</v>
      </c>
      <c r="E431" s="256" t="s">
        <v>401</v>
      </c>
      <c r="F431" s="263" t="s">
        <v>854</v>
      </c>
      <c r="G431" s="264" t="s">
        <v>779</v>
      </c>
      <c r="H431" s="262" t="s">
        <v>323</v>
      </c>
      <c r="I431" s="270" t="s">
        <v>324</v>
      </c>
      <c r="J431" s="265" t="s">
        <v>325</v>
      </c>
      <c r="K431" s="266" t="s">
        <v>306</v>
      </c>
      <c r="L431" s="260">
        <v>8</v>
      </c>
      <c r="M431" s="261" t="s">
        <v>677</v>
      </c>
    </row>
    <row r="432" spans="1:128" ht="15" customHeight="1">
      <c r="A432" s="254" t="s">
        <v>673</v>
      </c>
      <c r="B432" s="255" t="s">
        <v>674</v>
      </c>
      <c r="C432" s="255" t="s">
        <v>855</v>
      </c>
      <c r="D432" s="262">
        <v>12500320</v>
      </c>
      <c r="E432" s="256" t="s">
        <v>401</v>
      </c>
      <c r="F432" s="257" t="s">
        <v>808</v>
      </c>
      <c r="G432" s="264" t="s">
        <v>779</v>
      </c>
      <c r="H432" s="262" t="s">
        <v>323</v>
      </c>
      <c r="I432" s="270" t="s">
        <v>324</v>
      </c>
      <c r="J432" s="265" t="s">
        <v>325</v>
      </c>
      <c r="K432" s="259" t="s">
        <v>306</v>
      </c>
      <c r="L432" s="260">
        <v>8</v>
      </c>
      <c r="M432" s="261" t="s">
        <v>677</v>
      </c>
    </row>
    <row r="433" spans="1:13" ht="15" customHeight="1">
      <c r="A433" s="254" t="s">
        <v>673</v>
      </c>
      <c r="B433" s="255" t="s">
        <v>674</v>
      </c>
      <c r="C433" s="262" t="s">
        <v>856</v>
      </c>
      <c r="D433" s="262">
        <v>12500320</v>
      </c>
      <c r="E433" s="256" t="s">
        <v>401</v>
      </c>
      <c r="F433" s="257" t="s">
        <v>813</v>
      </c>
      <c r="G433" s="276" t="s">
        <v>779</v>
      </c>
      <c r="H433" s="262" t="s">
        <v>323</v>
      </c>
      <c r="I433" s="270" t="s">
        <v>324</v>
      </c>
      <c r="J433" s="265" t="s">
        <v>325</v>
      </c>
      <c r="K433" s="259" t="s">
        <v>306</v>
      </c>
      <c r="L433" s="260">
        <v>8</v>
      </c>
      <c r="M433" s="261" t="s">
        <v>677</v>
      </c>
    </row>
    <row r="434" spans="1:13" ht="15" customHeight="1">
      <c r="A434" s="254" t="s">
        <v>673</v>
      </c>
      <c r="B434" s="255" t="s">
        <v>674</v>
      </c>
      <c r="C434" s="255" t="s">
        <v>857</v>
      </c>
      <c r="D434" s="262">
        <v>12500320</v>
      </c>
      <c r="E434" s="256" t="s">
        <v>401</v>
      </c>
      <c r="F434" s="263" t="s">
        <v>834</v>
      </c>
      <c r="G434" s="276" t="s">
        <v>779</v>
      </c>
      <c r="H434" s="262" t="s">
        <v>323</v>
      </c>
      <c r="I434" s="270" t="s">
        <v>324</v>
      </c>
      <c r="J434" s="265" t="s">
        <v>325</v>
      </c>
      <c r="K434" s="266" t="s">
        <v>306</v>
      </c>
      <c r="L434" s="260">
        <v>8</v>
      </c>
      <c r="M434" s="261" t="s">
        <v>677</v>
      </c>
    </row>
    <row r="435" spans="1:13" ht="15" customHeight="1">
      <c r="A435" s="254" t="s">
        <v>673</v>
      </c>
      <c r="B435" s="255" t="s">
        <v>674</v>
      </c>
      <c r="C435" s="262">
        <v>5018</v>
      </c>
      <c r="D435" s="262">
        <v>12500370</v>
      </c>
      <c r="E435" s="256" t="s">
        <v>300</v>
      </c>
      <c r="F435" s="263" t="s">
        <v>858</v>
      </c>
      <c r="G435" s="276" t="s">
        <v>779</v>
      </c>
      <c r="H435" s="262" t="s">
        <v>323</v>
      </c>
      <c r="I435" s="270" t="s">
        <v>324</v>
      </c>
      <c r="J435" s="265" t="s">
        <v>325</v>
      </c>
      <c r="K435" s="266" t="s">
        <v>306</v>
      </c>
      <c r="L435" s="260">
        <v>5.2</v>
      </c>
      <c r="M435" s="261" t="s">
        <v>198</v>
      </c>
    </row>
    <row r="436" spans="1:13" ht="15" customHeight="1">
      <c r="A436" s="254" t="s">
        <v>673</v>
      </c>
      <c r="B436" s="255" t="s">
        <v>674</v>
      </c>
      <c r="C436" s="255">
        <v>5330</v>
      </c>
      <c r="D436" s="262">
        <v>12500370</v>
      </c>
      <c r="E436" s="256" t="s">
        <v>300</v>
      </c>
      <c r="F436" s="263" t="s">
        <v>859</v>
      </c>
      <c r="G436" s="276" t="s">
        <v>779</v>
      </c>
      <c r="H436" s="262" t="s">
        <v>323</v>
      </c>
      <c r="I436" s="270" t="s">
        <v>324</v>
      </c>
      <c r="J436" s="265" t="s">
        <v>325</v>
      </c>
      <c r="K436" s="266" t="s">
        <v>306</v>
      </c>
      <c r="L436" s="260">
        <v>5.2</v>
      </c>
      <c r="M436" s="261" t="s">
        <v>198</v>
      </c>
    </row>
    <row r="437" spans="1:13" ht="15" customHeight="1">
      <c r="A437" s="254" t="s">
        <v>860</v>
      </c>
      <c r="B437" s="255" t="s">
        <v>861</v>
      </c>
      <c r="C437" s="282">
        <v>12053670</v>
      </c>
      <c r="D437" s="282">
        <v>12053670</v>
      </c>
      <c r="E437" s="256" t="s">
        <v>300</v>
      </c>
      <c r="F437" s="263" t="s">
        <v>862</v>
      </c>
      <c r="G437" s="288" t="s">
        <v>863</v>
      </c>
      <c r="H437" s="285" t="s">
        <v>323</v>
      </c>
      <c r="I437" s="288" t="s">
        <v>864</v>
      </c>
      <c r="J437" s="287" t="s">
        <v>305</v>
      </c>
      <c r="K437" s="266" t="s">
        <v>306</v>
      </c>
      <c r="L437" s="260">
        <v>2.15</v>
      </c>
      <c r="M437" s="261" t="s">
        <v>198</v>
      </c>
    </row>
    <row r="438" spans="1:13" ht="15" customHeight="1">
      <c r="A438" s="254" t="s">
        <v>860</v>
      </c>
      <c r="B438" s="255" t="s">
        <v>861</v>
      </c>
      <c r="C438" s="282">
        <v>12053670</v>
      </c>
      <c r="D438" s="282">
        <v>12053670</v>
      </c>
      <c r="E438" s="256" t="s">
        <v>300</v>
      </c>
      <c r="F438" s="263" t="s">
        <v>862</v>
      </c>
      <c r="G438" s="288" t="s">
        <v>863</v>
      </c>
      <c r="H438" s="285" t="s">
        <v>323</v>
      </c>
      <c r="I438" s="288" t="s">
        <v>865</v>
      </c>
      <c r="J438" s="287" t="s">
        <v>305</v>
      </c>
      <c r="K438" s="266" t="s">
        <v>306</v>
      </c>
      <c r="L438" s="260">
        <v>1.1000000000000001</v>
      </c>
      <c r="M438" s="261" t="s">
        <v>198</v>
      </c>
    </row>
    <row r="439" spans="1:13" ht="15" customHeight="1">
      <c r="A439" s="254" t="s">
        <v>866</v>
      </c>
      <c r="B439" s="255" t="s">
        <v>867</v>
      </c>
      <c r="C439" s="285">
        <v>7601470</v>
      </c>
      <c r="D439" s="285">
        <v>7601470</v>
      </c>
      <c r="E439" s="256" t="s">
        <v>300</v>
      </c>
      <c r="F439" s="263" t="s">
        <v>868</v>
      </c>
      <c r="G439" s="288" t="s">
        <v>869</v>
      </c>
      <c r="H439" s="285" t="s">
        <v>671</v>
      </c>
      <c r="I439" s="288" t="s">
        <v>870</v>
      </c>
      <c r="J439" s="287" t="s">
        <v>305</v>
      </c>
      <c r="K439" s="266" t="s">
        <v>306</v>
      </c>
      <c r="L439" s="260">
        <v>3.35</v>
      </c>
      <c r="M439" s="261" t="s">
        <v>198</v>
      </c>
    </row>
    <row r="440" spans="1:13" s="313" customFormat="1">
      <c r="A440" s="254" t="s">
        <v>866</v>
      </c>
      <c r="B440" s="255" t="s">
        <v>867</v>
      </c>
      <c r="C440" s="285">
        <v>7601470</v>
      </c>
      <c r="D440" s="285">
        <v>7601470</v>
      </c>
      <c r="E440" s="256" t="s">
        <v>300</v>
      </c>
      <c r="F440" s="263" t="s">
        <v>868</v>
      </c>
      <c r="G440" s="288" t="s">
        <v>869</v>
      </c>
      <c r="H440" s="285" t="s">
        <v>671</v>
      </c>
      <c r="I440" s="288" t="s">
        <v>871</v>
      </c>
      <c r="J440" s="287" t="s">
        <v>305</v>
      </c>
      <c r="K440" s="266" t="s">
        <v>306</v>
      </c>
      <c r="L440" s="260">
        <v>1.3</v>
      </c>
      <c r="M440" s="261" t="s">
        <v>198</v>
      </c>
    </row>
    <row r="441" spans="1:13" s="313" customFormat="1">
      <c r="A441" s="254" t="s">
        <v>866</v>
      </c>
      <c r="B441" s="255" t="s">
        <v>867</v>
      </c>
      <c r="C441" s="285">
        <v>7601470</v>
      </c>
      <c r="D441" s="285">
        <v>7601470</v>
      </c>
      <c r="E441" s="256" t="s">
        <v>300</v>
      </c>
      <c r="F441" s="263" t="s">
        <v>868</v>
      </c>
      <c r="G441" s="288" t="s">
        <v>869</v>
      </c>
      <c r="H441" s="285" t="s">
        <v>671</v>
      </c>
      <c r="I441" s="288" t="s">
        <v>872</v>
      </c>
      <c r="J441" s="287" t="s">
        <v>305</v>
      </c>
      <c r="K441" s="266" t="s">
        <v>306</v>
      </c>
      <c r="L441" s="260">
        <v>2.1</v>
      </c>
      <c r="M441" s="261" t="s">
        <v>198</v>
      </c>
    </row>
    <row r="442" spans="1:13" s="313" customFormat="1">
      <c r="A442" s="254" t="s">
        <v>866</v>
      </c>
      <c r="B442" s="255" t="s">
        <v>867</v>
      </c>
      <c r="C442" s="285">
        <v>7601470</v>
      </c>
      <c r="D442" s="285">
        <v>7601470</v>
      </c>
      <c r="E442" s="256" t="s">
        <v>300</v>
      </c>
      <c r="F442" s="263" t="s">
        <v>868</v>
      </c>
      <c r="G442" s="288" t="s">
        <v>869</v>
      </c>
      <c r="H442" s="285" t="s">
        <v>671</v>
      </c>
      <c r="I442" s="288" t="s">
        <v>873</v>
      </c>
      <c r="J442" s="287" t="s">
        <v>305</v>
      </c>
      <c r="K442" s="266" t="s">
        <v>306</v>
      </c>
      <c r="L442" s="260">
        <v>2.7</v>
      </c>
      <c r="M442" s="261" t="s">
        <v>198</v>
      </c>
    </row>
    <row r="443" spans="1:13" s="313" customFormat="1">
      <c r="A443" s="254" t="s">
        <v>874</v>
      </c>
      <c r="B443" s="255" t="s">
        <v>875</v>
      </c>
      <c r="C443" s="255">
        <v>9064670</v>
      </c>
      <c r="D443" s="255">
        <v>9064670</v>
      </c>
      <c r="E443" s="256" t="s">
        <v>300</v>
      </c>
      <c r="F443" s="263" t="s">
        <v>876</v>
      </c>
      <c r="G443" s="258" t="s">
        <v>877</v>
      </c>
      <c r="H443" s="255" t="s">
        <v>379</v>
      </c>
      <c r="I443" s="258" t="s">
        <v>878</v>
      </c>
      <c r="J443" s="254" t="s">
        <v>433</v>
      </c>
      <c r="K443" s="266" t="s">
        <v>306</v>
      </c>
      <c r="L443" s="260">
        <v>2.0499999999999998</v>
      </c>
      <c r="M443" s="261" t="s">
        <v>198</v>
      </c>
    </row>
    <row r="444" spans="1:13">
      <c r="A444" s="254" t="s">
        <v>673</v>
      </c>
      <c r="B444" s="255" t="s">
        <v>674</v>
      </c>
      <c r="C444" s="262">
        <v>8052</v>
      </c>
      <c r="D444" s="256">
        <v>12500270</v>
      </c>
      <c r="E444" s="256" t="s">
        <v>300</v>
      </c>
      <c r="F444" s="334" t="s">
        <v>879</v>
      </c>
      <c r="G444" s="269" t="s">
        <v>719</v>
      </c>
      <c r="H444" s="262" t="s">
        <v>323</v>
      </c>
      <c r="I444" s="270" t="s">
        <v>324</v>
      </c>
      <c r="J444" s="265" t="s">
        <v>325</v>
      </c>
      <c r="K444" s="266" t="s">
        <v>306</v>
      </c>
      <c r="L444" s="260">
        <v>5.8</v>
      </c>
      <c r="M444" s="261" t="s">
        <v>198</v>
      </c>
    </row>
    <row r="445" spans="1:13">
      <c r="A445" s="254" t="s">
        <v>319</v>
      </c>
      <c r="B445" s="255" t="s">
        <v>320</v>
      </c>
      <c r="C445" s="255">
        <v>7806</v>
      </c>
      <c r="D445" s="262">
        <v>12502170</v>
      </c>
      <c r="E445" s="256" t="s">
        <v>300</v>
      </c>
      <c r="F445" s="257" t="s">
        <v>880</v>
      </c>
      <c r="G445" s="276" t="s">
        <v>322</v>
      </c>
      <c r="H445" s="262" t="s">
        <v>323</v>
      </c>
      <c r="I445" s="270" t="s">
        <v>348</v>
      </c>
      <c r="J445" s="265" t="s">
        <v>325</v>
      </c>
      <c r="K445" s="266" t="s">
        <v>306</v>
      </c>
      <c r="L445" s="260">
        <v>8.0500000000000007</v>
      </c>
      <c r="M445" s="261" t="s">
        <v>198</v>
      </c>
    </row>
    <row r="446" spans="1:13" ht="18">
      <c r="A446" s="254" t="s">
        <v>673</v>
      </c>
      <c r="B446" s="255" t="s">
        <v>674</v>
      </c>
      <c r="C446" s="255">
        <v>5303</v>
      </c>
      <c r="D446" s="262">
        <v>12500370</v>
      </c>
      <c r="E446" s="256" t="s">
        <v>300</v>
      </c>
      <c r="F446" s="335" t="s">
        <v>881</v>
      </c>
      <c r="G446" s="265" t="s">
        <v>779</v>
      </c>
      <c r="H446" s="262" t="s">
        <v>323</v>
      </c>
      <c r="I446" s="270" t="s">
        <v>324</v>
      </c>
      <c r="J446" s="265" t="s">
        <v>325</v>
      </c>
      <c r="K446" s="266" t="s">
        <v>306</v>
      </c>
      <c r="L446" s="260">
        <v>5.2</v>
      </c>
      <c r="M446" s="261" t="s">
        <v>198</v>
      </c>
    </row>
    <row r="447" spans="1:13">
      <c r="A447" s="254" t="s">
        <v>673</v>
      </c>
      <c r="B447" s="255" t="s">
        <v>674</v>
      </c>
      <c r="C447" s="282" t="s">
        <v>882</v>
      </c>
      <c r="D447" s="262">
        <v>12500370</v>
      </c>
      <c r="E447" s="256" t="s">
        <v>300</v>
      </c>
      <c r="F447" s="263" t="s">
        <v>883</v>
      </c>
      <c r="G447" s="265" t="s">
        <v>779</v>
      </c>
      <c r="H447" s="262" t="s">
        <v>323</v>
      </c>
      <c r="I447" s="272" t="s">
        <v>324</v>
      </c>
      <c r="J447" s="265" t="s">
        <v>325</v>
      </c>
      <c r="K447" s="266" t="s">
        <v>306</v>
      </c>
      <c r="L447" s="260">
        <v>5.2</v>
      </c>
      <c r="M447" s="261" t="s">
        <v>198</v>
      </c>
    </row>
    <row r="448" spans="1:13">
      <c r="A448" s="254" t="s">
        <v>673</v>
      </c>
      <c r="B448" s="255" t="s">
        <v>758</v>
      </c>
      <c r="C448" s="282" t="s">
        <v>884</v>
      </c>
      <c r="D448" s="262">
        <v>12500370</v>
      </c>
      <c r="E448" s="256" t="s">
        <v>300</v>
      </c>
      <c r="F448" s="263" t="s">
        <v>885</v>
      </c>
      <c r="G448" s="265" t="s">
        <v>779</v>
      </c>
      <c r="H448" s="262" t="s">
        <v>323</v>
      </c>
      <c r="I448" s="272" t="s">
        <v>324</v>
      </c>
      <c r="J448" s="265" t="s">
        <v>325</v>
      </c>
      <c r="K448" s="266" t="s">
        <v>306</v>
      </c>
      <c r="L448" s="260">
        <v>5.2</v>
      </c>
      <c r="M448" s="261" t="s">
        <v>198</v>
      </c>
    </row>
    <row r="449" spans="1:13" ht="15.75">
      <c r="A449" s="254" t="s">
        <v>673</v>
      </c>
      <c r="B449" s="255" t="s">
        <v>758</v>
      </c>
      <c r="C449" s="282" t="s">
        <v>886</v>
      </c>
      <c r="D449" s="282" t="s">
        <v>747</v>
      </c>
      <c r="E449" s="282" t="s">
        <v>300</v>
      </c>
      <c r="F449" s="336" t="s">
        <v>887</v>
      </c>
      <c r="G449" s="254" t="s">
        <v>719</v>
      </c>
      <c r="H449" s="255" t="s">
        <v>323</v>
      </c>
      <c r="I449" s="254" t="s">
        <v>324</v>
      </c>
      <c r="J449" s="254" t="s">
        <v>325</v>
      </c>
      <c r="K449" s="266" t="s">
        <v>306</v>
      </c>
      <c r="L449" s="260">
        <v>5.8</v>
      </c>
      <c r="M449" s="261" t="s">
        <v>198</v>
      </c>
    </row>
  </sheetData>
  <mergeCells count="1">
    <mergeCell ref="A9:M9"/>
  </mergeCells>
  <pageMargins left="0.31496062992125984" right="0.31496062992125984" top="0.39370078740157483" bottom="0.3937007874015748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3:Q25"/>
  <sheetViews>
    <sheetView showGridLines="0" topLeftCell="I43" zoomScaleNormal="100" workbookViewId="0">
      <selection activeCell="B25" sqref="B25:T25"/>
    </sheetView>
  </sheetViews>
  <sheetFormatPr defaultRowHeight="18"/>
  <cols>
    <col min="1" max="1" width="11.28515625" customWidth="1"/>
    <col min="2" max="2" width="20.5703125" customWidth="1"/>
    <col min="3" max="3" width="13" customWidth="1"/>
    <col min="4" max="4" width="15.85546875" customWidth="1"/>
    <col min="5" max="5" width="16.7109375" customWidth="1"/>
    <col min="6" max="6" width="13.85546875" customWidth="1"/>
    <col min="7" max="7" width="15.7109375" customWidth="1"/>
    <col min="8" max="8" width="14.28515625" customWidth="1"/>
    <col min="9" max="9" width="15.7109375" customWidth="1"/>
    <col min="10" max="10" width="26" customWidth="1"/>
    <col min="11" max="11" width="9.140625" customWidth="1"/>
    <col min="13" max="13" width="25.140625" style="437" customWidth="1"/>
    <col min="14" max="14" width="12" style="438" customWidth="1"/>
    <col min="15" max="15" width="12.85546875" style="438" customWidth="1"/>
    <col min="16" max="16" width="74.28515625" style="438" customWidth="1"/>
    <col min="17" max="17" width="24" style="438" customWidth="1"/>
  </cols>
  <sheetData>
    <row r="3" spans="2:17" ht="22.5" customHeight="1">
      <c r="M3" s="681" t="s">
        <v>7905</v>
      </c>
      <c r="N3" s="682"/>
      <c r="O3" s="682"/>
      <c r="P3" s="682"/>
      <c r="Q3" s="683"/>
    </row>
    <row r="4" spans="2:17" ht="21" customHeight="1">
      <c r="M4" s="664" t="s">
        <v>891</v>
      </c>
      <c r="N4" s="665" t="s">
        <v>191</v>
      </c>
      <c r="O4" s="666"/>
      <c r="P4" s="675" t="s">
        <v>892</v>
      </c>
      <c r="Q4" s="431" t="s">
        <v>906</v>
      </c>
    </row>
    <row r="5" spans="2:17" ht="12.75" customHeight="1">
      <c r="M5" s="664"/>
      <c r="N5" s="675" t="s">
        <v>893</v>
      </c>
      <c r="O5" s="675" t="s">
        <v>894</v>
      </c>
      <c r="P5" s="676"/>
      <c r="Q5" s="668" t="s">
        <v>907</v>
      </c>
    </row>
    <row r="6" spans="2:17" ht="20.25" customHeight="1">
      <c r="B6" s="661" t="s">
        <v>264</v>
      </c>
      <c r="C6" s="662"/>
      <c r="D6" s="662"/>
      <c r="E6" s="662"/>
      <c r="F6" s="662"/>
      <c r="G6" s="662"/>
      <c r="H6" s="663"/>
      <c r="M6" s="431" t="s">
        <v>901</v>
      </c>
      <c r="N6" s="678"/>
      <c r="O6" s="678"/>
      <c r="P6" s="676"/>
      <c r="Q6" s="677"/>
    </row>
    <row r="7" spans="2:17" ht="57.75" customHeight="1">
      <c r="B7" s="343" t="s">
        <v>890</v>
      </c>
      <c r="C7" s="344"/>
      <c r="D7" s="344"/>
      <c r="E7" s="344" t="s">
        <v>269</v>
      </c>
      <c r="F7" s="345" t="s">
        <v>227</v>
      </c>
      <c r="G7" s="345" t="s">
        <v>228</v>
      </c>
      <c r="H7" s="345" t="s">
        <v>270</v>
      </c>
      <c r="M7" s="432" t="s">
        <v>7907</v>
      </c>
      <c r="N7" s="432">
        <v>2</v>
      </c>
      <c r="O7" s="638">
        <v>2</v>
      </c>
      <c r="P7" s="642" t="s">
        <v>7906</v>
      </c>
      <c r="Q7" s="436">
        <f>N7+O7</f>
        <v>4</v>
      </c>
    </row>
    <row r="8" spans="2:17" ht="23.25" customHeight="1">
      <c r="B8" s="343" t="e">
        <f>ESCALA!#REF!</f>
        <v>#REF!</v>
      </c>
      <c r="C8" s="346">
        <v>0</v>
      </c>
      <c r="D8" s="346">
        <v>0</v>
      </c>
      <c r="E8" s="346">
        <v>66.84</v>
      </c>
      <c r="F8" s="346">
        <f>AVERAGE(C8:E8)</f>
        <v>22.28</v>
      </c>
      <c r="G8" s="346">
        <f>MEDIAN(C8:E8)</f>
        <v>0</v>
      </c>
      <c r="H8" s="346">
        <f>ROUND(SMALL(F8:G8,1),2)</f>
        <v>0</v>
      </c>
      <c r="M8" s="432" t="s">
        <v>899</v>
      </c>
      <c r="N8" s="432">
        <v>2</v>
      </c>
      <c r="O8" s="638">
        <v>2</v>
      </c>
      <c r="P8" s="641" t="s">
        <v>7908</v>
      </c>
      <c r="Q8" s="436">
        <f t="shared" ref="Q8:Q11" si="0">N8+O8</f>
        <v>4</v>
      </c>
    </row>
    <row r="9" spans="2:17" ht="64.5" customHeight="1">
      <c r="B9" s="343" t="s">
        <v>7910</v>
      </c>
      <c r="C9" s="346">
        <v>0</v>
      </c>
      <c r="D9" s="346">
        <v>0</v>
      </c>
      <c r="E9" s="346">
        <v>66.84</v>
      </c>
      <c r="F9" s="346">
        <f>AVERAGE(C9:E9)</f>
        <v>22.28</v>
      </c>
      <c r="G9" s="346">
        <f>MEDIAN(C9:E9)</f>
        <v>0</v>
      </c>
      <c r="H9" s="346">
        <f t="shared" ref="H9:H10" si="1">ROUND(SMALL(F9:G9,1),2)</f>
        <v>0</v>
      </c>
      <c r="M9" s="432" t="s">
        <v>903</v>
      </c>
      <c r="N9" s="432">
        <v>2</v>
      </c>
      <c r="O9" s="638">
        <v>1</v>
      </c>
      <c r="P9" s="641" t="s">
        <v>904</v>
      </c>
      <c r="Q9" s="436">
        <f t="shared" si="0"/>
        <v>3</v>
      </c>
    </row>
    <row r="10" spans="2:17" ht="45.75" customHeight="1">
      <c r="B10" s="343" t="s">
        <v>7911</v>
      </c>
      <c r="C10" s="346">
        <v>0</v>
      </c>
      <c r="D10" s="346">
        <v>0</v>
      </c>
      <c r="E10" s="346">
        <v>35.58</v>
      </c>
      <c r="F10" s="346">
        <f>AVERAGE(C10:E10)</f>
        <v>11.86</v>
      </c>
      <c r="G10" s="346">
        <f>MEDIAN(C10:E10)</f>
        <v>0</v>
      </c>
      <c r="H10" s="346">
        <f t="shared" si="1"/>
        <v>0</v>
      </c>
      <c r="M10" s="432" t="s">
        <v>897</v>
      </c>
      <c r="N10" s="432">
        <v>2</v>
      </c>
      <c r="O10" s="638">
        <v>1</v>
      </c>
      <c r="P10" s="641" t="s">
        <v>7909</v>
      </c>
      <c r="Q10" s="436">
        <f t="shared" si="0"/>
        <v>3</v>
      </c>
    </row>
    <row r="11" spans="2:17" ht="32.25" customHeight="1">
      <c r="M11" s="432" t="s">
        <v>900</v>
      </c>
      <c r="N11" s="432">
        <v>2</v>
      </c>
      <c r="O11" s="432">
        <v>1</v>
      </c>
      <c r="P11" s="639" t="s">
        <v>905</v>
      </c>
      <c r="Q11" s="432">
        <f t="shared" si="0"/>
        <v>3</v>
      </c>
    </row>
    <row r="12" spans="2:17" ht="30" customHeight="1">
      <c r="M12" s="674" t="s">
        <v>7912</v>
      </c>
      <c r="N12" s="674"/>
      <c r="O12" s="674"/>
      <c r="P12" s="674"/>
      <c r="Q12" s="433">
        <f>H8</f>
        <v>0</v>
      </c>
    </row>
    <row r="15" spans="2:17" ht="24.75" customHeight="1">
      <c r="M15" s="671" t="s">
        <v>7913</v>
      </c>
      <c r="N15" s="672"/>
      <c r="O15" s="672"/>
      <c r="P15" s="672"/>
      <c r="Q15" s="673"/>
    </row>
    <row r="16" spans="2:17" ht="19.5" customHeight="1">
      <c r="M16" s="680" t="s">
        <v>891</v>
      </c>
      <c r="N16" s="667" t="s">
        <v>191</v>
      </c>
      <c r="O16" s="667"/>
      <c r="P16" s="667" t="s">
        <v>892</v>
      </c>
      <c r="Q16" s="434" t="s">
        <v>906</v>
      </c>
    </row>
    <row r="17" spans="13:17" ht="18" customHeight="1">
      <c r="M17" s="680"/>
      <c r="N17" s="435" t="s">
        <v>893</v>
      </c>
      <c r="O17" s="435" t="s">
        <v>894</v>
      </c>
      <c r="P17" s="667"/>
      <c r="Q17" s="669" t="s">
        <v>907</v>
      </c>
    </row>
    <row r="18" spans="13:17" ht="21.75" customHeight="1">
      <c r="M18" s="667" t="s">
        <v>908</v>
      </c>
      <c r="N18" s="667"/>
      <c r="O18" s="667"/>
      <c r="P18" s="668"/>
      <c r="Q18" s="670"/>
    </row>
    <row r="19" spans="13:17" ht="72">
      <c r="M19" s="432" t="s">
        <v>895</v>
      </c>
      <c r="N19" s="432">
        <v>4</v>
      </c>
      <c r="O19" s="638">
        <v>4</v>
      </c>
      <c r="P19" s="643" t="s">
        <v>7915</v>
      </c>
      <c r="Q19" s="436">
        <f>N19+O19</f>
        <v>8</v>
      </c>
    </row>
    <row r="20" spans="13:17" ht="35.25" customHeight="1">
      <c r="M20" s="432" t="s">
        <v>896</v>
      </c>
      <c r="N20" s="432">
        <v>2</v>
      </c>
      <c r="O20" s="638">
        <v>2</v>
      </c>
      <c r="P20" s="643" t="s">
        <v>7916</v>
      </c>
      <c r="Q20" s="436">
        <f t="shared" ref="Q20:Q23" si="2">N20+O20</f>
        <v>4</v>
      </c>
    </row>
    <row r="21" spans="13:17" ht="34.5" customHeight="1">
      <c r="M21" s="432" t="s">
        <v>902</v>
      </c>
      <c r="N21" s="432">
        <v>3</v>
      </c>
      <c r="O21" s="638">
        <v>3</v>
      </c>
      <c r="P21" s="643" t="s">
        <v>7917</v>
      </c>
      <c r="Q21" s="436">
        <f t="shared" si="2"/>
        <v>6</v>
      </c>
    </row>
    <row r="22" spans="13:17" ht="38.25" customHeight="1">
      <c r="M22" s="432" t="s">
        <v>7914</v>
      </c>
      <c r="N22" s="432">
        <v>2</v>
      </c>
      <c r="O22" s="638">
        <v>1</v>
      </c>
      <c r="P22" s="643" t="s">
        <v>898</v>
      </c>
      <c r="Q22" s="436">
        <f t="shared" si="2"/>
        <v>3</v>
      </c>
    </row>
    <row r="23" spans="13:17" ht="22.5" customHeight="1">
      <c r="M23" s="432" t="s">
        <v>899</v>
      </c>
      <c r="N23" s="432">
        <v>1</v>
      </c>
      <c r="O23" s="638">
        <v>1</v>
      </c>
      <c r="P23" s="640" t="s">
        <v>7918</v>
      </c>
      <c r="Q23" s="436">
        <f t="shared" si="2"/>
        <v>2</v>
      </c>
    </row>
    <row r="24" spans="13:17" ht="24" customHeight="1">
      <c r="M24" s="674" t="s">
        <v>7899</v>
      </c>
      <c r="N24" s="674"/>
      <c r="O24" s="674"/>
      <c r="P24" s="679"/>
      <c r="Q24" s="433">
        <f>H10</f>
        <v>0</v>
      </c>
    </row>
    <row r="25" spans="13:17" ht="18.75" customHeight="1">
      <c r="M25" s="439"/>
      <c r="N25" s="439"/>
      <c r="O25" s="439"/>
      <c r="P25" s="439"/>
      <c r="Q25" s="440"/>
    </row>
  </sheetData>
  <mergeCells count="16">
    <mergeCell ref="M24:P24"/>
    <mergeCell ref="M16:M17"/>
    <mergeCell ref="N16:O16"/>
    <mergeCell ref="P16:P17"/>
    <mergeCell ref="M3:Q3"/>
    <mergeCell ref="B6:H6"/>
    <mergeCell ref="M4:M5"/>
    <mergeCell ref="N4:O4"/>
    <mergeCell ref="M18:P18"/>
    <mergeCell ref="Q17:Q18"/>
    <mergeCell ref="M15:Q15"/>
    <mergeCell ref="M12:P12"/>
    <mergeCell ref="P4:P6"/>
    <mergeCell ref="Q5:Q6"/>
    <mergeCell ref="N5:N6"/>
    <mergeCell ref="O5:O6"/>
  </mergeCells>
  <printOptions horizontalCentered="1" verticalCentered="1"/>
  <pageMargins left="0.19685039370078741" right="0.19685039370078741" top="0.19685039370078741" bottom="0.19685039370078741" header="0" footer="0"/>
  <pageSetup paperSize="9" scale="67" orientation="portrait" r:id="rId1"/>
  <rowBreaks count="1" manualBreakCount="1">
    <brk id="12" min="12" max="16" man="1"/>
  </rowBreaks>
  <colBreaks count="1" manualBreakCount="1">
    <brk id="8" max="4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3:AB42"/>
  <sheetViews>
    <sheetView showGridLines="0" topLeftCell="A31" zoomScale="90" zoomScaleNormal="90" workbookViewId="0">
      <selection activeCell="B25" sqref="B25:T25"/>
    </sheetView>
  </sheetViews>
  <sheetFormatPr defaultColWidth="9.140625" defaultRowHeight="18"/>
  <cols>
    <col min="1" max="1" width="9.140625" style="163"/>
    <col min="2" max="2" width="7.42578125" style="163" customWidth="1"/>
    <col min="3" max="3" width="36.42578125" style="162" customWidth="1"/>
    <col min="4" max="4" width="17.28515625" style="162" bestFit="1" customWidth="1"/>
    <col min="5" max="9" width="19.42578125" style="162" bestFit="1" customWidth="1"/>
    <col min="10" max="10" width="18.85546875" style="162" bestFit="1" customWidth="1"/>
    <col min="11" max="11" width="15.5703125" style="162" customWidth="1"/>
    <col min="12" max="16384" width="9.140625" style="163"/>
  </cols>
  <sheetData>
    <row r="3" spans="2:12">
      <c r="B3" s="706" t="s">
        <v>7901</v>
      </c>
      <c r="C3" s="709" t="s">
        <v>7901</v>
      </c>
      <c r="D3" s="710"/>
    </row>
    <row r="4" spans="2:12" ht="18" customHeight="1">
      <c r="B4" s="707"/>
      <c r="C4" s="711"/>
      <c r="D4" s="712"/>
      <c r="E4" s="164" t="s">
        <v>889</v>
      </c>
    </row>
    <row r="5" spans="2:12">
      <c r="B5" s="707"/>
      <c r="C5" s="164" t="s">
        <v>140</v>
      </c>
      <c r="D5" s="165" t="s">
        <v>141</v>
      </c>
      <c r="E5" s="165" t="s">
        <v>142</v>
      </c>
      <c r="F5" s="165" t="s">
        <v>143</v>
      </c>
      <c r="G5" s="165" t="s">
        <v>144</v>
      </c>
      <c r="H5" s="165" t="s">
        <v>145</v>
      </c>
      <c r="I5" s="165" t="s">
        <v>146</v>
      </c>
      <c r="J5" s="165" t="s">
        <v>147</v>
      </c>
      <c r="K5" s="166" t="s">
        <v>148</v>
      </c>
    </row>
    <row r="6" spans="2:12">
      <c r="B6" s="707"/>
      <c r="C6" s="164">
        <v>1</v>
      </c>
      <c r="D6" s="338">
        <v>0.3666666666666667</v>
      </c>
      <c r="E6" s="338">
        <f>D6</f>
        <v>0.3666666666666667</v>
      </c>
      <c r="F6" s="338">
        <f t="shared" ref="F6" si="0">E6</f>
        <v>0.3666666666666667</v>
      </c>
      <c r="G6" s="338">
        <f t="shared" ref="G6" si="1">F6</f>
        <v>0.3666666666666667</v>
      </c>
      <c r="H6" s="338">
        <f t="shared" ref="H6" si="2">G6</f>
        <v>0.3666666666666667</v>
      </c>
      <c r="I6" s="167"/>
      <c r="J6" s="167"/>
      <c r="K6" s="340">
        <f>HOUR(H6)+MINUTE(H6)/60+HOUR(D6)+MINUTE(D6)/60+HOUR(E6)+MINUTE(E6)/60+HOUR(F6)+MINUTE(F6)/60+HOUR(G6)+MINUTE(G6)/60</f>
        <v>44</v>
      </c>
    </row>
    <row r="7" spans="2:12">
      <c r="B7" s="707"/>
      <c r="C7" s="164">
        <v>2</v>
      </c>
      <c r="D7" s="338">
        <f>D6</f>
        <v>0.3666666666666667</v>
      </c>
      <c r="E7" s="338">
        <f t="shared" ref="E7:H7" si="3">E6</f>
        <v>0.3666666666666667</v>
      </c>
      <c r="F7" s="338">
        <f t="shared" si="3"/>
        <v>0.3666666666666667</v>
      </c>
      <c r="G7" s="338">
        <f t="shared" si="3"/>
        <v>0.3666666666666667</v>
      </c>
      <c r="H7" s="338">
        <f t="shared" si="3"/>
        <v>0.3666666666666667</v>
      </c>
      <c r="I7" s="167"/>
      <c r="J7" s="167"/>
      <c r="K7" s="340">
        <f>HOUR(H7)+MINUTE(H7)/60+HOUR(D7)+MINUTE(D7)/60+HOUR(E7)+MINUTE(E7)/60+HOUR(F7)+MINUTE(F7)/60+HOUR(G7)+MINUTE(G7)/60</f>
        <v>44</v>
      </c>
    </row>
    <row r="8" spans="2:12">
      <c r="B8" s="707"/>
      <c r="C8" s="164">
        <v>3</v>
      </c>
      <c r="D8" s="338">
        <f>D7</f>
        <v>0.3666666666666667</v>
      </c>
      <c r="E8" s="338">
        <f t="shared" ref="E8:H8" si="4">E7</f>
        <v>0.3666666666666667</v>
      </c>
      <c r="F8" s="338">
        <f t="shared" si="4"/>
        <v>0.3666666666666667</v>
      </c>
      <c r="G8" s="338">
        <f t="shared" si="4"/>
        <v>0.3666666666666667</v>
      </c>
      <c r="H8" s="338">
        <f t="shared" si="4"/>
        <v>0.3666666666666667</v>
      </c>
      <c r="I8" s="167"/>
      <c r="J8" s="167"/>
      <c r="K8" s="340">
        <f>HOUR(H8)+MINUTE(H8)/60+HOUR(D8)+MINUTE(D8)/60+HOUR(E8)+MINUTE(E8)/60+HOUR(F8)+MINUTE(F8)/60+HOUR(G8)+MINUTE(G8)/60</f>
        <v>44</v>
      </c>
    </row>
    <row r="9" spans="2:12" ht="18" customHeight="1">
      <c r="B9" s="707"/>
      <c r="C9" s="164">
        <v>4</v>
      </c>
      <c r="D9" s="338">
        <f>D8</f>
        <v>0.3666666666666667</v>
      </c>
      <c r="E9" s="338">
        <f t="shared" ref="E9:H9" si="5">E8</f>
        <v>0.3666666666666667</v>
      </c>
      <c r="F9" s="338">
        <f t="shared" si="5"/>
        <v>0.3666666666666667</v>
      </c>
      <c r="G9" s="338">
        <f t="shared" si="5"/>
        <v>0.3666666666666667</v>
      </c>
      <c r="H9" s="338">
        <f t="shared" si="5"/>
        <v>0.3666666666666667</v>
      </c>
      <c r="I9" s="167"/>
      <c r="J9" s="167"/>
      <c r="K9" s="340">
        <f>HOUR(H9)+MINUTE(H9)/60+HOUR(D9)+MINUTE(D9)/60+HOUR(E9)+MINUTE(E9)/60+HOUR(F9)+MINUTE(F9)/60+HOUR(G9)+MINUTE(G9)/60</f>
        <v>44</v>
      </c>
      <c r="L9" s="163">
        <v>28</v>
      </c>
    </row>
    <row r="10" spans="2:12">
      <c r="B10" s="707"/>
      <c r="C10" s="164">
        <v>5</v>
      </c>
      <c r="D10" s="338">
        <f>D9</f>
        <v>0.3666666666666667</v>
      </c>
      <c r="E10" s="338">
        <f>E9</f>
        <v>0.3666666666666667</v>
      </c>
      <c r="F10" s="167"/>
      <c r="G10" s="167"/>
      <c r="H10" s="167"/>
      <c r="I10" s="167"/>
      <c r="J10" s="167"/>
      <c r="K10" s="340">
        <f>HOUR(H10)+MINUTE(H10)/60+HOUR(D10)+MINUTE(D10)/60+HOUR(E10)+MINUTE(E10)/60+HOUR(F10)+MINUTE(F10)/60+HOUR(G10)+MINUTE(G10)/60</f>
        <v>17.600000000000001</v>
      </c>
      <c r="L10" s="163">
        <v>30</v>
      </c>
    </row>
    <row r="11" spans="2:12">
      <c r="B11" s="708"/>
      <c r="C11" s="164" t="s">
        <v>95</v>
      </c>
      <c r="D11" s="339">
        <f>COUNTIF(D6:J10,"&gt;0")</f>
        <v>22</v>
      </c>
      <c r="E11" s="341"/>
      <c r="F11" s="341"/>
      <c r="G11" s="341"/>
      <c r="H11" s="341"/>
      <c r="I11" s="705" t="s">
        <v>888</v>
      </c>
      <c r="J11" s="705"/>
      <c r="K11" s="342">
        <f>SUM(K6:K10)</f>
        <v>193.6</v>
      </c>
    </row>
    <row r="12" spans="2:12">
      <c r="B12" s="168"/>
      <c r="D12" s="169"/>
      <c r="E12" s="169"/>
      <c r="F12" s="170"/>
      <c r="J12" s="171"/>
      <c r="K12" s="172"/>
    </row>
    <row r="13" spans="2:12" ht="17.25" customHeight="1">
      <c r="B13" s="713" t="s">
        <v>7903</v>
      </c>
      <c r="C13" s="717" t="s">
        <v>7903</v>
      </c>
      <c r="D13" s="718"/>
    </row>
    <row r="14" spans="2:12">
      <c r="B14" s="714"/>
      <c r="C14" s="719"/>
      <c r="D14" s="720"/>
      <c r="E14" s="166" t="s">
        <v>889</v>
      </c>
    </row>
    <row r="15" spans="2:12">
      <c r="B15" s="715"/>
      <c r="C15" s="164" t="s">
        <v>140</v>
      </c>
      <c r="D15" s="165" t="s">
        <v>141</v>
      </c>
      <c r="E15" s="165" t="s">
        <v>142</v>
      </c>
      <c r="F15" s="165" t="s">
        <v>143</v>
      </c>
      <c r="G15" s="165" t="s">
        <v>144</v>
      </c>
      <c r="H15" s="165" t="s">
        <v>145</v>
      </c>
      <c r="I15" s="165" t="s">
        <v>146</v>
      </c>
      <c r="J15" s="165" t="s">
        <v>147</v>
      </c>
      <c r="K15" s="166" t="s">
        <v>148</v>
      </c>
    </row>
    <row r="16" spans="2:12">
      <c r="B16" s="715"/>
      <c r="C16" s="164">
        <v>1</v>
      </c>
      <c r="D16" s="338">
        <v>0.3666666666666667</v>
      </c>
      <c r="E16" s="338">
        <f>D16</f>
        <v>0.3666666666666667</v>
      </c>
      <c r="F16" s="338">
        <f t="shared" ref="F16" si="6">E16</f>
        <v>0.3666666666666667</v>
      </c>
      <c r="G16" s="338">
        <f t="shared" ref="G16" si="7">F16</f>
        <v>0.3666666666666667</v>
      </c>
      <c r="H16" s="338">
        <f t="shared" ref="H16" si="8">G16</f>
        <v>0.3666666666666667</v>
      </c>
      <c r="I16" s="167"/>
      <c r="J16" s="167"/>
      <c r="K16" s="340">
        <f>HOUR(H16)+MINUTE(H16)/60+HOUR(D16)+MINUTE(D16)/60+HOUR(E16)+MINUTE(E16)/60+HOUR(F16)+MINUTE(F16)/60+HOUR(G16)+MINUTE(G16)/60</f>
        <v>44</v>
      </c>
    </row>
    <row r="17" spans="2:28">
      <c r="B17" s="715"/>
      <c r="C17" s="164">
        <v>2</v>
      </c>
      <c r="D17" s="338">
        <f>D16</f>
        <v>0.3666666666666667</v>
      </c>
      <c r="E17" s="338">
        <f t="shared" ref="E17:H17" si="9">E16</f>
        <v>0.3666666666666667</v>
      </c>
      <c r="F17" s="338">
        <f t="shared" si="9"/>
        <v>0.3666666666666667</v>
      </c>
      <c r="G17" s="338">
        <f t="shared" si="9"/>
        <v>0.3666666666666667</v>
      </c>
      <c r="H17" s="338">
        <f t="shared" si="9"/>
        <v>0.3666666666666667</v>
      </c>
      <c r="I17" s="167"/>
      <c r="J17" s="167"/>
      <c r="K17" s="340">
        <f>HOUR(H17)+MINUTE(H17)/60+HOUR(D17)+MINUTE(D17)/60+HOUR(E17)+MINUTE(E17)/60+HOUR(F17)+MINUTE(F17)/60+HOUR(G17)+MINUTE(G17)/60</f>
        <v>44</v>
      </c>
    </row>
    <row r="18" spans="2:28">
      <c r="B18" s="715"/>
      <c r="C18" s="164">
        <v>3</v>
      </c>
      <c r="D18" s="338">
        <f>D17</f>
        <v>0.3666666666666667</v>
      </c>
      <c r="E18" s="338">
        <f t="shared" ref="E18:H18" si="10">E17</f>
        <v>0.3666666666666667</v>
      </c>
      <c r="F18" s="338">
        <f t="shared" si="10"/>
        <v>0.3666666666666667</v>
      </c>
      <c r="G18" s="338">
        <f t="shared" si="10"/>
        <v>0.3666666666666667</v>
      </c>
      <c r="H18" s="338">
        <f t="shared" si="10"/>
        <v>0.3666666666666667</v>
      </c>
      <c r="I18" s="167"/>
      <c r="J18" s="167"/>
      <c r="K18" s="340">
        <f>HOUR(H18)+MINUTE(H18)/60+HOUR(D18)+MINUTE(D18)/60+HOUR(E18)+MINUTE(E18)/60+HOUR(F18)+MINUTE(F18)/60+HOUR(G18)+MINUTE(G18)/60</f>
        <v>44</v>
      </c>
    </row>
    <row r="19" spans="2:28">
      <c r="B19" s="715"/>
      <c r="C19" s="164">
        <v>4</v>
      </c>
      <c r="D19" s="338">
        <f>D18</f>
        <v>0.3666666666666667</v>
      </c>
      <c r="E19" s="338">
        <f t="shared" ref="E19:H19" si="11">E18</f>
        <v>0.3666666666666667</v>
      </c>
      <c r="F19" s="338">
        <f t="shared" si="11"/>
        <v>0.3666666666666667</v>
      </c>
      <c r="G19" s="338">
        <f t="shared" si="11"/>
        <v>0.3666666666666667</v>
      </c>
      <c r="H19" s="338">
        <f t="shared" si="11"/>
        <v>0.3666666666666667</v>
      </c>
      <c r="I19" s="167"/>
      <c r="J19" s="167"/>
      <c r="K19" s="340">
        <f>HOUR(H19)+MINUTE(H19)/60+HOUR(D19)+MINUTE(D19)/60+HOUR(E19)+MINUTE(E19)/60+HOUR(F19)+MINUTE(F19)/60+HOUR(G19)+MINUTE(G19)/60</f>
        <v>44</v>
      </c>
    </row>
    <row r="20" spans="2:28">
      <c r="B20" s="715"/>
      <c r="C20" s="164">
        <v>5</v>
      </c>
      <c r="D20" s="338">
        <f>D19</f>
        <v>0.3666666666666667</v>
      </c>
      <c r="E20" s="338">
        <f>E19</f>
        <v>0.3666666666666667</v>
      </c>
      <c r="F20" s="167"/>
      <c r="G20" s="167"/>
      <c r="H20" s="167"/>
      <c r="I20" s="167"/>
      <c r="J20" s="167"/>
      <c r="K20" s="340">
        <f>HOUR(H20)+MINUTE(H20)/60+HOUR(D20)+MINUTE(D20)/60+HOUR(E20)+MINUTE(E20)/60+HOUR(F20)+MINUTE(F20)/60+HOUR(G20)+MINUTE(G20)/60</f>
        <v>17.600000000000001</v>
      </c>
    </row>
    <row r="21" spans="2:28">
      <c r="B21" s="716"/>
      <c r="C21" s="164" t="s">
        <v>95</v>
      </c>
      <c r="D21" s="339">
        <f>COUNTIF(D16:J20,"&gt;0")</f>
        <v>22</v>
      </c>
      <c r="E21" s="341"/>
      <c r="F21" s="341"/>
      <c r="G21" s="341"/>
      <c r="H21" s="341"/>
      <c r="I21" s="705" t="s">
        <v>888</v>
      </c>
      <c r="J21" s="705"/>
      <c r="K21" s="342">
        <f>SUM(K16:K20)</f>
        <v>193.6</v>
      </c>
    </row>
    <row r="22" spans="2:28">
      <c r="B22" s="173"/>
      <c r="D22" s="169"/>
      <c r="E22" s="169"/>
      <c r="F22" s="170"/>
      <c r="J22" s="171"/>
      <c r="K22" s="172"/>
    </row>
    <row r="23" spans="2:28">
      <c r="D23" s="169"/>
      <c r="E23" s="169"/>
      <c r="F23" s="170"/>
      <c r="J23" s="171"/>
      <c r="K23" s="172"/>
    </row>
    <row r="24" spans="2:28">
      <c r="C24" s="725" t="s">
        <v>149</v>
      </c>
      <c r="D24" s="726"/>
      <c r="E24" s="174"/>
      <c r="F24" s="174"/>
      <c r="G24" s="174"/>
      <c r="H24" s="174"/>
      <c r="I24" s="174"/>
      <c r="J24" s="174"/>
      <c r="K24" s="172"/>
    </row>
    <row r="25" spans="2:28">
      <c r="C25" s="727" t="s">
        <v>150</v>
      </c>
      <c r="D25" s="724" t="s">
        <v>909</v>
      </c>
      <c r="E25" s="728" t="s">
        <v>151</v>
      </c>
      <c r="F25" s="728"/>
      <c r="G25" s="728" t="s">
        <v>152</v>
      </c>
      <c r="H25" s="728"/>
      <c r="I25" s="724" t="s">
        <v>153</v>
      </c>
      <c r="J25" s="724" t="s">
        <v>154</v>
      </c>
      <c r="K25" s="172"/>
    </row>
    <row r="26" spans="2:28" ht="60.75" customHeight="1">
      <c r="C26" s="727"/>
      <c r="D26" s="724"/>
      <c r="E26" s="349" t="s">
        <v>155</v>
      </c>
      <c r="F26" s="349" t="s">
        <v>156</v>
      </c>
      <c r="G26" s="349" t="s">
        <v>157</v>
      </c>
      <c r="H26" s="349" t="s">
        <v>158</v>
      </c>
      <c r="I26" s="724"/>
      <c r="J26" s="724"/>
    </row>
    <row r="27" spans="2:28">
      <c r="C27" s="175" t="s">
        <v>7919</v>
      </c>
      <c r="D27" s="176">
        <f>D11</f>
        <v>22</v>
      </c>
      <c r="E27" s="337">
        <f t="shared" ref="E27:E28" si="12">$C$33</f>
        <v>0</v>
      </c>
      <c r="F27" s="337">
        <f t="shared" ref="F27:G28" si="13">$C$34</f>
        <v>5.5</v>
      </c>
      <c r="G27" s="337">
        <f t="shared" si="13"/>
        <v>5.5</v>
      </c>
      <c r="H27" s="337">
        <f t="shared" ref="H27:H28" si="14">$C$33</f>
        <v>0</v>
      </c>
      <c r="I27" s="337">
        <f>E27+F27+G27+H27</f>
        <v>11</v>
      </c>
      <c r="J27" s="337">
        <f>D27*I27</f>
        <v>242</v>
      </c>
    </row>
    <row r="28" spans="2:28">
      <c r="C28" s="175" t="s">
        <v>7903</v>
      </c>
      <c r="D28" s="176">
        <f>D21</f>
        <v>22</v>
      </c>
      <c r="E28" s="337">
        <f t="shared" si="12"/>
        <v>0</v>
      </c>
      <c r="F28" s="337">
        <f t="shared" si="13"/>
        <v>5.5</v>
      </c>
      <c r="G28" s="337">
        <f t="shared" si="13"/>
        <v>5.5</v>
      </c>
      <c r="H28" s="337">
        <f t="shared" si="14"/>
        <v>0</v>
      </c>
      <c r="I28" s="337">
        <f>SUM(E28:H28)</f>
        <v>11</v>
      </c>
      <c r="J28" s="337">
        <f t="shared" ref="J28" si="15">D28*I28</f>
        <v>242</v>
      </c>
    </row>
    <row r="29" spans="2:28">
      <c r="C29" s="350" t="s">
        <v>912</v>
      </c>
      <c r="D29" s="347"/>
      <c r="E29" s="348"/>
      <c r="F29" s="348"/>
      <c r="G29" s="348"/>
      <c r="H29" s="348"/>
      <c r="I29" s="348"/>
      <c r="J29" s="348"/>
    </row>
    <row r="30" spans="2:28">
      <c r="C30" s="721" t="s">
        <v>911</v>
      </c>
      <c r="D30" s="722"/>
      <c r="E30" s="722"/>
      <c r="F30" s="722"/>
      <c r="G30" s="722"/>
      <c r="H30" s="722"/>
      <c r="I30" s="722"/>
      <c r="J30" s="723"/>
    </row>
    <row r="32" spans="2:28" s="177" customFormat="1" ht="18" customHeight="1">
      <c r="C32" s="688" t="s">
        <v>160</v>
      </c>
      <c r="D32" s="689"/>
      <c r="E32" s="688" t="s">
        <v>161</v>
      </c>
      <c r="F32" s="690"/>
      <c r="G32" s="690"/>
      <c r="H32" s="690"/>
      <c r="I32" s="690"/>
      <c r="J32" s="690"/>
      <c r="K32" s="689"/>
      <c r="M32"/>
      <c r="N32"/>
      <c r="O32"/>
      <c r="P32"/>
      <c r="Q32"/>
      <c r="R32"/>
      <c r="S32"/>
      <c r="T32"/>
      <c r="U32"/>
      <c r="V32"/>
      <c r="W32"/>
      <c r="X32"/>
      <c r="Y32"/>
      <c r="Z32"/>
      <c r="AA32"/>
      <c r="AB32"/>
    </row>
    <row r="33" spans="3:28" s="177" customFormat="1" ht="15.75">
      <c r="C33" s="691">
        <v>0</v>
      </c>
      <c r="D33" s="692"/>
      <c r="E33" s="693" t="s">
        <v>162</v>
      </c>
      <c r="F33" s="694"/>
      <c r="G33" s="694"/>
      <c r="H33" s="694"/>
      <c r="I33" s="694"/>
      <c r="J33" s="694"/>
      <c r="K33" s="695"/>
      <c r="M33"/>
      <c r="N33"/>
      <c r="O33"/>
      <c r="P33"/>
      <c r="Q33"/>
      <c r="R33"/>
      <c r="S33"/>
      <c r="T33"/>
      <c r="U33"/>
      <c r="V33"/>
      <c r="W33"/>
      <c r="X33"/>
      <c r="Y33"/>
      <c r="Z33"/>
      <c r="AA33"/>
      <c r="AB33"/>
    </row>
    <row r="34" spans="3:28" s="177" customFormat="1" ht="15.75">
      <c r="C34" s="701">
        <v>5.5</v>
      </c>
      <c r="D34" s="701"/>
      <c r="E34" s="702" t="s">
        <v>163</v>
      </c>
      <c r="F34" s="703"/>
      <c r="G34" s="703"/>
      <c r="H34" s="703"/>
      <c r="I34" s="703"/>
      <c r="J34" s="703"/>
      <c r="K34" s="704"/>
      <c r="M34"/>
      <c r="N34"/>
      <c r="O34"/>
      <c r="P34"/>
      <c r="Q34"/>
      <c r="R34"/>
      <c r="S34"/>
      <c r="T34"/>
      <c r="U34"/>
      <c r="V34"/>
      <c r="W34"/>
      <c r="X34"/>
      <c r="Y34"/>
      <c r="Z34"/>
      <c r="AA34"/>
      <c r="AB34"/>
    </row>
    <row r="35" spans="3:28" s="177" customFormat="1">
      <c r="C35" s="178"/>
      <c r="D35" s="178"/>
      <c r="E35" s="178"/>
      <c r="F35" s="178"/>
      <c r="G35" s="178"/>
      <c r="H35" s="178"/>
      <c r="I35" s="178"/>
      <c r="J35" s="178"/>
      <c r="K35" s="178"/>
      <c r="M35"/>
      <c r="N35"/>
      <c r="O35"/>
      <c r="P35"/>
      <c r="Q35"/>
      <c r="R35"/>
      <c r="S35"/>
      <c r="T35"/>
      <c r="U35"/>
      <c r="V35"/>
      <c r="W35"/>
      <c r="X35"/>
      <c r="Y35"/>
      <c r="Z35"/>
      <c r="AA35"/>
      <c r="AB35"/>
    </row>
    <row r="36" spans="3:28" s="177" customFormat="1" ht="26.25" customHeight="1">
      <c r="C36" s="698" t="s">
        <v>94</v>
      </c>
      <c r="D36" s="699"/>
      <c r="E36" s="699"/>
      <c r="F36" s="699"/>
      <c r="G36" s="699"/>
      <c r="H36" s="700"/>
      <c r="J36"/>
      <c r="K36"/>
      <c r="L36"/>
      <c r="M36"/>
      <c r="N36"/>
      <c r="O36"/>
      <c r="P36"/>
      <c r="Q36"/>
      <c r="R36"/>
      <c r="S36"/>
      <c r="T36"/>
      <c r="U36"/>
      <c r="V36"/>
      <c r="W36"/>
      <c r="X36"/>
      <c r="Y36"/>
    </row>
    <row r="37" spans="3:28" s="177" customFormat="1" ht="55.5" customHeight="1">
      <c r="C37" s="696" t="s">
        <v>164</v>
      </c>
      <c r="D37" s="697"/>
      <c r="E37" s="696" t="s">
        <v>165</v>
      </c>
      <c r="F37" s="697"/>
      <c r="G37" s="179" t="s">
        <v>166</v>
      </c>
      <c r="H37" s="179" t="s">
        <v>167</v>
      </c>
      <c r="J37"/>
      <c r="K37"/>
      <c r="L37"/>
      <c r="M37"/>
      <c r="N37"/>
      <c r="O37"/>
      <c r="P37"/>
      <c r="Q37"/>
      <c r="R37"/>
      <c r="S37"/>
      <c r="T37"/>
      <c r="U37"/>
      <c r="V37"/>
      <c r="W37"/>
      <c r="X37"/>
      <c r="Y37"/>
    </row>
    <row r="38" spans="3:28" s="177" customFormat="1">
      <c r="C38" s="684" t="str">
        <f>C27</f>
        <v>Copreira</v>
      </c>
      <c r="D38" s="685"/>
      <c r="E38" s="686">
        <f>D27</f>
        <v>22</v>
      </c>
      <c r="F38" s="687"/>
      <c r="G38" s="180">
        <v>40.5</v>
      </c>
      <c r="H38" s="180">
        <f t="shared" ref="H38:H39" si="16">ROUND(G38*E38,2)</f>
        <v>891</v>
      </c>
      <c r="J38"/>
      <c r="K38"/>
      <c r="L38"/>
      <c r="M38"/>
      <c r="N38"/>
      <c r="O38"/>
      <c r="P38"/>
      <c r="Q38"/>
      <c r="R38"/>
      <c r="S38"/>
      <c r="T38"/>
      <c r="U38"/>
      <c r="V38"/>
      <c r="W38"/>
      <c r="X38"/>
      <c r="Y38"/>
    </row>
    <row r="39" spans="3:28" s="177" customFormat="1">
      <c r="C39" s="684" t="str">
        <f>C28</f>
        <v>Garçom</v>
      </c>
      <c r="D39" s="685"/>
      <c r="E39" s="686">
        <f>D28</f>
        <v>22</v>
      </c>
      <c r="F39" s="687"/>
      <c r="G39" s="180">
        <f>G38</f>
        <v>40.5</v>
      </c>
      <c r="H39" s="180">
        <f t="shared" si="16"/>
        <v>891</v>
      </c>
      <c r="J39"/>
      <c r="K39"/>
      <c r="L39"/>
      <c r="M39"/>
      <c r="N39"/>
      <c r="O39"/>
      <c r="P39"/>
      <c r="Q39"/>
      <c r="R39"/>
      <c r="S39"/>
      <c r="T39"/>
      <c r="U39"/>
      <c r="V39"/>
      <c r="W39"/>
      <c r="X39"/>
      <c r="Y39"/>
    </row>
    <row r="41" spans="3:28" ht="23.25" customHeight="1"/>
    <row r="42" spans="3:28" ht="42.75" customHeight="1"/>
  </sheetData>
  <mergeCells count="27">
    <mergeCell ref="C30:J30"/>
    <mergeCell ref="J25:J26"/>
    <mergeCell ref="C24:D24"/>
    <mergeCell ref="C25:C26"/>
    <mergeCell ref="D25:D26"/>
    <mergeCell ref="E25:F25"/>
    <mergeCell ref="G25:H25"/>
    <mergeCell ref="I25:I26"/>
    <mergeCell ref="I11:J11"/>
    <mergeCell ref="I21:J21"/>
    <mergeCell ref="B3:B11"/>
    <mergeCell ref="C3:D4"/>
    <mergeCell ref="B13:B21"/>
    <mergeCell ref="C13:D14"/>
    <mergeCell ref="C39:D39"/>
    <mergeCell ref="E39:F39"/>
    <mergeCell ref="C32:D32"/>
    <mergeCell ref="E32:K32"/>
    <mergeCell ref="C33:D33"/>
    <mergeCell ref="E33:K33"/>
    <mergeCell ref="C38:D38"/>
    <mergeCell ref="E38:F38"/>
    <mergeCell ref="C37:D37"/>
    <mergeCell ref="C36:H36"/>
    <mergeCell ref="E37:F37"/>
    <mergeCell ref="C34:D34"/>
    <mergeCell ref="E34:K34"/>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AG110"/>
  <sheetViews>
    <sheetView showGridLines="0" topLeftCell="A86" zoomScaleNormal="100" workbookViewId="0">
      <selection activeCell="B25" sqref="B25:T25"/>
    </sheetView>
  </sheetViews>
  <sheetFormatPr defaultColWidth="4.140625" defaultRowHeight="15.75"/>
  <cols>
    <col min="1" max="1" width="4.140625" style="3"/>
    <col min="2" max="2" width="4.140625" style="2" customWidth="1"/>
    <col min="3" max="3" width="9.140625" style="64" customWidth="1"/>
    <col min="4" max="4" width="10.85546875" style="2" customWidth="1"/>
    <col min="5" max="5" width="4.140625" style="65" customWidth="1"/>
    <col min="6" max="6" width="12.28515625" style="65" customWidth="1"/>
    <col min="7" max="7" width="4.140625" style="2" customWidth="1"/>
    <col min="8" max="8" width="7.7109375" style="2" customWidth="1"/>
    <col min="9" max="9" width="4.140625" style="65" customWidth="1"/>
    <col min="10" max="10" width="6.7109375" style="2" customWidth="1"/>
    <col min="11" max="11" width="5.28515625" style="2" customWidth="1"/>
    <col min="12" max="12" width="7.28515625" style="2" customWidth="1"/>
    <col min="13" max="13" width="3.7109375" style="2" customWidth="1"/>
    <col min="14" max="14" width="7.42578125" style="2" customWidth="1"/>
    <col min="15" max="15" width="4.140625" style="2" customWidth="1"/>
    <col min="16" max="16" width="8.140625" style="2" customWidth="1"/>
    <col min="17" max="17" width="0.7109375" style="2" customWidth="1"/>
    <col min="18" max="18" width="4.140625" style="2" customWidth="1"/>
    <col min="19" max="19" width="8.7109375" style="61" customWidth="1"/>
    <col min="20" max="20" width="4.140625" style="61" customWidth="1"/>
    <col min="21" max="21" width="4.140625" style="62" customWidth="1"/>
    <col min="22" max="23" width="4.140625" style="63" customWidth="1"/>
    <col min="24" max="24" width="37.28515625" style="1" customWidth="1"/>
    <col min="25" max="25" width="44" style="2" customWidth="1"/>
    <col min="26" max="257" width="4.140625" style="3"/>
    <col min="258" max="280" width="4.140625" style="3" customWidth="1"/>
    <col min="281" max="281" width="6.28515625" style="3" customWidth="1"/>
    <col min="282" max="513" width="4.140625" style="3"/>
    <col min="514" max="536" width="4.140625" style="3" customWidth="1"/>
    <col min="537" max="537" width="6.28515625" style="3" customWidth="1"/>
    <col min="538" max="769" width="4.140625" style="3"/>
    <col min="770" max="792" width="4.140625" style="3" customWidth="1"/>
    <col min="793" max="793" width="6.28515625" style="3" customWidth="1"/>
    <col min="794" max="1025" width="4.140625" style="3"/>
    <col min="1026" max="1048" width="4.140625" style="3" customWidth="1"/>
    <col min="1049" max="1049" width="6.28515625" style="3" customWidth="1"/>
    <col min="1050" max="1281" width="4.140625" style="3"/>
    <col min="1282" max="1304" width="4.140625" style="3" customWidth="1"/>
    <col min="1305" max="1305" width="6.28515625" style="3" customWidth="1"/>
    <col min="1306" max="1537" width="4.140625" style="3"/>
    <col min="1538" max="1560" width="4.140625" style="3" customWidth="1"/>
    <col min="1561" max="1561" width="6.28515625" style="3" customWidth="1"/>
    <col min="1562" max="1793" width="4.140625" style="3"/>
    <col min="1794" max="1816" width="4.140625" style="3" customWidth="1"/>
    <col min="1817" max="1817" width="6.28515625" style="3" customWidth="1"/>
    <col min="1818" max="2049" width="4.140625" style="3"/>
    <col min="2050" max="2072" width="4.140625" style="3" customWidth="1"/>
    <col min="2073" max="2073" width="6.28515625" style="3" customWidth="1"/>
    <col min="2074" max="2305" width="4.140625" style="3"/>
    <col min="2306" max="2328" width="4.140625" style="3" customWidth="1"/>
    <col min="2329" max="2329" width="6.28515625" style="3" customWidth="1"/>
    <col min="2330" max="2561" width="4.140625" style="3"/>
    <col min="2562" max="2584" width="4.140625" style="3" customWidth="1"/>
    <col min="2585" max="2585" width="6.28515625" style="3" customWidth="1"/>
    <col min="2586" max="2817" width="4.140625" style="3"/>
    <col min="2818" max="2840" width="4.140625" style="3" customWidth="1"/>
    <col min="2841" max="2841" width="6.28515625" style="3" customWidth="1"/>
    <col min="2842" max="3073" width="4.140625" style="3"/>
    <col min="3074" max="3096" width="4.140625" style="3" customWidth="1"/>
    <col min="3097" max="3097" width="6.28515625" style="3" customWidth="1"/>
    <col min="3098" max="3329" width="4.140625" style="3"/>
    <col min="3330" max="3352" width="4.140625" style="3" customWidth="1"/>
    <col min="3353" max="3353" width="6.28515625" style="3" customWidth="1"/>
    <col min="3354" max="3585" width="4.140625" style="3"/>
    <col min="3586" max="3608" width="4.140625" style="3" customWidth="1"/>
    <col min="3609" max="3609" width="6.28515625" style="3" customWidth="1"/>
    <col min="3610" max="3841" width="4.140625" style="3"/>
    <col min="3842" max="3864" width="4.140625" style="3" customWidth="1"/>
    <col min="3865" max="3865" width="6.28515625" style="3" customWidth="1"/>
    <col min="3866" max="4097" width="4.140625" style="3"/>
    <col min="4098" max="4120" width="4.140625" style="3" customWidth="1"/>
    <col min="4121" max="4121" width="6.28515625" style="3" customWidth="1"/>
    <col min="4122" max="4353" width="4.140625" style="3"/>
    <col min="4354" max="4376" width="4.140625" style="3" customWidth="1"/>
    <col min="4377" max="4377" width="6.28515625" style="3" customWidth="1"/>
    <col min="4378" max="4609" width="4.140625" style="3"/>
    <col min="4610" max="4632" width="4.140625" style="3" customWidth="1"/>
    <col min="4633" max="4633" width="6.28515625" style="3" customWidth="1"/>
    <col min="4634" max="4865" width="4.140625" style="3"/>
    <col min="4866" max="4888" width="4.140625" style="3" customWidth="1"/>
    <col min="4889" max="4889" width="6.28515625" style="3" customWidth="1"/>
    <col min="4890" max="5121" width="4.140625" style="3"/>
    <col min="5122" max="5144" width="4.140625" style="3" customWidth="1"/>
    <col min="5145" max="5145" width="6.28515625" style="3" customWidth="1"/>
    <col min="5146" max="5377" width="4.140625" style="3"/>
    <col min="5378" max="5400" width="4.140625" style="3" customWidth="1"/>
    <col min="5401" max="5401" width="6.28515625" style="3" customWidth="1"/>
    <col min="5402" max="5633" width="4.140625" style="3"/>
    <col min="5634" max="5656" width="4.140625" style="3" customWidth="1"/>
    <col min="5657" max="5657" width="6.28515625" style="3" customWidth="1"/>
    <col min="5658" max="5889" width="4.140625" style="3"/>
    <col min="5890" max="5912" width="4.140625" style="3" customWidth="1"/>
    <col min="5913" max="5913" width="6.28515625" style="3" customWidth="1"/>
    <col min="5914" max="6145" width="4.140625" style="3"/>
    <col min="6146" max="6168" width="4.140625" style="3" customWidth="1"/>
    <col min="6169" max="6169" width="6.28515625" style="3" customWidth="1"/>
    <col min="6170" max="6401" width="4.140625" style="3"/>
    <col min="6402" max="6424" width="4.140625" style="3" customWidth="1"/>
    <col min="6425" max="6425" width="6.28515625" style="3" customWidth="1"/>
    <col min="6426" max="6657" width="4.140625" style="3"/>
    <col min="6658" max="6680" width="4.140625" style="3" customWidth="1"/>
    <col min="6681" max="6681" width="6.28515625" style="3" customWidth="1"/>
    <col min="6682" max="6913" width="4.140625" style="3"/>
    <col min="6914" max="6936" width="4.140625" style="3" customWidth="1"/>
    <col min="6937" max="6937" width="6.28515625" style="3" customWidth="1"/>
    <col min="6938" max="7169" width="4.140625" style="3"/>
    <col min="7170" max="7192" width="4.140625" style="3" customWidth="1"/>
    <col min="7193" max="7193" width="6.28515625" style="3" customWidth="1"/>
    <col min="7194" max="7425" width="4.140625" style="3"/>
    <col min="7426" max="7448" width="4.140625" style="3" customWidth="1"/>
    <col min="7449" max="7449" width="6.28515625" style="3" customWidth="1"/>
    <col min="7450" max="7681" width="4.140625" style="3"/>
    <col min="7682" max="7704" width="4.140625" style="3" customWidth="1"/>
    <col min="7705" max="7705" width="6.28515625" style="3" customWidth="1"/>
    <col min="7706" max="7937" width="4.140625" style="3"/>
    <col min="7938" max="7960" width="4.140625" style="3" customWidth="1"/>
    <col min="7961" max="7961" width="6.28515625" style="3" customWidth="1"/>
    <col min="7962" max="8193" width="4.140625" style="3"/>
    <col min="8194" max="8216" width="4.140625" style="3" customWidth="1"/>
    <col min="8217" max="8217" width="6.28515625" style="3" customWidth="1"/>
    <col min="8218" max="8449" width="4.140625" style="3"/>
    <col min="8450" max="8472" width="4.140625" style="3" customWidth="1"/>
    <col min="8473" max="8473" width="6.28515625" style="3" customWidth="1"/>
    <col min="8474" max="8705" width="4.140625" style="3"/>
    <col min="8706" max="8728" width="4.140625" style="3" customWidth="1"/>
    <col min="8729" max="8729" width="6.28515625" style="3" customWidth="1"/>
    <col min="8730" max="8961" width="4.140625" style="3"/>
    <col min="8962" max="8984" width="4.140625" style="3" customWidth="1"/>
    <col min="8985" max="8985" width="6.28515625" style="3" customWidth="1"/>
    <col min="8986" max="9217" width="4.140625" style="3"/>
    <col min="9218" max="9240" width="4.140625" style="3" customWidth="1"/>
    <col min="9241" max="9241" width="6.28515625" style="3" customWidth="1"/>
    <col min="9242" max="9473" width="4.140625" style="3"/>
    <col min="9474" max="9496" width="4.140625" style="3" customWidth="1"/>
    <col min="9497" max="9497" width="6.28515625" style="3" customWidth="1"/>
    <col min="9498" max="9729" width="4.140625" style="3"/>
    <col min="9730" max="9752" width="4.140625" style="3" customWidth="1"/>
    <col min="9753" max="9753" width="6.28515625" style="3" customWidth="1"/>
    <col min="9754" max="9985" width="4.140625" style="3"/>
    <col min="9986" max="10008" width="4.140625" style="3" customWidth="1"/>
    <col min="10009" max="10009" width="6.28515625" style="3" customWidth="1"/>
    <col min="10010" max="10241" width="4.140625" style="3"/>
    <col min="10242" max="10264" width="4.140625" style="3" customWidth="1"/>
    <col min="10265" max="10265" width="6.28515625" style="3" customWidth="1"/>
    <col min="10266" max="10497" width="4.140625" style="3"/>
    <col min="10498" max="10520" width="4.140625" style="3" customWidth="1"/>
    <col min="10521" max="10521" width="6.28515625" style="3" customWidth="1"/>
    <col min="10522" max="10753" width="4.140625" style="3"/>
    <col min="10754" max="10776" width="4.140625" style="3" customWidth="1"/>
    <col min="10777" max="10777" width="6.28515625" style="3" customWidth="1"/>
    <col min="10778" max="11009" width="4.140625" style="3"/>
    <col min="11010" max="11032" width="4.140625" style="3" customWidth="1"/>
    <col min="11033" max="11033" width="6.28515625" style="3" customWidth="1"/>
    <col min="11034" max="11265" width="4.140625" style="3"/>
    <col min="11266" max="11288" width="4.140625" style="3" customWidth="1"/>
    <col min="11289" max="11289" width="6.28515625" style="3" customWidth="1"/>
    <col min="11290" max="11521" width="4.140625" style="3"/>
    <col min="11522" max="11544" width="4.140625" style="3" customWidth="1"/>
    <col min="11545" max="11545" width="6.28515625" style="3" customWidth="1"/>
    <col min="11546" max="11777" width="4.140625" style="3"/>
    <col min="11778" max="11800" width="4.140625" style="3" customWidth="1"/>
    <col min="11801" max="11801" width="6.28515625" style="3" customWidth="1"/>
    <col min="11802" max="12033" width="4.140625" style="3"/>
    <col min="12034" max="12056" width="4.140625" style="3" customWidth="1"/>
    <col min="12057" max="12057" width="6.28515625" style="3" customWidth="1"/>
    <col min="12058" max="12289" width="4.140625" style="3"/>
    <col min="12290" max="12312" width="4.140625" style="3" customWidth="1"/>
    <col min="12313" max="12313" width="6.28515625" style="3" customWidth="1"/>
    <col min="12314" max="12545" width="4.140625" style="3"/>
    <col min="12546" max="12568" width="4.140625" style="3" customWidth="1"/>
    <col min="12569" max="12569" width="6.28515625" style="3" customWidth="1"/>
    <col min="12570" max="12801" width="4.140625" style="3"/>
    <col min="12802" max="12824" width="4.140625" style="3" customWidth="1"/>
    <col min="12825" max="12825" width="6.28515625" style="3" customWidth="1"/>
    <col min="12826" max="13057" width="4.140625" style="3"/>
    <col min="13058" max="13080" width="4.140625" style="3" customWidth="1"/>
    <col min="13081" max="13081" width="6.28515625" style="3" customWidth="1"/>
    <col min="13082" max="13313" width="4.140625" style="3"/>
    <col min="13314" max="13336" width="4.140625" style="3" customWidth="1"/>
    <col min="13337" max="13337" width="6.28515625" style="3" customWidth="1"/>
    <col min="13338" max="13569" width="4.140625" style="3"/>
    <col min="13570" max="13592" width="4.140625" style="3" customWidth="1"/>
    <col min="13593" max="13593" width="6.28515625" style="3" customWidth="1"/>
    <col min="13594" max="13825" width="4.140625" style="3"/>
    <col min="13826" max="13848" width="4.140625" style="3" customWidth="1"/>
    <col min="13849" max="13849" width="6.28515625" style="3" customWidth="1"/>
    <col min="13850" max="14081" width="4.140625" style="3"/>
    <col min="14082" max="14104" width="4.140625" style="3" customWidth="1"/>
    <col min="14105" max="14105" width="6.28515625" style="3" customWidth="1"/>
    <col min="14106" max="14337" width="4.140625" style="3"/>
    <col min="14338" max="14360" width="4.140625" style="3" customWidth="1"/>
    <col min="14361" max="14361" width="6.28515625" style="3" customWidth="1"/>
    <col min="14362" max="14593" width="4.140625" style="3"/>
    <col min="14594" max="14616" width="4.140625" style="3" customWidth="1"/>
    <col min="14617" max="14617" width="6.28515625" style="3" customWidth="1"/>
    <col min="14618" max="14849" width="4.140625" style="3"/>
    <col min="14850" max="14872" width="4.140625" style="3" customWidth="1"/>
    <col min="14873" max="14873" width="6.28515625" style="3" customWidth="1"/>
    <col min="14874" max="15105" width="4.140625" style="3"/>
    <col min="15106" max="15128" width="4.140625" style="3" customWidth="1"/>
    <col min="15129" max="15129" width="6.28515625" style="3" customWidth="1"/>
    <col min="15130" max="15361" width="4.140625" style="3"/>
    <col min="15362" max="15384" width="4.140625" style="3" customWidth="1"/>
    <col min="15385" max="15385" width="6.28515625" style="3" customWidth="1"/>
    <col min="15386" max="15617" width="4.140625" style="3"/>
    <col min="15618" max="15640" width="4.140625" style="3" customWidth="1"/>
    <col min="15641" max="15641" width="6.28515625" style="3" customWidth="1"/>
    <col min="15642" max="15873" width="4.140625" style="3"/>
    <col min="15874" max="15896" width="4.140625" style="3" customWidth="1"/>
    <col min="15897" max="15897" width="6.28515625" style="3" customWidth="1"/>
    <col min="15898" max="16129" width="4.140625" style="3"/>
    <col min="16130" max="16152" width="4.140625" style="3" customWidth="1"/>
    <col min="16153" max="16153" width="6.28515625" style="3" customWidth="1"/>
    <col min="16154" max="16384" width="4.140625" style="3"/>
  </cols>
  <sheetData>
    <row r="2" spans="2:33" ht="19.5" customHeight="1">
      <c r="B2" s="885" t="s">
        <v>0</v>
      </c>
      <c r="C2" s="886"/>
      <c r="D2" s="886"/>
      <c r="E2" s="886"/>
      <c r="F2" s="886"/>
      <c r="G2" s="887"/>
      <c r="H2" s="887"/>
      <c r="I2" s="887"/>
      <c r="J2" s="887"/>
      <c r="K2" s="887"/>
      <c r="L2" s="887"/>
      <c r="M2" s="887"/>
      <c r="N2" s="887"/>
      <c r="O2" s="887"/>
      <c r="P2" s="887"/>
      <c r="Q2" s="887"/>
      <c r="R2" s="887"/>
      <c r="S2" s="887"/>
      <c r="T2" s="887"/>
      <c r="U2" s="887"/>
      <c r="V2" s="887"/>
      <c r="W2" s="888"/>
    </row>
    <row r="3" spans="2:33" ht="20.25" customHeight="1">
      <c r="B3" s="889" t="s">
        <v>1</v>
      </c>
      <c r="C3" s="889"/>
      <c r="D3" s="889"/>
      <c r="E3" s="890"/>
      <c r="F3" s="890"/>
      <c r="G3" s="890"/>
      <c r="H3" s="890"/>
      <c r="I3" s="890"/>
      <c r="J3" s="890"/>
      <c r="K3" s="890"/>
      <c r="L3" s="890"/>
      <c r="M3" s="890"/>
      <c r="N3" s="890"/>
      <c r="O3" s="890"/>
      <c r="P3" s="890"/>
      <c r="Q3" s="890"/>
      <c r="R3" s="890"/>
      <c r="S3" s="890"/>
      <c r="T3" s="890"/>
      <c r="U3" s="891" t="s">
        <v>2</v>
      </c>
      <c r="V3" s="892"/>
      <c r="W3" s="892"/>
      <c r="X3" s="4"/>
    </row>
    <row r="4" spans="2:33">
      <c r="B4" s="883" t="s">
        <v>3</v>
      </c>
      <c r="C4" s="883"/>
      <c r="D4" s="883"/>
      <c r="E4" s="884"/>
      <c r="F4" s="884"/>
      <c r="G4" s="884"/>
      <c r="H4" s="884"/>
      <c r="I4" s="884"/>
      <c r="J4" s="884"/>
      <c r="K4" s="884"/>
      <c r="L4" s="884"/>
      <c r="M4" s="884"/>
      <c r="N4" s="884"/>
      <c r="O4" s="884"/>
      <c r="P4" s="884"/>
      <c r="Q4" s="884"/>
      <c r="R4" s="884"/>
      <c r="S4" s="884"/>
      <c r="T4" s="884"/>
      <c r="U4" s="867">
        <v>0.2</v>
      </c>
      <c r="V4" s="787"/>
      <c r="W4" s="787"/>
      <c r="X4" s="4"/>
      <c r="Y4" s="2" t="s">
        <v>4</v>
      </c>
    </row>
    <row r="5" spans="2:33">
      <c r="B5" s="883" t="s">
        <v>913</v>
      </c>
      <c r="C5" s="883"/>
      <c r="D5" s="883"/>
      <c r="E5" s="884"/>
      <c r="F5" s="884"/>
      <c r="G5" s="884"/>
      <c r="H5" s="884"/>
      <c r="I5" s="884"/>
      <c r="J5" s="884"/>
      <c r="K5" s="884"/>
      <c r="L5" s="884"/>
      <c r="M5" s="884"/>
      <c r="N5" s="884"/>
      <c r="O5" s="884"/>
      <c r="P5" s="884"/>
      <c r="Q5" s="884"/>
      <c r="R5" s="884"/>
      <c r="S5" s="884"/>
      <c r="T5" s="884"/>
      <c r="U5" s="867">
        <v>1.4999999999999999E-2</v>
      </c>
      <c r="V5" s="787"/>
      <c r="W5" s="787"/>
      <c r="X5" s="5"/>
      <c r="Y5" s="2" t="s">
        <v>5</v>
      </c>
    </row>
    <row r="6" spans="2:33">
      <c r="B6" s="883" t="s">
        <v>914</v>
      </c>
      <c r="C6" s="883"/>
      <c r="D6" s="883"/>
      <c r="E6" s="884"/>
      <c r="F6" s="884"/>
      <c r="G6" s="884"/>
      <c r="H6" s="884"/>
      <c r="I6" s="884"/>
      <c r="J6" s="884"/>
      <c r="K6" s="884"/>
      <c r="L6" s="884"/>
      <c r="M6" s="884"/>
      <c r="N6" s="884"/>
      <c r="O6" s="884"/>
      <c r="P6" s="884"/>
      <c r="Q6" s="884"/>
      <c r="R6" s="884"/>
      <c r="S6" s="884"/>
      <c r="T6" s="884"/>
      <c r="U6" s="867">
        <v>0.01</v>
      </c>
      <c r="V6" s="787"/>
      <c r="W6" s="787"/>
      <c r="X6" s="5"/>
      <c r="Y6" s="2" t="s">
        <v>6</v>
      </c>
    </row>
    <row r="7" spans="2:33">
      <c r="B7" s="883" t="s">
        <v>7</v>
      </c>
      <c r="C7" s="883"/>
      <c r="D7" s="883"/>
      <c r="E7" s="884"/>
      <c r="F7" s="884"/>
      <c r="G7" s="884"/>
      <c r="H7" s="884"/>
      <c r="I7" s="884"/>
      <c r="J7" s="884"/>
      <c r="K7" s="884"/>
      <c r="L7" s="884"/>
      <c r="M7" s="884"/>
      <c r="N7" s="884"/>
      <c r="O7" s="884"/>
      <c r="P7" s="884"/>
      <c r="Q7" s="884"/>
      <c r="R7" s="884"/>
      <c r="S7" s="884"/>
      <c r="T7" s="884"/>
      <c r="U7" s="867">
        <v>2E-3</v>
      </c>
      <c r="V7" s="787"/>
      <c r="W7" s="787"/>
      <c r="X7" s="6"/>
    </row>
    <row r="8" spans="2:33">
      <c r="B8" s="883" t="s">
        <v>8</v>
      </c>
      <c r="C8" s="883"/>
      <c r="D8" s="883"/>
      <c r="E8" s="884"/>
      <c r="F8" s="884"/>
      <c r="G8" s="884"/>
      <c r="H8" s="884"/>
      <c r="I8" s="884"/>
      <c r="J8" s="884"/>
      <c r="K8" s="884"/>
      <c r="L8" s="884"/>
      <c r="M8" s="884"/>
      <c r="N8" s="884"/>
      <c r="O8" s="884"/>
      <c r="P8" s="884"/>
      <c r="Q8" s="884"/>
      <c r="R8" s="884"/>
      <c r="S8" s="884"/>
      <c r="T8" s="884"/>
      <c r="U8" s="867">
        <v>2.5000000000000001E-2</v>
      </c>
      <c r="V8" s="787"/>
      <c r="W8" s="787"/>
      <c r="X8" s="6"/>
    </row>
    <row r="9" spans="2:33">
      <c r="B9" s="874" t="s">
        <v>9</v>
      </c>
      <c r="C9" s="874"/>
      <c r="D9" s="874"/>
      <c r="E9" s="785"/>
      <c r="F9" s="785"/>
      <c r="G9" s="785"/>
      <c r="H9" s="785"/>
      <c r="I9" s="785"/>
      <c r="J9" s="785"/>
      <c r="K9" s="785"/>
      <c r="L9" s="785"/>
      <c r="M9" s="785"/>
      <c r="N9" s="785"/>
      <c r="O9" s="785"/>
      <c r="P9" s="785"/>
      <c r="Q9" s="785"/>
      <c r="R9" s="785"/>
      <c r="S9" s="785"/>
      <c r="T9" s="785"/>
      <c r="U9" s="867">
        <v>0.08</v>
      </c>
      <c r="V9" s="787"/>
      <c r="W9" s="787"/>
      <c r="X9" s="6"/>
    </row>
    <row r="10" spans="2:33" ht="17.45" customHeight="1">
      <c r="B10" s="875" t="s">
        <v>10</v>
      </c>
      <c r="C10" s="876"/>
      <c r="D10" s="876"/>
      <c r="E10" s="859"/>
      <c r="F10" s="859"/>
      <c r="G10" s="859"/>
      <c r="H10" s="859"/>
      <c r="I10" s="859"/>
      <c r="J10" s="859"/>
      <c r="K10" s="859"/>
      <c r="L10" s="859"/>
      <c r="M10" s="859"/>
      <c r="N10" s="859"/>
      <c r="O10" s="859"/>
      <c r="P10" s="859"/>
      <c r="Q10" s="859"/>
      <c r="R10" s="859"/>
      <c r="S10" s="859"/>
      <c r="T10" s="877"/>
      <c r="U10" s="878">
        <f>E11*M11</f>
        <v>0.03</v>
      </c>
      <c r="V10" s="760"/>
      <c r="W10" s="761"/>
      <c r="X10" s="7"/>
      <c r="Y10" s="8"/>
      <c r="Z10" s="8"/>
      <c r="AA10" s="8"/>
      <c r="AB10" s="8"/>
      <c r="AC10" s="8"/>
      <c r="AD10" s="8"/>
      <c r="AE10" s="8"/>
      <c r="AF10" s="8"/>
      <c r="AG10" s="8"/>
    </row>
    <row r="11" spans="2:33">
      <c r="B11" s="9"/>
      <c r="C11" s="880" t="s">
        <v>11</v>
      </c>
      <c r="D11" s="880"/>
      <c r="E11" s="881">
        <v>0.03</v>
      </c>
      <c r="F11" s="881"/>
      <c r="G11" s="881"/>
      <c r="H11" s="10"/>
      <c r="I11" s="10"/>
      <c r="J11" s="818" t="s">
        <v>12</v>
      </c>
      <c r="K11" s="818"/>
      <c r="L11" s="818"/>
      <c r="M11" s="882">
        <v>1</v>
      </c>
      <c r="N11" s="882"/>
      <c r="O11" s="882"/>
      <c r="P11" s="10"/>
      <c r="Q11" s="10"/>
      <c r="R11" s="10"/>
      <c r="S11" s="11"/>
      <c r="T11" s="12"/>
      <c r="U11" s="879"/>
      <c r="V11" s="760"/>
      <c r="W11" s="761"/>
      <c r="X11" s="6"/>
    </row>
    <row r="12" spans="2:33">
      <c r="B12" s="865" t="s">
        <v>13</v>
      </c>
      <c r="C12" s="865"/>
      <c r="D12" s="865"/>
      <c r="E12" s="866"/>
      <c r="F12" s="866"/>
      <c r="G12" s="866"/>
      <c r="H12" s="866"/>
      <c r="I12" s="866"/>
      <c r="J12" s="866"/>
      <c r="K12" s="866"/>
      <c r="L12" s="866"/>
      <c r="M12" s="866"/>
      <c r="N12" s="866"/>
      <c r="O12" s="866"/>
      <c r="P12" s="866"/>
      <c r="Q12" s="866"/>
      <c r="R12" s="866"/>
      <c r="S12" s="866"/>
      <c r="T12" s="866"/>
      <c r="U12" s="867">
        <v>6.0000000000000001E-3</v>
      </c>
      <c r="V12" s="787"/>
      <c r="W12" s="787"/>
      <c r="X12" s="6"/>
    </row>
    <row r="13" spans="2:33" ht="19.5" customHeight="1">
      <c r="B13" s="868" t="s">
        <v>14</v>
      </c>
      <c r="C13" s="869"/>
      <c r="D13" s="869"/>
      <c r="E13" s="870"/>
      <c r="F13" s="870"/>
      <c r="G13" s="870"/>
      <c r="H13" s="870"/>
      <c r="I13" s="870"/>
      <c r="J13" s="870"/>
      <c r="K13" s="870"/>
      <c r="L13" s="870"/>
      <c r="M13" s="870"/>
      <c r="N13" s="870"/>
      <c r="O13" s="870"/>
      <c r="P13" s="870"/>
      <c r="Q13" s="870"/>
      <c r="R13" s="870"/>
      <c r="S13" s="870"/>
      <c r="T13" s="871"/>
      <c r="U13" s="872">
        <f>SUM(U4:U12)</f>
        <v>0.3680000000000001</v>
      </c>
      <c r="V13" s="750"/>
      <c r="W13" s="750"/>
      <c r="X13" s="13"/>
    </row>
    <row r="14" spans="2:33">
      <c r="B14" s="873"/>
      <c r="C14" s="754"/>
      <c r="D14" s="754"/>
      <c r="E14" s="754"/>
      <c r="F14" s="754"/>
      <c r="G14" s="754"/>
      <c r="H14" s="754"/>
      <c r="I14" s="754"/>
      <c r="J14" s="754"/>
      <c r="K14" s="754"/>
      <c r="L14" s="754"/>
      <c r="M14" s="754"/>
      <c r="N14" s="754"/>
      <c r="O14" s="754"/>
      <c r="P14" s="754"/>
      <c r="Q14" s="754"/>
      <c r="R14" s="754"/>
      <c r="S14" s="754"/>
      <c r="T14" s="754"/>
      <c r="U14" s="754"/>
      <c r="V14" s="754"/>
      <c r="W14" s="754"/>
      <c r="X14" s="14"/>
    </row>
    <row r="15" spans="2:33" ht="19.5" customHeight="1">
      <c r="B15" s="849" t="s">
        <v>15</v>
      </c>
      <c r="C15" s="850"/>
      <c r="D15" s="850"/>
      <c r="E15" s="850"/>
      <c r="F15" s="850"/>
      <c r="G15" s="850"/>
      <c r="H15" s="850"/>
      <c r="I15" s="850"/>
      <c r="J15" s="850"/>
      <c r="K15" s="850"/>
      <c r="L15" s="850"/>
      <c r="M15" s="850"/>
      <c r="N15" s="850"/>
      <c r="O15" s="850"/>
      <c r="P15" s="850"/>
      <c r="Q15" s="850"/>
      <c r="R15" s="850"/>
      <c r="S15" s="850"/>
      <c r="T15" s="850"/>
      <c r="U15" s="850"/>
      <c r="V15" s="850"/>
      <c r="W15" s="851"/>
    </row>
    <row r="16" spans="2:33">
      <c r="B16" s="792" t="s">
        <v>16</v>
      </c>
      <c r="C16" s="859"/>
      <c r="D16" s="859"/>
      <c r="E16" s="859"/>
      <c r="F16" s="859"/>
      <c r="G16" s="764" t="s">
        <v>17</v>
      </c>
      <c r="H16" s="773"/>
      <c r="I16" s="773"/>
      <c r="J16" s="773"/>
      <c r="K16" s="773"/>
      <c r="L16" s="773"/>
      <c r="M16" s="773"/>
      <c r="N16" s="773"/>
      <c r="O16" s="773"/>
      <c r="P16" s="773"/>
      <c r="Q16" s="773"/>
      <c r="R16" s="773"/>
      <c r="S16" s="773"/>
      <c r="T16" s="774"/>
      <c r="U16" s="777">
        <f>G18/O18</f>
        <v>8.3333333333333329E-2</v>
      </c>
      <c r="V16" s="777"/>
      <c r="W16" s="778"/>
    </row>
    <row r="17" spans="2:25">
      <c r="B17" s="795"/>
      <c r="C17" s="816"/>
      <c r="D17" s="816"/>
      <c r="E17" s="816"/>
      <c r="F17" s="816"/>
      <c r="G17" s="15"/>
      <c r="H17" s="16"/>
      <c r="I17" s="16"/>
      <c r="J17" s="16"/>
      <c r="K17" s="16"/>
      <c r="L17" s="16"/>
      <c r="M17" s="16"/>
      <c r="N17" s="16"/>
      <c r="O17" s="16"/>
      <c r="P17" s="16"/>
      <c r="Q17" s="16"/>
      <c r="R17" s="16"/>
      <c r="S17" s="16"/>
      <c r="T17" s="17"/>
      <c r="U17" s="779"/>
      <c r="V17" s="779"/>
      <c r="W17" s="780"/>
    </row>
    <row r="18" spans="2:25">
      <c r="B18" s="817"/>
      <c r="C18" s="818"/>
      <c r="D18" s="818"/>
      <c r="E18" s="818"/>
      <c r="F18" s="818"/>
      <c r="G18" s="860">
        <v>1</v>
      </c>
      <c r="H18" s="861"/>
      <c r="I18" s="862"/>
      <c r="J18" s="862"/>
      <c r="K18" s="862"/>
      <c r="L18" s="862"/>
      <c r="M18" s="818"/>
      <c r="N18" s="18" t="s">
        <v>18</v>
      </c>
      <c r="O18" s="863">
        <v>12</v>
      </c>
      <c r="P18" s="863"/>
      <c r="Q18" s="863"/>
      <c r="R18" s="863"/>
      <c r="S18" s="863"/>
      <c r="T18" s="864"/>
      <c r="U18" s="781"/>
      <c r="V18" s="781"/>
      <c r="W18" s="782"/>
    </row>
    <row r="19" spans="2:25">
      <c r="B19" s="792" t="s">
        <v>19</v>
      </c>
      <c r="C19" s="859"/>
      <c r="D19" s="859"/>
      <c r="E19" s="859"/>
      <c r="F19" s="859"/>
      <c r="G19" s="764" t="s">
        <v>20</v>
      </c>
      <c r="H19" s="773"/>
      <c r="I19" s="773"/>
      <c r="J19" s="773"/>
      <c r="K19" s="773"/>
      <c r="L19" s="773"/>
      <c r="M19" s="773"/>
      <c r="N19" s="773"/>
      <c r="O19" s="773"/>
      <c r="P19" s="773"/>
      <c r="Q19" s="773"/>
      <c r="R19" s="773"/>
      <c r="S19" s="773"/>
      <c r="T19" s="774"/>
      <c r="U19" s="777">
        <f>G21/J21/M21</f>
        <v>2.7777777777777776E-2</v>
      </c>
      <c r="V19" s="777"/>
      <c r="W19" s="778"/>
    </row>
    <row r="20" spans="2:25">
      <c r="B20" s="795"/>
      <c r="C20" s="816"/>
      <c r="D20" s="816"/>
      <c r="E20" s="816"/>
      <c r="F20" s="816"/>
      <c r="G20" s="15"/>
      <c r="H20" s="16"/>
      <c r="I20" s="16"/>
      <c r="J20" s="16"/>
      <c r="K20" s="16"/>
      <c r="L20" s="16"/>
      <c r="M20" s="16"/>
      <c r="N20" s="16"/>
      <c r="O20" s="16"/>
      <c r="P20" s="16"/>
      <c r="Q20" s="16"/>
      <c r="R20" s="16"/>
      <c r="S20" s="16"/>
      <c r="T20" s="17"/>
      <c r="U20" s="779"/>
      <c r="V20" s="779"/>
      <c r="W20" s="780"/>
    </row>
    <row r="21" spans="2:25">
      <c r="B21" s="817"/>
      <c r="C21" s="818"/>
      <c r="D21" s="818"/>
      <c r="E21" s="818"/>
      <c r="F21" s="818"/>
      <c r="G21" s="19">
        <v>1</v>
      </c>
      <c r="H21" s="20"/>
      <c r="I21" s="21" t="s">
        <v>21</v>
      </c>
      <c r="J21" s="21">
        <v>3</v>
      </c>
      <c r="K21" s="21"/>
      <c r="L21" s="18" t="s">
        <v>18</v>
      </c>
      <c r="M21" s="22">
        <v>12</v>
      </c>
      <c r="N21" s="23"/>
      <c r="O21" s="23"/>
      <c r="P21" s="23"/>
      <c r="Q21" s="23"/>
      <c r="R21" s="23"/>
      <c r="S21" s="23"/>
      <c r="T21" s="24"/>
      <c r="U21" s="781"/>
      <c r="V21" s="781"/>
      <c r="W21" s="782"/>
    </row>
    <row r="22" spans="2:25">
      <c r="B22" s="784" t="s">
        <v>22</v>
      </c>
      <c r="C22" s="785"/>
      <c r="D22" s="785"/>
      <c r="E22" s="785"/>
      <c r="F22" s="785"/>
      <c r="G22" s="785"/>
      <c r="H22" s="785"/>
      <c r="I22" s="785"/>
      <c r="J22" s="785"/>
      <c r="K22" s="785"/>
      <c r="L22" s="785"/>
      <c r="M22" s="785"/>
      <c r="N22" s="785"/>
      <c r="O22" s="785"/>
      <c r="P22" s="785"/>
      <c r="Q22" s="785"/>
      <c r="R22" s="785"/>
      <c r="S22" s="785"/>
      <c r="T22" s="785"/>
      <c r="U22" s="786">
        <f>SUM(U16:W21)</f>
        <v>0.1111111111111111</v>
      </c>
      <c r="V22" s="787"/>
      <c r="W22" s="787"/>
    </row>
    <row r="23" spans="2:25">
      <c r="B23" s="753" t="s">
        <v>23</v>
      </c>
      <c r="C23" s="754"/>
      <c r="D23" s="754"/>
      <c r="E23" s="754"/>
      <c r="F23" s="754"/>
      <c r="G23" s="754"/>
      <c r="H23" s="754"/>
      <c r="I23" s="754"/>
      <c r="J23" s="754"/>
      <c r="K23" s="754"/>
      <c r="L23" s="754"/>
      <c r="M23" s="754"/>
      <c r="N23" s="754"/>
      <c r="O23" s="754"/>
      <c r="P23" s="755">
        <f>U13</f>
        <v>0.3680000000000001</v>
      </c>
      <c r="Q23" s="756"/>
      <c r="R23" s="25" t="s">
        <v>24</v>
      </c>
      <c r="S23" s="757">
        <f>U22</f>
        <v>0.1111111111111111</v>
      </c>
      <c r="T23" s="758"/>
      <c r="U23" s="759">
        <f>P23*S23</f>
        <v>4.0888888888888898E-2</v>
      </c>
      <c r="V23" s="760"/>
      <c r="W23" s="761"/>
    </row>
    <row r="24" spans="2:25">
      <c r="B24" s="26" t="s">
        <v>25</v>
      </c>
      <c r="C24" s="27"/>
      <c r="D24" s="27"/>
      <c r="E24" s="27"/>
      <c r="F24" s="27"/>
      <c r="G24" s="27"/>
      <c r="H24" s="27"/>
      <c r="I24" s="27"/>
      <c r="J24" s="27"/>
      <c r="K24" s="27"/>
      <c r="L24" s="27"/>
      <c r="M24" s="27"/>
      <c r="N24" s="27"/>
      <c r="O24" s="27"/>
      <c r="P24" s="28">
        <f>8%*40%</f>
        <v>3.2000000000000001E-2</v>
      </c>
      <c r="Q24" s="25"/>
      <c r="R24" s="25" t="s">
        <v>24</v>
      </c>
      <c r="S24" s="29">
        <f>U22</f>
        <v>0.1111111111111111</v>
      </c>
      <c r="T24" s="30"/>
      <c r="U24" s="759">
        <f>P24*S24</f>
        <v>3.5555555555555553E-3</v>
      </c>
      <c r="V24" s="760"/>
      <c r="W24" s="761"/>
    </row>
    <row r="25" spans="2:25" ht="21.75" customHeight="1">
      <c r="B25" s="747" t="s">
        <v>26</v>
      </c>
      <c r="C25" s="748"/>
      <c r="D25" s="748"/>
      <c r="E25" s="748"/>
      <c r="F25" s="748"/>
      <c r="G25" s="748"/>
      <c r="H25" s="748"/>
      <c r="I25" s="748"/>
      <c r="J25" s="748"/>
      <c r="K25" s="748"/>
      <c r="L25" s="748"/>
      <c r="M25" s="748"/>
      <c r="N25" s="748"/>
      <c r="O25" s="748"/>
      <c r="P25" s="748"/>
      <c r="Q25" s="748"/>
      <c r="R25" s="748"/>
      <c r="S25" s="748"/>
      <c r="T25" s="748"/>
      <c r="U25" s="749">
        <f>SUM(U22:W24)</f>
        <v>0.15555555555555556</v>
      </c>
      <c r="V25" s="750"/>
      <c r="W25" s="750"/>
    </row>
    <row r="26" spans="2:25">
      <c r="B26" s="31"/>
      <c r="C26" s="32"/>
      <c r="D26" s="32"/>
      <c r="E26" s="32"/>
      <c r="F26" s="32"/>
      <c r="G26" s="32"/>
      <c r="H26" s="32"/>
      <c r="I26" s="32"/>
      <c r="J26" s="32"/>
      <c r="K26" s="32"/>
      <c r="L26" s="32"/>
      <c r="M26" s="32"/>
      <c r="N26" s="32"/>
      <c r="O26" s="32"/>
      <c r="P26" s="32"/>
      <c r="Q26" s="32"/>
      <c r="R26" s="32"/>
      <c r="S26" s="32"/>
      <c r="T26" s="32"/>
      <c r="U26" s="33"/>
      <c r="V26" s="34"/>
      <c r="W26" s="35"/>
    </row>
    <row r="27" spans="2:25" ht="24" customHeight="1">
      <c r="B27" s="849" t="s">
        <v>27</v>
      </c>
      <c r="C27" s="850"/>
      <c r="D27" s="850"/>
      <c r="E27" s="850"/>
      <c r="F27" s="850"/>
      <c r="G27" s="850"/>
      <c r="H27" s="850"/>
      <c r="I27" s="850"/>
      <c r="J27" s="850"/>
      <c r="K27" s="850"/>
      <c r="L27" s="850"/>
      <c r="M27" s="850"/>
      <c r="N27" s="850"/>
      <c r="O27" s="850"/>
      <c r="P27" s="850"/>
      <c r="Q27" s="850"/>
      <c r="R27" s="850"/>
      <c r="S27" s="850"/>
      <c r="T27" s="850"/>
      <c r="U27" s="850"/>
      <c r="V27" s="850"/>
      <c r="W27" s="851"/>
    </row>
    <row r="28" spans="2:25" ht="71.25" customHeight="1">
      <c r="B28" s="764" t="str">
        <f>CONCATENATE("O salário referente ao período de licença maternidade é coberto pela previdência social, inclusive a gratificação natalina respectiva (13º salário – art. 86 da IN RFB Nº 971/09)",", de modo que o salário do substituto e o décimo terceiro respectivo já consta na planilha de custos.", "Contudo, a previdência social não cobre a remuneração de férias proporcional ao período da licença. Estima-se que ",J30*100,"% das empregadas se afastam por licença maternidade por ano.")</f>
        <v>O salário referente ao período de licença maternidade é coberto pela previdência social, inclusive a gratificação natalina respectiva (13º salário – art. 86 da IN RFB Nº 971/09), de modo que o salário do substituto e o décimo terceiro respectivo já consta na planilha de custos.Contudo, a previdência social não cobre a remuneração de férias proporcional ao período da licença. Estima-se que 2% das empregadas se afastam por licença maternidade por ano.</v>
      </c>
      <c r="C28" s="773"/>
      <c r="D28" s="773"/>
      <c r="E28" s="773"/>
      <c r="F28" s="773"/>
      <c r="G28" s="773"/>
      <c r="H28" s="773"/>
      <c r="I28" s="773"/>
      <c r="J28" s="773"/>
      <c r="K28" s="773"/>
      <c r="L28" s="773"/>
      <c r="M28" s="773"/>
      <c r="N28" s="773"/>
      <c r="O28" s="773"/>
      <c r="P28" s="773"/>
      <c r="Q28" s="773"/>
      <c r="R28" s="773"/>
      <c r="S28" s="773"/>
      <c r="T28" s="773"/>
      <c r="U28" s="773"/>
      <c r="V28" s="773"/>
      <c r="W28" s="774"/>
    </row>
    <row r="29" spans="2:25">
      <c r="B29" s="764" t="s">
        <v>28</v>
      </c>
      <c r="C29" s="765"/>
      <c r="D29" s="765"/>
      <c r="E29" s="765"/>
      <c r="F29" s="766"/>
      <c r="G29" s="852" t="s">
        <v>29</v>
      </c>
      <c r="H29" s="853"/>
      <c r="I29" s="853"/>
      <c r="J29" s="853"/>
      <c r="K29" s="853"/>
      <c r="L29" s="853"/>
      <c r="M29" s="853"/>
      <c r="N29" s="853"/>
      <c r="O29" s="853"/>
      <c r="P29" s="853"/>
      <c r="Q29" s="853"/>
      <c r="R29" s="853"/>
      <c r="S29" s="853"/>
      <c r="T29" s="854"/>
      <c r="U29" s="777">
        <f>G30*J30*M30</f>
        <v>7.407407407407407E-4</v>
      </c>
      <c r="V29" s="777"/>
      <c r="W29" s="778"/>
    </row>
    <row r="30" spans="2:25" ht="21" customHeight="1">
      <c r="B30" s="770"/>
      <c r="C30" s="771"/>
      <c r="D30" s="771"/>
      <c r="E30" s="771"/>
      <c r="F30" s="772"/>
      <c r="G30" s="855">
        <f>(1+1/3)*1/12</f>
        <v>0.1111111111111111</v>
      </c>
      <c r="H30" s="856"/>
      <c r="I30" s="21" t="s">
        <v>24</v>
      </c>
      <c r="J30" s="857">
        <v>0.02</v>
      </c>
      <c r="K30" s="857"/>
      <c r="L30" s="10" t="s">
        <v>24</v>
      </c>
      <c r="M30" s="858">
        <f>4/12</f>
        <v>0.33333333333333331</v>
      </c>
      <c r="N30" s="858"/>
      <c r="O30" s="21"/>
      <c r="P30" s="858"/>
      <c r="Q30" s="858"/>
      <c r="R30" s="36"/>
      <c r="S30" s="36"/>
      <c r="T30" s="37"/>
      <c r="U30" s="781"/>
      <c r="V30" s="781"/>
      <c r="W30" s="782"/>
      <c r="Y30" s="38"/>
    </row>
    <row r="31" spans="2:25" ht="21" customHeight="1">
      <c r="B31" s="753" t="s">
        <v>30</v>
      </c>
      <c r="C31" s="754"/>
      <c r="D31" s="754"/>
      <c r="E31" s="754"/>
      <c r="F31" s="754"/>
      <c r="G31" s="754"/>
      <c r="H31" s="754"/>
      <c r="I31" s="754"/>
      <c r="J31" s="754"/>
      <c r="K31" s="754"/>
      <c r="L31" s="754"/>
      <c r="M31" s="754"/>
      <c r="N31" s="754"/>
      <c r="O31" s="754"/>
      <c r="P31" s="39"/>
      <c r="Q31" s="39"/>
      <c r="R31" s="40"/>
      <c r="S31" s="40"/>
      <c r="T31" s="41"/>
      <c r="U31" s="913">
        <f>(U13*U29)</f>
        <v>2.7259259259259267E-4</v>
      </c>
      <c r="V31" s="914"/>
      <c r="W31" s="914"/>
    </row>
    <row r="32" spans="2:25" ht="64.5" customHeight="1">
      <c r="B32" s="898" t="e">
        <f>CONCATENATE("O salário – maternidade é o único benefício da Previdência Social sobre o qual há incidência de contribuição previdenciária, conforme disposto no artigo 28, §2º, da Lei 8.212/1991.", "O empregador deve recolher também FGTS sobre o salário-maternidade, consoante artigo 28, inciso IV, do Decreto 99.684/90 (regulamento do FGTS). ", "Esse fato leva a consideração do percentual adicional, listado abaixo, estimando-se que ",#REF!*100,"% das empregadas se afastam por licença maternidade por ano.")</f>
        <v>#REF!</v>
      </c>
      <c r="C32" s="899"/>
      <c r="D32" s="899"/>
      <c r="E32" s="899"/>
      <c r="F32" s="899"/>
      <c r="G32" s="899"/>
      <c r="H32" s="899"/>
      <c r="I32" s="899"/>
      <c r="J32" s="899"/>
      <c r="K32" s="899"/>
      <c r="L32" s="899"/>
      <c r="M32" s="899"/>
      <c r="N32" s="899"/>
      <c r="O32" s="899"/>
      <c r="P32" s="899"/>
      <c r="Q32" s="899"/>
      <c r="R32" s="899"/>
      <c r="S32" s="899"/>
      <c r="T32" s="899"/>
      <c r="U32" s="899"/>
      <c r="V32" s="899"/>
      <c r="W32" s="900"/>
      <c r="Y32" s="448"/>
    </row>
    <row r="33" spans="1:33" ht="20.25" customHeight="1">
      <c r="B33" s="747" t="s">
        <v>31</v>
      </c>
      <c r="C33" s="748"/>
      <c r="D33" s="748"/>
      <c r="E33" s="748"/>
      <c r="F33" s="748"/>
      <c r="G33" s="748"/>
      <c r="H33" s="748"/>
      <c r="I33" s="748"/>
      <c r="J33" s="748"/>
      <c r="K33" s="748"/>
      <c r="L33" s="748"/>
      <c r="M33" s="748"/>
      <c r="N33" s="748"/>
      <c r="O33" s="748"/>
      <c r="P33" s="748"/>
      <c r="Q33" s="748"/>
      <c r="R33" s="748"/>
      <c r="S33" s="748"/>
      <c r="T33" s="748"/>
      <c r="U33" s="749">
        <f>SUM(U29:W32)</f>
        <v>1.0133333333333333E-3</v>
      </c>
      <c r="V33" s="750"/>
      <c r="W33" s="750"/>
    </row>
    <row r="34" spans="1:33">
      <c r="B34" s="31"/>
      <c r="C34" s="32"/>
      <c r="D34" s="32"/>
      <c r="E34" s="32"/>
      <c r="F34" s="32"/>
      <c r="G34" s="43"/>
      <c r="H34" s="43"/>
      <c r="I34" s="43"/>
      <c r="J34" s="43"/>
      <c r="K34" s="43"/>
      <c r="L34" s="43"/>
      <c r="M34" s="43"/>
      <c r="N34" s="43"/>
      <c r="O34" s="43"/>
      <c r="P34" s="43"/>
      <c r="Q34" s="43"/>
      <c r="R34" s="43"/>
      <c r="S34" s="43"/>
      <c r="T34" s="43"/>
      <c r="U34" s="33"/>
      <c r="V34" s="34"/>
      <c r="W34" s="35"/>
    </row>
    <row r="35" spans="1:33" s="2" customFormat="1" ht="20.25" customHeight="1">
      <c r="A35" s="3"/>
      <c r="B35" s="820" t="s">
        <v>32</v>
      </c>
      <c r="C35" s="821"/>
      <c r="D35" s="821"/>
      <c r="E35" s="821"/>
      <c r="F35" s="821"/>
      <c r="G35" s="925"/>
      <c r="H35" s="925"/>
      <c r="I35" s="925"/>
      <c r="J35" s="925"/>
      <c r="K35" s="925"/>
      <c r="L35" s="925"/>
      <c r="M35" s="925"/>
      <c r="N35" s="925"/>
      <c r="O35" s="925"/>
      <c r="P35" s="925"/>
      <c r="Q35" s="925"/>
      <c r="R35" s="925"/>
      <c r="S35" s="925"/>
      <c r="T35" s="925"/>
      <c r="U35" s="821"/>
      <c r="V35" s="821"/>
      <c r="W35" s="822"/>
      <c r="X35" s="1"/>
      <c r="Z35" s="3"/>
      <c r="AA35" s="3"/>
      <c r="AB35" s="3"/>
      <c r="AC35" s="3"/>
      <c r="AD35" s="3"/>
      <c r="AE35" s="3"/>
      <c r="AF35" s="3"/>
      <c r="AG35" s="3"/>
    </row>
    <row r="36" spans="1:33" s="2" customFormat="1">
      <c r="A36" s="3"/>
      <c r="B36" s="795" t="s">
        <v>33</v>
      </c>
      <c r="C36" s="816"/>
      <c r="D36" s="816"/>
      <c r="E36" s="816"/>
      <c r="F36" s="816"/>
      <c r="G36" s="764" t="str">
        <f>CONCATENATE("Trata-se de valor devido ao empregado no caso de o empregador rescindir o contrato sem justo motivo e sem lhe conceder aviso prévio, conforme disposto no § 1º do art. 487 da CLT.", "Estima-se que ",L41*100, " % do pessoal ao ano é demitido pelo empregador antes do término do contrato de trabalho.", "Fundamento Legal: Artigos 7º, XXI, da CF/88 e Arts. 477, 487 e 491 da CLT.")</f>
        <v>Trata-se de valor devido ao empregado no caso de o empregador rescindir o contrato sem justo motivo e sem lhe conceder aviso prévio, conforme disposto no § 1º do art. 487 da CLT.Estima-se que 3,5 % do pessoal ao ano é demitido pelo empregador antes do término do contrato de trabalho.Fundamento Legal: Artigos 7º, XXI, da CF/88 e Arts. 477, 487 e 491 da CLT.</v>
      </c>
      <c r="H36" s="773"/>
      <c r="I36" s="773"/>
      <c r="J36" s="773"/>
      <c r="K36" s="773"/>
      <c r="L36" s="773"/>
      <c r="M36" s="773"/>
      <c r="N36" s="773"/>
      <c r="O36" s="773"/>
      <c r="P36" s="773"/>
      <c r="Q36" s="773"/>
      <c r="R36" s="773"/>
      <c r="S36" s="773"/>
      <c r="T36" s="774"/>
      <c r="U36" s="777">
        <f>(H41/J41*L41)</f>
        <v>2.9166666666666668E-3</v>
      </c>
      <c r="V36" s="777"/>
      <c r="W36" s="778"/>
      <c r="X36" s="1"/>
      <c r="Z36" s="3"/>
      <c r="AA36" s="3"/>
      <c r="AB36" s="3"/>
      <c r="AC36" s="3"/>
      <c r="AD36" s="3"/>
      <c r="AE36" s="3"/>
      <c r="AF36" s="3"/>
      <c r="AG36" s="3"/>
    </row>
    <row r="37" spans="1:33" s="2" customFormat="1">
      <c r="A37" s="3"/>
      <c r="B37" s="795"/>
      <c r="C37" s="816"/>
      <c r="D37" s="816"/>
      <c r="E37" s="816"/>
      <c r="F37" s="816"/>
      <c r="G37" s="767"/>
      <c r="H37" s="775"/>
      <c r="I37" s="775"/>
      <c r="J37" s="775"/>
      <c r="K37" s="775"/>
      <c r="L37" s="775"/>
      <c r="M37" s="775"/>
      <c r="N37" s="775"/>
      <c r="O37" s="775"/>
      <c r="P37" s="775"/>
      <c r="Q37" s="775"/>
      <c r="R37" s="775"/>
      <c r="S37" s="775"/>
      <c r="T37" s="776"/>
      <c r="U37" s="779"/>
      <c r="V37" s="779"/>
      <c r="W37" s="780"/>
      <c r="X37" s="1"/>
      <c r="Z37" s="3"/>
      <c r="AA37" s="3"/>
      <c r="AB37" s="3"/>
      <c r="AC37" s="3"/>
      <c r="AD37" s="3"/>
      <c r="AE37" s="3"/>
      <c r="AF37" s="3"/>
      <c r="AG37" s="3"/>
    </row>
    <row r="38" spans="1:33" s="2" customFormat="1">
      <c r="A38" s="3"/>
      <c r="B38" s="795"/>
      <c r="C38" s="816"/>
      <c r="D38" s="816"/>
      <c r="E38" s="816"/>
      <c r="F38" s="816"/>
      <c r="G38" s="767"/>
      <c r="H38" s="775"/>
      <c r="I38" s="775"/>
      <c r="J38" s="775"/>
      <c r="K38" s="775"/>
      <c r="L38" s="775"/>
      <c r="M38" s="775"/>
      <c r="N38" s="775"/>
      <c r="O38" s="775"/>
      <c r="P38" s="775"/>
      <c r="Q38" s="775"/>
      <c r="R38" s="775"/>
      <c r="S38" s="775"/>
      <c r="T38" s="776"/>
      <c r="U38" s="779"/>
      <c r="V38" s="779"/>
      <c r="W38" s="780"/>
      <c r="X38" s="1"/>
      <c r="Z38" s="3"/>
      <c r="AA38" s="3"/>
      <c r="AB38" s="3"/>
      <c r="AC38" s="3"/>
      <c r="AD38" s="3"/>
      <c r="AE38" s="3"/>
      <c r="AF38" s="3"/>
      <c r="AG38" s="3"/>
    </row>
    <row r="39" spans="1:33" s="2" customFormat="1">
      <c r="A39" s="3"/>
      <c r="B39" s="795"/>
      <c r="C39" s="816"/>
      <c r="D39" s="816"/>
      <c r="E39" s="816"/>
      <c r="F39" s="816"/>
      <c r="G39" s="767"/>
      <c r="H39" s="775"/>
      <c r="I39" s="775"/>
      <c r="J39" s="775"/>
      <c r="K39" s="775"/>
      <c r="L39" s="775"/>
      <c r="M39" s="775"/>
      <c r="N39" s="775"/>
      <c r="O39" s="775"/>
      <c r="P39" s="775"/>
      <c r="Q39" s="775"/>
      <c r="R39" s="775"/>
      <c r="S39" s="775"/>
      <c r="T39" s="776"/>
      <c r="U39" s="779"/>
      <c r="V39" s="779"/>
      <c r="W39" s="780"/>
      <c r="X39" s="1"/>
      <c r="Z39" s="3"/>
      <c r="AA39" s="3"/>
      <c r="AB39" s="3"/>
      <c r="AC39" s="3"/>
      <c r="AD39" s="3"/>
      <c r="AE39" s="3"/>
      <c r="AF39" s="3"/>
      <c r="AG39" s="3"/>
    </row>
    <row r="40" spans="1:33" s="2" customFormat="1">
      <c r="A40" s="3"/>
      <c r="B40" s="795"/>
      <c r="C40" s="816"/>
      <c r="D40" s="816"/>
      <c r="E40" s="816"/>
      <c r="F40" s="816"/>
      <c r="G40" s="767"/>
      <c r="H40" s="775"/>
      <c r="I40" s="775"/>
      <c r="J40" s="775"/>
      <c r="K40" s="775"/>
      <c r="L40" s="775"/>
      <c r="M40" s="775"/>
      <c r="N40" s="775"/>
      <c r="O40" s="775"/>
      <c r="P40" s="775"/>
      <c r="Q40" s="775"/>
      <c r="R40" s="775"/>
      <c r="S40" s="775"/>
      <c r="T40" s="776"/>
      <c r="U40" s="779"/>
      <c r="V40" s="779"/>
      <c r="W40" s="780"/>
      <c r="X40" s="1"/>
      <c r="Z40" s="3"/>
      <c r="AA40" s="3"/>
      <c r="AB40" s="3"/>
      <c r="AC40" s="3"/>
      <c r="AD40" s="3"/>
      <c r="AE40" s="3"/>
      <c r="AF40" s="3"/>
      <c r="AG40" s="3"/>
    </row>
    <row r="41" spans="1:33" s="2" customFormat="1">
      <c r="A41" s="3"/>
      <c r="B41" s="817"/>
      <c r="C41" s="818"/>
      <c r="D41" s="818"/>
      <c r="E41" s="818"/>
      <c r="F41" s="818"/>
      <c r="G41" s="19" t="s">
        <v>34</v>
      </c>
      <c r="H41" s="44">
        <v>1</v>
      </c>
      <c r="I41" s="21" t="s">
        <v>21</v>
      </c>
      <c r="J41" s="21">
        <v>12</v>
      </c>
      <c r="K41" s="21" t="s">
        <v>24</v>
      </c>
      <c r="L41" s="827">
        <v>3.5000000000000003E-2</v>
      </c>
      <c r="M41" s="828"/>
      <c r="N41" s="21" t="s">
        <v>35</v>
      </c>
      <c r="O41" s="10"/>
      <c r="P41" s="10"/>
      <c r="Q41" s="10"/>
      <c r="R41" s="10"/>
      <c r="S41" s="11"/>
      <c r="T41" s="12"/>
      <c r="U41" s="781"/>
      <c r="V41" s="781"/>
      <c r="W41" s="782"/>
      <c r="X41" s="1"/>
      <c r="Z41" s="3"/>
      <c r="AA41" s="3"/>
      <c r="AB41" s="3"/>
      <c r="AC41" s="3"/>
      <c r="AD41" s="3"/>
      <c r="AE41" s="3"/>
      <c r="AF41" s="3"/>
      <c r="AG41" s="3"/>
    </row>
    <row r="42" spans="1:33" s="2" customFormat="1" ht="24.75" customHeight="1">
      <c r="A42" s="3"/>
      <c r="B42" s="910" t="s">
        <v>36</v>
      </c>
      <c r="C42" s="911"/>
      <c r="D42" s="911"/>
      <c r="E42" s="911"/>
      <c r="F42" s="912"/>
      <c r="G42" s="829">
        <f>(1+1/3)*1/12</f>
        <v>0.1111111111111111</v>
      </c>
      <c r="H42" s="830"/>
      <c r="I42" s="21" t="s">
        <v>37</v>
      </c>
      <c r="J42" s="830">
        <f>1/12</f>
        <v>8.3333333333333329E-2</v>
      </c>
      <c r="K42" s="830"/>
      <c r="L42" s="825" t="s">
        <v>24</v>
      </c>
      <c r="M42" s="818"/>
      <c r="N42" s="830">
        <f>U36</f>
        <v>2.9166666666666668E-3</v>
      </c>
      <c r="O42" s="830"/>
      <c r="P42" s="10"/>
      <c r="Q42" s="10"/>
      <c r="R42" s="10"/>
      <c r="S42" s="11"/>
      <c r="T42" s="12"/>
      <c r="U42" s="907">
        <f>(G42+J42)*N42</f>
        <v>5.6712962962962956E-4</v>
      </c>
      <c r="V42" s="908"/>
      <c r="W42" s="909"/>
      <c r="X42" s="1"/>
      <c r="Z42" s="3"/>
      <c r="AA42" s="3"/>
      <c r="AB42" s="3"/>
      <c r="AC42" s="3"/>
      <c r="AD42" s="3"/>
      <c r="AE42" s="3"/>
      <c r="AF42" s="3"/>
      <c r="AG42" s="3"/>
    </row>
    <row r="43" spans="1:33" s="2" customFormat="1">
      <c r="A43" s="3"/>
      <c r="B43" s="915" t="s">
        <v>22</v>
      </c>
      <c r="C43" s="916"/>
      <c r="D43" s="916"/>
      <c r="E43" s="916"/>
      <c r="F43" s="916"/>
      <c r="G43" s="916"/>
      <c r="H43" s="916"/>
      <c r="I43" s="916"/>
      <c r="J43" s="916"/>
      <c r="K43" s="916"/>
      <c r="L43" s="916"/>
      <c r="M43" s="916"/>
      <c r="N43" s="916"/>
      <c r="O43" s="916"/>
      <c r="P43" s="916"/>
      <c r="Q43" s="916"/>
      <c r="R43" s="916"/>
      <c r="S43" s="916"/>
      <c r="T43" s="917"/>
      <c r="U43" s="918">
        <f>SUM(U36:W42)</f>
        <v>3.4837962962962965E-3</v>
      </c>
      <c r="V43" s="919"/>
      <c r="W43" s="920"/>
      <c r="X43" s="1"/>
      <c r="Z43" s="3"/>
      <c r="AA43" s="3"/>
      <c r="AB43" s="3"/>
      <c r="AC43" s="3"/>
      <c r="AD43" s="3"/>
      <c r="AE43" s="3"/>
      <c r="AF43" s="3"/>
      <c r="AG43" s="3"/>
    </row>
    <row r="44" spans="1:33" s="2" customFormat="1" ht="68.25" customHeight="1">
      <c r="A44" s="3"/>
      <c r="B44" s="904" t="s">
        <v>915</v>
      </c>
      <c r="C44" s="905"/>
      <c r="D44" s="905"/>
      <c r="E44" s="905"/>
      <c r="F44" s="905"/>
      <c r="G44" s="905"/>
      <c r="H44" s="905"/>
      <c r="I44" s="905"/>
      <c r="J44" s="905"/>
      <c r="K44" s="905"/>
      <c r="L44" s="905"/>
      <c r="M44" s="905"/>
      <c r="N44" s="905"/>
      <c r="O44" s="905"/>
      <c r="P44" s="905"/>
      <c r="Q44" s="905"/>
      <c r="R44" s="905"/>
      <c r="S44" s="905"/>
      <c r="T44" s="905"/>
      <c r="U44" s="905"/>
      <c r="V44" s="905"/>
      <c r="W44" s="906"/>
      <c r="X44" s="1"/>
      <c r="Z44" s="3"/>
      <c r="AA44" s="3"/>
      <c r="AB44" s="3"/>
      <c r="AC44" s="3"/>
      <c r="AD44" s="3"/>
      <c r="AE44" s="3"/>
      <c r="AF44" s="3"/>
      <c r="AG44" s="3"/>
    </row>
    <row r="45" spans="1:33" s="2" customFormat="1" ht="18.75" customHeight="1">
      <c r="A45" s="3"/>
      <c r="B45" s="26" t="s">
        <v>38</v>
      </c>
      <c r="C45" s="27"/>
      <c r="D45" s="27"/>
      <c r="E45" s="27"/>
      <c r="F45" s="27"/>
      <c r="G45" s="10"/>
      <c r="H45" s="10"/>
      <c r="I45" s="10"/>
      <c r="J45" s="10"/>
      <c r="K45" s="10"/>
      <c r="L45" s="10"/>
      <c r="M45" s="10"/>
      <c r="N45" s="45">
        <f>U13</f>
        <v>0.3680000000000001</v>
      </c>
      <c r="O45" s="10" t="s">
        <v>24</v>
      </c>
      <c r="P45" s="825">
        <f>1/12</f>
        <v>8.3333333333333329E-2</v>
      </c>
      <c r="Q45" s="862"/>
      <c r="R45" s="21" t="s">
        <v>24</v>
      </c>
      <c r="S45" s="921">
        <f>U36</f>
        <v>2.9166666666666668E-3</v>
      </c>
      <c r="T45" s="922"/>
      <c r="U45" s="923">
        <f>(P45*S45*N45)</f>
        <v>8.944444444444447E-5</v>
      </c>
      <c r="V45" s="923"/>
      <c r="W45" s="924"/>
      <c r="X45" s="1"/>
      <c r="Z45" s="3"/>
      <c r="AA45" s="3"/>
      <c r="AB45" s="3"/>
      <c r="AC45" s="3"/>
      <c r="AD45" s="3"/>
      <c r="AE45" s="3"/>
      <c r="AF45" s="3"/>
      <c r="AG45" s="3"/>
    </row>
    <row r="46" spans="1:33" s="2" customFormat="1" ht="30" customHeight="1">
      <c r="A46" s="3"/>
      <c r="B46" s="898" t="s">
        <v>39</v>
      </c>
      <c r="C46" s="899"/>
      <c r="D46" s="899"/>
      <c r="E46" s="899"/>
      <c r="F46" s="900"/>
      <c r="G46" s="840">
        <f>U9</f>
        <v>0.08</v>
      </c>
      <c r="H46" s="841"/>
      <c r="I46" s="46" t="s">
        <v>24</v>
      </c>
      <c r="J46" s="842">
        <v>0.4</v>
      </c>
      <c r="K46" s="842"/>
      <c r="L46" s="46" t="s">
        <v>24</v>
      </c>
      <c r="M46" s="843">
        <f>U43</f>
        <v>3.4837962962962965E-3</v>
      </c>
      <c r="N46" s="843"/>
      <c r="O46" s="46"/>
      <c r="P46" s="46"/>
      <c r="Q46" s="46"/>
      <c r="R46" s="46"/>
      <c r="S46" s="46"/>
      <c r="T46" s="47"/>
      <c r="U46" s="901">
        <f>(G46*J46*M46)</f>
        <v>1.1148148148148149E-4</v>
      </c>
      <c r="V46" s="902"/>
      <c r="W46" s="903"/>
      <c r="X46" s="1"/>
      <c r="Z46" s="3"/>
      <c r="AA46" s="3"/>
      <c r="AB46" s="3"/>
      <c r="AC46" s="3"/>
      <c r="AD46" s="3"/>
      <c r="AE46" s="3"/>
      <c r="AF46" s="3"/>
      <c r="AG46" s="3"/>
    </row>
    <row r="47" spans="1:33" s="2" customFormat="1">
      <c r="A47" s="3"/>
      <c r="B47" s="831" t="s">
        <v>40</v>
      </c>
      <c r="C47" s="831"/>
      <c r="D47" s="831"/>
      <c r="E47" s="831"/>
      <c r="F47" s="831"/>
      <c r="G47" s="844" t="s">
        <v>916</v>
      </c>
      <c r="H47" s="765"/>
      <c r="I47" s="765"/>
      <c r="J47" s="765"/>
      <c r="K47" s="765"/>
      <c r="L47" s="765"/>
      <c r="M47" s="765"/>
      <c r="N47" s="765"/>
      <c r="O47" s="765"/>
      <c r="P47" s="765"/>
      <c r="Q47" s="765"/>
      <c r="R47" s="765"/>
      <c r="S47" s="765"/>
      <c r="T47" s="766"/>
      <c r="U47" s="807">
        <f>G51*J51</f>
        <v>3.2000000000000001E-2</v>
      </c>
      <c r="V47" s="777"/>
      <c r="W47" s="778"/>
      <c r="X47" s="1"/>
      <c r="Z47" s="3"/>
      <c r="AA47" s="3"/>
      <c r="AB47" s="3"/>
      <c r="AC47" s="3"/>
      <c r="AD47" s="3"/>
      <c r="AE47" s="3"/>
      <c r="AF47" s="3"/>
      <c r="AG47" s="3"/>
    </row>
    <row r="48" spans="1:33" s="2" customFormat="1">
      <c r="A48" s="3"/>
      <c r="B48" s="831"/>
      <c r="C48" s="831"/>
      <c r="D48" s="831"/>
      <c r="E48" s="831"/>
      <c r="F48" s="831"/>
      <c r="G48" s="845"/>
      <c r="H48" s="768"/>
      <c r="I48" s="768"/>
      <c r="J48" s="768"/>
      <c r="K48" s="768"/>
      <c r="L48" s="768"/>
      <c r="M48" s="768"/>
      <c r="N48" s="768"/>
      <c r="O48" s="768"/>
      <c r="P48" s="768"/>
      <c r="Q48" s="768"/>
      <c r="R48" s="768"/>
      <c r="S48" s="768"/>
      <c r="T48" s="769"/>
      <c r="U48" s="810"/>
      <c r="V48" s="779"/>
      <c r="W48" s="780"/>
      <c r="X48" s="1"/>
      <c r="Z48" s="3"/>
      <c r="AA48" s="3"/>
      <c r="AB48" s="3"/>
      <c r="AC48" s="3"/>
      <c r="AD48" s="3"/>
      <c r="AE48" s="3"/>
      <c r="AF48" s="3"/>
      <c r="AG48" s="3"/>
    </row>
    <row r="49" spans="1:33" s="2" customFormat="1">
      <c r="A49" s="3"/>
      <c r="B49" s="831"/>
      <c r="C49" s="831"/>
      <c r="D49" s="831"/>
      <c r="E49" s="831"/>
      <c r="F49" s="831"/>
      <c r="G49" s="845"/>
      <c r="H49" s="768"/>
      <c r="I49" s="768"/>
      <c r="J49" s="768"/>
      <c r="K49" s="768"/>
      <c r="L49" s="768"/>
      <c r="M49" s="768"/>
      <c r="N49" s="768"/>
      <c r="O49" s="768"/>
      <c r="P49" s="768"/>
      <c r="Q49" s="768"/>
      <c r="R49" s="768"/>
      <c r="S49" s="768"/>
      <c r="T49" s="769"/>
      <c r="U49" s="810"/>
      <c r="V49" s="779"/>
      <c r="W49" s="780"/>
      <c r="X49" s="1"/>
      <c r="Z49" s="3"/>
      <c r="AA49" s="3"/>
      <c r="AB49" s="3"/>
      <c r="AC49" s="3"/>
      <c r="AD49" s="3"/>
      <c r="AE49" s="3"/>
      <c r="AF49" s="3"/>
      <c r="AG49" s="3"/>
    </row>
    <row r="50" spans="1:33">
      <c r="B50" s="831"/>
      <c r="C50" s="831"/>
      <c r="D50" s="831"/>
      <c r="E50" s="831"/>
      <c r="F50" s="831"/>
      <c r="G50" s="845"/>
      <c r="H50" s="768"/>
      <c r="I50" s="768"/>
      <c r="J50" s="768"/>
      <c r="K50" s="768"/>
      <c r="L50" s="768"/>
      <c r="M50" s="768"/>
      <c r="N50" s="768"/>
      <c r="O50" s="768"/>
      <c r="P50" s="768"/>
      <c r="Q50" s="768"/>
      <c r="R50" s="768"/>
      <c r="S50" s="768"/>
      <c r="T50" s="769"/>
      <c r="U50" s="810"/>
      <c r="V50" s="779"/>
      <c r="W50" s="780"/>
    </row>
    <row r="51" spans="1:33" ht="21" customHeight="1">
      <c r="B51" s="831"/>
      <c r="C51" s="831"/>
      <c r="D51" s="831"/>
      <c r="E51" s="831"/>
      <c r="F51" s="831"/>
      <c r="G51" s="846">
        <f>G46</f>
        <v>0.08</v>
      </c>
      <c r="H51" s="847"/>
      <c r="I51" s="48" t="s">
        <v>24</v>
      </c>
      <c r="J51" s="848">
        <v>0.4</v>
      </c>
      <c r="K51" s="848"/>
      <c r="L51" s="48"/>
      <c r="M51" s="48"/>
      <c r="N51" s="48"/>
      <c r="O51" s="48"/>
      <c r="P51" s="48"/>
      <c r="Q51" s="48"/>
      <c r="R51" s="48"/>
      <c r="S51" s="48"/>
      <c r="T51" s="49"/>
      <c r="U51" s="838"/>
      <c r="V51" s="781"/>
      <c r="W51" s="782"/>
    </row>
    <row r="52" spans="1:33" ht="27" customHeight="1">
      <c r="B52" s="831" t="s">
        <v>917</v>
      </c>
      <c r="C52" s="831"/>
      <c r="D52" s="831"/>
      <c r="E52" s="831"/>
      <c r="F52" s="831"/>
      <c r="G52" s="832" t="str">
        <f>CONCATENATE("Refere-se à indenização de 1 salário para os profissionais que forem demitidos 1 mês antes da data-base. Estima-se em ",M54*100," % o percentual ao ano de empregados demitidos nessa situação.")</f>
        <v>Refere-se à indenização de 1 salário para os profissionais que forem demitidos 1 mês antes da data-base. Estima-se em 1 % o percentual ao ano de empregados demitidos nessa situação.</v>
      </c>
      <c r="H52" s="833"/>
      <c r="I52" s="833"/>
      <c r="J52" s="833"/>
      <c r="K52" s="833"/>
      <c r="L52" s="833"/>
      <c r="M52" s="833"/>
      <c r="N52" s="833"/>
      <c r="O52" s="833"/>
      <c r="P52" s="833"/>
      <c r="Q52" s="833"/>
      <c r="R52" s="833"/>
      <c r="S52" s="833"/>
      <c r="T52" s="834"/>
      <c r="U52" s="807">
        <f>G54/J54*M54</f>
        <v>8.3333333333333328E-4</v>
      </c>
      <c r="V52" s="777"/>
      <c r="W52" s="778"/>
    </row>
    <row r="53" spans="1:33" ht="21" customHeight="1">
      <c r="B53" s="831"/>
      <c r="C53" s="831"/>
      <c r="D53" s="831"/>
      <c r="E53" s="831"/>
      <c r="F53" s="831"/>
      <c r="G53" s="835"/>
      <c r="H53" s="836"/>
      <c r="I53" s="836"/>
      <c r="J53" s="836"/>
      <c r="K53" s="836"/>
      <c r="L53" s="836"/>
      <c r="M53" s="836"/>
      <c r="N53" s="836"/>
      <c r="O53" s="836"/>
      <c r="P53" s="836"/>
      <c r="Q53" s="836"/>
      <c r="R53" s="836"/>
      <c r="S53" s="836"/>
      <c r="T53" s="837"/>
      <c r="U53" s="810"/>
      <c r="V53" s="779"/>
      <c r="W53" s="780"/>
    </row>
    <row r="54" spans="1:33" ht="30" customHeight="1">
      <c r="B54" s="831"/>
      <c r="C54" s="831"/>
      <c r="D54" s="831"/>
      <c r="E54" s="831"/>
      <c r="F54" s="831"/>
      <c r="G54" s="823">
        <v>1</v>
      </c>
      <c r="H54" s="824"/>
      <c r="I54" s="46" t="s">
        <v>21</v>
      </c>
      <c r="J54" s="824">
        <v>12</v>
      </c>
      <c r="K54" s="824"/>
      <c r="L54" s="46" t="s">
        <v>24</v>
      </c>
      <c r="M54" s="839">
        <v>0.01</v>
      </c>
      <c r="N54" s="839"/>
      <c r="O54" s="46"/>
      <c r="P54" s="46"/>
      <c r="Q54" s="46"/>
      <c r="R54" s="46"/>
      <c r="S54" s="46"/>
      <c r="T54" s="47"/>
      <c r="U54" s="838"/>
      <c r="V54" s="781"/>
      <c r="W54" s="782"/>
    </row>
    <row r="55" spans="1:33" ht="23.25" customHeight="1">
      <c r="B55" s="747" t="s">
        <v>32</v>
      </c>
      <c r="C55" s="748"/>
      <c r="D55" s="748"/>
      <c r="E55" s="748"/>
      <c r="F55" s="748"/>
      <c r="G55" s="748"/>
      <c r="H55" s="748"/>
      <c r="I55" s="748"/>
      <c r="J55" s="748"/>
      <c r="K55" s="748"/>
      <c r="L55" s="748"/>
      <c r="M55" s="748"/>
      <c r="N55" s="748"/>
      <c r="O55" s="748"/>
      <c r="P55" s="748"/>
      <c r="Q55" s="748"/>
      <c r="R55" s="748"/>
      <c r="S55" s="748"/>
      <c r="T55" s="748"/>
      <c r="U55" s="749">
        <f>SUM(U43:W54)</f>
        <v>3.6518055555555554E-2</v>
      </c>
      <c r="V55" s="819"/>
      <c r="W55" s="819"/>
    </row>
    <row r="56" spans="1:33">
      <c r="B56" s="31"/>
      <c r="C56" s="32"/>
      <c r="D56" s="32"/>
      <c r="E56" s="32"/>
      <c r="F56" s="32"/>
      <c r="G56" s="32"/>
      <c r="H56" s="32"/>
      <c r="I56" s="32"/>
      <c r="J56" s="32"/>
      <c r="K56" s="32"/>
      <c r="L56" s="32"/>
      <c r="M56" s="32"/>
      <c r="N56" s="32"/>
      <c r="O56" s="32"/>
      <c r="P56" s="32"/>
      <c r="Q56" s="32"/>
      <c r="R56" s="32"/>
      <c r="S56" s="32"/>
      <c r="T56" s="32"/>
      <c r="U56" s="33"/>
      <c r="V56" s="50"/>
      <c r="W56" s="51"/>
    </row>
    <row r="57" spans="1:33" ht="26.25" customHeight="1">
      <c r="B57" s="820" t="s">
        <v>42</v>
      </c>
      <c r="C57" s="821"/>
      <c r="D57" s="821"/>
      <c r="E57" s="821"/>
      <c r="F57" s="821"/>
      <c r="G57" s="821"/>
      <c r="H57" s="821"/>
      <c r="I57" s="821"/>
      <c r="J57" s="821"/>
      <c r="K57" s="821"/>
      <c r="L57" s="821"/>
      <c r="M57" s="821"/>
      <c r="N57" s="821"/>
      <c r="O57" s="821"/>
      <c r="P57" s="821"/>
      <c r="Q57" s="821"/>
      <c r="R57" s="821"/>
      <c r="S57" s="821"/>
      <c r="T57" s="821"/>
      <c r="U57" s="821"/>
      <c r="V57" s="821"/>
      <c r="W57" s="822"/>
    </row>
    <row r="58" spans="1:33">
      <c r="B58" s="795" t="s">
        <v>43</v>
      </c>
      <c r="C58" s="816"/>
      <c r="D58" s="816"/>
      <c r="E58" s="816"/>
      <c r="F58" s="816"/>
      <c r="G58" s="764" t="s">
        <v>44</v>
      </c>
      <c r="H58" s="773"/>
      <c r="I58" s="773"/>
      <c r="J58" s="773"/>
      <c r="K58" s="773"/>
      <c r="L58" s="773"/>
      <c r="M58" s="773"/>
      <c r="N58" s="773"/>
      <c r="O58" s="773"/>
      <c r="P58" s="773"/>
      <c r="Q58" s="773"/>
      <c r="R58" s="773"/>
      <c r="S58" s="773"/>
      <c r="T58" s="774"/>
      <c r="U58" s="777">
        <f>G61/J61</f>
        <v>8.3333333333333329E-2</v>
      </c>
      <c r="V58" s="777"/>
      <c r="W58" s="778"/>
    </row>
    <row r="59" spans="1:33">
      <c r="B59" s="795"/>
      <c r="C59" s="816"/>
      <c r="D59" s="816"/>
      <c r="E59" s="816"/>
      <c r="F59" s="816"/>
      <c r="G59" s="767"/>
      <c r="H59" s="775"/>
      <c r="I59" s="775"/>
      <c r="J59" s="775"/>
      <c r="K59" s="775"/>
      <c r="L59" s="775"/>
      <c r="M59" s="775"/>
      <c r="N59" s="775"/>
      <c r="O59" s="775"/>
      <c r="P59" s="775"/>
      <c r="Q59" s="775"/>
      <c r="R59" s="775"/>
      <c r="S59" s="775"/>
      <c r="T59" s="776"/>
      <c r="U59" s="779"/>
      <c r="V59" s="779"/>
      <c r="W59" s="780"/>
    </row>
    <row r="60" spans="1:33">
      <c r="B60" s="795"/>
      <c r="C60" s="816"/>
      <c r="D60" s="816"/>
      <c r="E60" s="816"/>
      <c r="F60" s="816"/>
      <c r="G60" s="767"/>
      <c r="H60" s="775"/>
      <c r="I60" s="775"/>
      <c r="J60" s="775"/>
      <c r="K60" s="775"/>
      <c r="L60" s="775"/>
      <c r="M60" s="775"/>
      <c r="N60" s="775"/>
      <c r="O60" s="775"/>
      <c r="P60" s="775"/>
      <c r="Q60" s="775"/>
      <c r="R60" s="775"/>
      <c r="S60" s="775"/>
      <c r="T60" s="776"/>
      <c r="U60" s="779"/>
      <c r="V60" s="779"/>
      <c r="W60" s="780"/>
    </row>
    <row r="61" spans="1:33">
      <c r="B61" s="817"/>
      <c r="C61" s="818"/>
      <c r="D61" s="818"/>
      <c r="E61" s="818"/>
      <c r="F61" s="818"/>
      <c r="G61" s="823">
        <v>1</v>
      </c>
      <c r="H61" s="824"/>
      <c r="I61" s="46" t="s">
        <v>21</v>
      </c>
      <c r="J61" s="824">
        <v>12</v>
      </c>
      <c r="K61" s="824"/>
      <c r="L61" s="825"/>
      <c r="M61" s="825"/>
      <c r="N61" s="52"/>
      <c r="O61" s="52"/>
      <c r="P61" s="826"/>
      <c r="Q61" s="826"/>
      <c r="R61" s="52"/>
      <c r="S61" s="53"/>
      <c r="T61" s="54"/>
      <c r="U61" s="781"/>
      <c r="V61" s="781"/>
      <c r="W61" s="782"/>
      <c r="Y61" s="1"/>
    </row>
    <row r="62" spans="1:33">
      <c r="B62" s="792" t="s">
        <v>45</v>
      </c>
      <c r="C62" s="793"/>
      <c r="D62" s="793"/>
      <c r="E62" s="793"/>
      <c r="F62" s="794"/>
      <c r="G62" s="801" t="str">
        <f>CONCATENATE("Esta parcela refere-se aos dias em que o empregado fica doente e a contratada deve providenciar sua substituição. Estimamos em ",H67," ausências ao ano por trabalhador, devendo-se converter esses dias em mês e depois dividi-lo pelo número de meses no ano."," Fundamento Legal: Artigos 59 a 64 da Lei n.º 8.213/1991 e Arts. 71 a 80 do Decreto nº 3.048/99 (Regul. Previdência Social).")</f>
        <v>Esta parcela refere-se aos dias em que o empregado fica doente e a contratada deve providenciar sua substituição. Estimamos em 4,14 ausências ao ano por trabalhador, devendo-se converter esses dias em mês e depois dividi-lo pelo número de meses no ano. Fundamento Legal: Artigos 59 a 64 da Lei n.º 8.213/1991 e Arts. 71 a 80 do Decreto nº 3.048/99 (Regul. Previdência Social).</v>
      </c>
      <c r="H62" s="802"/>
      <c r="I62" s="802"/>
      <c r="J62" s="802"/>
      <c r="K62" s="802"/>
      <c r="L62" s="802"/>
      <c r="M62" s="802"/>
      <c r="N62" s="802"/>
      <c r="O62" s="802"/>
      <c r="P62" s="802"/>
      <c r="Q62" s="802"/>
      <c r="R62" s="802"/>
      <c r="S62" s="802"/>
      <c r="T62" s="803"/>
      <c r="U62" s="807">
        <f>(H67/J67/L67)</f>
        <v>1.1499999999999998E-2</v>
      </c>
      <c r="V62" s="808"/>
      <c r="W62" s="809"/>
    </row>
    <row r="63" spans="1:33">
      <c r="B63" s="795"/>
      <c r="C63" s="796"/>
      <c r="D63" s="796"/>
      <c r="E63" s="796"/>
      <c r="F63" s="797"/>
      <c r="G63" s="804"/>
      <c r="H63" s="805"/>
      <c r="I63" s="805"/>
      <c r="J63" s="805"/>
      <c r="K63" s="805"/>
      <c r="L63" s="805"/>
      <c r="M63" s="805"/>
      <c r="N63" s="805"/>
      <c r="O63" s="805"/>
      <c r="P63" s="805"/>
      <c r="Q63" s="805"/>
      <c r="R63" s="805"/>
      <c r="S63" s="805"/>
      <c r="T63" s="806"/>
      <c r="U63" s="810"/>
      <c r="V63" s="811"/>
      <c r="W63" s="812"/>
    </row>
    <row r="64" spans="1:33">
      <c r="B64" s="795"/>
      <c r="C64" s="796"/>
      <c r="D64" s="796"/>
      <c r="E64" s="796"/>
      <c r="F64" s="797"/>
      <c r="G64" s="804"/>
      <c r="H64" s="805"/>
      <c r="I64" s="805"/>
      <c r="J64" s="805"/>
      <c r="K64" s="805"/>
      <c r="L64" s="805"/>
      <c r="M64" s="805"/>
      <c r="N64" s="805"/>
      <c r="O64" s="805"/>
      <c r="P64" s="805"/>
      <c r="Q64" s="805"/>
      <c r="R64" s="805"/>
      <c r="S64" s="805"/>
      <c r="T64" s="806"/>
      <c r="U64" s="810"/>
      <c r="V64" s="811"/>
      <c r="W64" s="812"/>
    </row>
    <row r="65" spans="1:33">
      <c r="B65" s="795"/>
      <c r="C65" s="796"/>
      <c r="D65" s="796"/>
      <c r="E65" s="796"/>
      <c r="F65" s="797"/>
      <c r="G65" s="804"/>
      <c r="H65" s="805"/>
      <c r="I65" s="805"/>
      <c r="J65" s="805"/>
      <c r="K65" s="805"/>
      <c r="L65" s="805"/>
      <c r="M65" s="805"/>
      <c r="N65" s="805"/>
      <c r="O65" s="805"/>
      <c r="P65" s="805"/>
      <c r="Q65" s="805"/>
      <c r="R65" s="805"/>
      <c r="S65" s="805"/>
      <c r="T65" s="806"/>
      <c r="U65" s="810"/>
      <c r="V65" s="811"/>
      <c r="W65" s="812"/>
    </row>
    <row r="66" spans="1:33">
      <c r="B66" s="795"/>
      <c r="C66" s="796"/>
      <c r="D66" s="796"/>
      <c r="E66" s="796"/>
      <c r="F66" s="797"/>
      <c r="G66" s="804"/>
      <c r="H66" s="805"/>
      <c r="I66" s="805"/>
      <c r="J66" s="805"/>
      <c r="K66" s="805"/>
      <c r="L66" s="805"/>
      <c r="M66" s="805"/>
      <c r="N66" s="805"/>
      <c r="O66" s="805"/>
      <c r="P66" s="805"/>
      <c r="Q66" s="805"/>
      <c r="R66" s="805"/>
      <c r="S66" s="805"/>
      <c r="T66" s="806"/>
      <c r="U66" s="810"/>
      <c r="V66" s="811"/>
      <c r="W66" s="812"/>
    </row>
    <row r="67" spans="1:33" s="2" customFormat="1" ht="20.25" customHeight="1">
      <c r="A67" s="3"/>
      <c r="B67" s="798"/>
      <c r="C67" s="799"/>
      <c r="D67" s="799"/>
      <c r="E67" s="799"/>
      <c r="F67" s="800"/>
      <c r="G67" s="19" t="s">
        <v>34</v>
      </c>
      <c r="H67" s="55">
        <v>4.1399999999999997</v>
      </c>
      <c r="I67" s="21" t="s">
        <v>21</v>
      </c>
      <c r="J67" s="21">
        <v>30</v>
      </c>
      <c r="K67" s="21" t="s">
        <v>21</v>
      </c>
      <c r="L67" s="21">
        <v>12</v>
      </c>
      <c r="M67" s="21" t="s">
        <v>35</v>
      </c>
      <c r="N67" s="10"/>
      <c r="O67" s="10"/>
      <c r="P67" s="10"/>
      <c r="Q67" s="10"/>
      <c r="R67" s="10"/>
      <c r="S67" s="11"/>
      <c r="T67" s="12"/>
      <c r="U67" s="813"/>
      <c r="V67" s="814"/>
      <c r="W67" s="815"/>
      <c r="X67" s="1"/>
      <c r="Z67" s="3"/>
      <c r="AA67" s="3"/>
      <c r="AB67" s="3"/>
      <c r="AC67" s="3"/>
      <c r="AD67" s="3"/>
      <c r="AE67" s="3"/>
      <c r="AF67" s="3"/>
      <c r="AG67" s="3"/>
    </row>
    <row r="68" spans="1:33" s="2" customFormat="1">
      <c r="A68" s="3"/>
      <c r="B68" s="795" t="s">
        <v>46</v>
      </c>
      <c r="C68" s="816"/>
      <c r="D68" s="816"/>
      <c r="E68" s="816"/>
      <c r="F68" s="816"/>
      <c r="G68" s="764" t="str">
        <f>CONCATENATE("Criada pelo art. 7º, inciso XIX da CF, combinado com o art. 10, § 1º dos Atos das Disposições Constitucionais Transitórias - ADCT, a Licença Paternidade concede ao empregado o direito de ausentar-se do serviço por cinco dias quando do nascimento do filho.","Considera-se que ",P74*100, " % é média de trabalhadores que se tornam pais durante o ano. ", "Dessa forma a provisão para este item corresponde a:")</f>
        <v>Criada pelo art. 7º, inciso XIX da CF, combinado com o art. 10, § 1º dos Atos das Disposições Constitucionais Transitórias - ADCT, a Licença Paternidade concede ao empregado o direito de ausentar-se do serviço por cinco dias quando do nascimento do filho.Considera-se que 1,5 % é média de trabalhadores que se tornam pais durante o ano. Dessa forma a provisão para este item corresponde a:</v>
      </c>
      <c r="H68" s="773"/>
      <c r="I68" s="773"/>
      <c r="J68" s="773"/>
      <c r="K68" s="773"/>
      <c r="L68" s="773"/>
      <c r="M68" s="773"/>
      <c r="N68" s="773"/>
      <c r="O68" s="773"/>
      <c r="P68" s="773"/>
      <c r="Q68" s="773"/>
      <c r="R68" s="773"/>
      <c r="S68" s="773"/>
      <c r="T68" s="774"/>
      <c r="U68" s="777">
        <f>(H74/J74/L74*P74)</f>
        <v>2.0833333333333335E-4</v>
      </c>
      <c r="V68" s="777"/>
      <c r="W68" s="778"/>
      <c r="X68" s="1"/>
      <c r="Z68" s="3"/>
      <c r="AA68" s="3"/>
      <c r="AB68" s="3"/>
      <c r="AC68" s="3"/>
      <c r="AD68" s="3"/>
      <c r="AE68" s="3"/>
      <c r="AF68" s="3"/>
      <c r="AG68" s="3"/>
    </row>
    <row r="69" spans="1:33" s="2" customFormat="1">
      <c r="A69" s="3"/>
      <c r="B69" s="795"/>
      <c r="C69" s="816"/>
      <c r="D69" s="816"/>
      <c r="E69" s="816"/>
      <c r="F69" s="816"/>
      <c r="G69" s="767"/>
      <c r="H69" s="775"/>
      <c r="I69" s="775"/>
      <c r="J69" s="775"/>
      <c r="K69" s="775"/>
      <c r="L69" s="775"/>
      <c r="M69" s="775"/>
      <c r="N69" s="775"/>
      <c r="O69" s="775"/>
      <c r="P69" s="775"/>
      <c r="Q69" s="775"/>
      <c r="R69" s="775"/>
      <c r="S69" s="775"/>
      <c r="T69" s="776"/>
      <c r="U69" s="779"/>
      <c r="V69" s="779"/>
      <c r="W69" s="780"/>
      <c r="X69" s="1"/>
      <c r="Z69" s="3"/>
      <c r="AA69" s="3"/>
      <c r="AB69" s="3"/>
      <c r="AC69" s="3"/>
      <c r="AD69" s="3"/>
      <c r="AE69" s="3"/>
      <c r="AF69" s="3"/>
      <c r="AG69" s="3"/>
    </row>
    <row r="70" spans="1:33" s="2" customFormat="1">
      <c r="A70" s="3"/>
      <c r="B70" s="795"/>
      <c r="C70" s="816"/>
      <c r="D70" s="816"/>
      <c r="E70" s="816"/>
      <c r="F70" s="816"/>
      <c r="G70" s="767"/>
      <c r="H70" s="775"/>
      <c r="I70" s="775"/>
      <c r="J70" s="775"/>
      <c r="K70" s="775"/>
      <c r="L70" s="775"/>
      <c r="M70" s="775"/>
      <c r="N70" s="775"/>
      <c r="O70" s="775"/>
      <c r="P70" s="775"/>
      <c r="Q70" s="775"/>
      <c r="R70" s="775"/>
      <c r="S70" s="775"/>
      <c r="T70" s="776"/>
      <c r="U70" s="779"/>
      <c r="V70" s="779"/>
      <c r="W70" s="780"/>
      <c r="X70" s="1"/>
      <c r="Z70" s="3"/>
      <c r="AA70" s="3"/>
      <c r="AB70" s="3"/>
      <c r="AC70" s="3"/>
      <c r="AD70" s="3"/>
      <c r="AE70" s="3"/>
      <c r="AF70" s="3"/>
      <c r="AG70" s="3"/>
    </row>
    <row r="71" spans="1:33" s="2" customFormat="1">
      <c r="A71" s="3"/>
      <c r="B71" s="795"/>
      <c r="C71" s="816"/>
      <c r="D71" s="816"/>
      <c r="E71" s="816"/>
      <c r="F71" s="816"/>
      <c r="G71" s="767"/>
      <c r="H71" s="775"/>
      <c r="I71" s="775"/>
      <c r="J71" s="775"/>
      <c r="K71" s="775"/>
      <c r="L71" s="775"/>
      <c r="M71" s="775"/>
      <c r="N71" s="775"/>
      <c r="O71" s="775"/>
      <c r="P71" s="775"/>
      <c r="Q71" s="775"/>
      <c r="R71" s="775"/>
      <c r="S71" s="775"/>
      <c r="T71" s="776"/>
      <c r="U71" s="779"/>
      <c r="V71" s="779"/>
      <c r="W71" s="780"/>
      <c r="X71" s="1"/>
      <c r="Z71" s="3"/>
      <c r="AA71" s="3"/>
      <c r="AB71" s="3"/>
      <c r="AC71" s="3"/>
      <c r="AD71" s="3"/>
      <c r="AE71" s="3"/>
      <c r="AF71" s="3"/>
      <c r="AG71" s="3"/>
    </row>
    <row r="72" spans="1:33" s="2" customFormat="1">
      <c r="A72" s="3"/>
      <c r="B72" s="795"/>
      <c r="C72" s="816"/>
      <c r="D72" s="816"/>
      <c r="E72" s="816"/>
      <c r="F72" s="816"/>
      <c r="G72" s="767"/>
      <c r="H72" s="775"/>
      <c r="I72" s="775"/>
      <c r="J72" s="775"/>
      <c r="K72" s="775"/>
      <c r="L72" s="775"/>
      <c r="M72" s="775"/>
      <c r="N72" s="775"/>
      <c r="O72" s="775"/>
      <c r="P72" s="775"/>
      <c r="Q72" s="775"/>
      <c r="R72" s="775"/>
      <c r="S72" s="775"/>
      <c r="T72" s="776"/>
      <c r="U72" s="779"/>
      <c r="V72" s="779"/>
      <c r="W72" s="780"/>
      <c r="X72" s="1"/>
      <c r="Z72" s="3"/>
      <c r="AA72" s="3"/>
      <c r="AB72" s="3"/>
      <c r="AC72" s="3"/>
      <c r="AD72" s="3"/>
      <c r="AE72" s="3"/>
      <c r="AF72" s="3"/>
      <c r="AG72" s="3"/>
    </row>
    <row r="73" spans="1:33" s="2" customFormat="1">
      <c r="A73" s="3"/>
      <c r="B73" s="795"/>
      <c r="C73" s="816"/>
      <c r="D73" s="816"/>
      <c r="E73" s="816"/>
      <c r="F73" s="816"/>
      <c r="G73" s="767"/>
      <c r="H73" s="775"/>
      <c r="I73" s="775"/>
      <c r="J73" s="775"/>
      <c r="K73" s="775"/>
      <c r="L73" s="775"/>
      <c r="M73" s="775"/>
      <c r="N73" s="775"/>
      <c r="O73" s="775"/>
      <c r="P73" s="775"/>
      <c r="Q73" s="775"/>
      <c r="R73" s="775"/>
      <c r="S73" s="775"/>
      <c r="T73" s="776"/>
      <c r="U73" s="779"/>
      <c r="V73" s="779"/>
      <c r="W73" s="780"/>
      <c r="X73" s="1"/>
      <c r="Z73" s="3"/>
      <c r="AA73" s="3"/>
      <c r="AB73" s="3"/>
      <c r="AC73" s="3"/>
      <c r="AD73" s="3"/>
      <c r="AE73" s="3"/>
      <c r="AF73" s="3"/>
      <c r="AG73" s="3"/>
    </row>
    <row r="74" spans="1:33" s="2" customFormat="1" ht="23.25" customHeight="1">
      <c r="A74" s="3"/>
      <c r="B74" s="817"/>
      <c r="C74" s="818"/>
      <c r="D74" s="818"/>
      <c r="E74" s="818"/>
      <c r="F74" s="818"/>
      <c r="G74" s="19" t="s">
        <v>34</v>
      </c>
      <c r="H74" s="44">
        <v>5</v>
      </c>
      <c r="I74" s="21" t="s">
        <v>21</v>
      </c>
      <c r="J74" s="21">
        <v>12</v>
      </c>
      <c r="K74" s="21" t="s">
        <v>21</v>
      </c>
      <c r="L74" s="21">
        <v>30</v>
      </c>
      <c r="M74" s="21" t="s">
        <v>35</v>
      </c>
      <c r="N74" s="10" t="s">
        <v>24</v>
      </c>
      <c r="O74" s="21" t="s">
        <v>34</v>
      </c>
      <c r="P74" s="783">
        <v>1.4999999999999999E-2</v>
      </c>
      <c r="Q74" s="783"/>
      <c r="R74" s="21" t="s">
        <v>35</v>
      </c>
      <c r="S74" s="11"/>
      <c r="T74" s="12"/>
      <c r="U74" s="781"/>
      <c r="V74" s="781"/>
      <c r="W74" s="782"/>
      <c r="X74" s="1"/>
      <c r="Z74" s="3"/>
      <c r="AA74" s="3"/>
      <c r="AB74" s="3"/>
      <c r="AC74" s="3"/>
      <c r="AD74" s="3"/>
      <c r="AE74" s="3"/>
      <c r="AF74" s="3"/>
      <c r="AG74" s="3"/>
    </row>
    <row r="75" spans="1:33" s="2" customFormat="1">
      <c r="A75" s="3"/>
      <c r="B75" s="788" t="s">
        <v>47</v>
      </c>
      <c r="C75" s="789"/>
      <c r="D75" s="789"/>
      <c r="E75" s="789"/>
      <c r="F75" s="789"/>
      <c r="G75" s="764" t="str">
        <f>CONCATENATE("Ausências ao trabalho asseguradas ao empregado pelos artigos 473 e 822 da CLT, Art. 430 do CPP, art. 419, parágrafo único do CPC, e Súmula nº 155 do TST", " (morte de cônjuge, ascendente, descendente, casamento, nascimento de filho, doação de sangue, alistamento eleitoral, serviço militar, comparecer à Juízo).","Assim considerou-se em média ",H79, " ausência por trabalhador no ano:")</f>
        <v>Ausências ao trabalho asseguradas ao empregado pelos artigos 473 e 822 da CLT, Art. 430 do CPP, art. 419, parágrafo único do CPC, e Súmula nº 155 do TST (morte de cônjuge, ascendente, descendente, casamento, nascimento de filho, doação de sangue, alistamento eleitoral, serviço militar, comparecer à Juízo).Assim considerou-se em média 1 ausência por trabalhador no ano:</v>
      </c>
      <c r="H75" s="773"/>
      <c r="I75" s="773"/>
      <c r="J75" s="773"/>
      <c r="K75" s="773"/>
      <c r="L75" s="773"/>
      <c r="M75" s="773"/>
      <c r="N75" s="773"/>
      <c r="O75" s="773"/>
      <c r="P75" s="773"/>
      <c r="Q75" s="773"/>
      <c r="R75" s="773"/>
      <c r="S75" s="773"/>
      <c r="T75" s="774"/>
      <c r="U75" s="777">
        <f>H79/J79/L79</f>
        <v>2.7777777777777775E-3</v>
      </c>
      <c r="V75" s="777"/>
      <c r="W75" s="778"/>
      <c r="X75" s="1"/>
      <c r="Z75" s="3"/>
      <c r="AA75" s="3"/>
      <c r="AB75" s="3"/>
      <c r="AC75" s="3"/>
      <c r="AD75" s="3"/>
      <c r="AE75" s="3"/>
      <c r="AF75" s="3"/>
      <c r="AG75" s="3"/>
    </row>
    <row r="76" spans="1:33" s="2" customFormat="1">
      <c r="A76" s="3"/>
      <c r="B76" s="788"/>
      <c r="C76" s="789"/>
      <c r="D76" s="789"/>
      <c r="E76" s="789"/>
      <c r="F76" s="789"/>
      <c r="G76" s="767"/>
      <c r="H76" s="775"/>
      <c r="I76" s="775"/>
      <c r="J76" s="775"/>
      <c r="K76" s="775"/>
      <c r="L76" s="775"/>
      <c r="M76" s="775"/>
      <c r="N76" s="775"/>
      <c r="O76" s="775"/>
      <c r="P76" s="775"/>
      <c r="Q76" s="775"/>
      <c r="R76" s="775"/>
      <c r="S76" s="775"/>
      <c r="T76" s="776"/>
      <c r="U76" s="779"/>
      <c r="V76" s="779"/>
      <c r="W76" s="780"/>
      <c r="X76" s="1"/>
      <c r="Z76" s="3"/>
      <c r="AA76" s="3"/>
      <c r="AB76" s="3"/>
      <c r="AC76" s="3"/>
      <c r="AD76" s="3"/>
      <c r="AE76" s="3"/>
      <c r="AF76" s="3"/>
      <c r="AG76" s="3"/>
    </row>
    <row r="77" spans="1:33" s="2" customFormat="1">
      <c r="A77" s="3"/>
      <c r="B77" s="788"/>
      <c r="C77" s="789"/>
      <c r="D77" s="789"/>
      <c r="E77" s="789"/>
      <c r="F77" s="789"/>
      <c r="G77" s="767"/>
      <c r="H77" s="775"/>
      <c r="I77" s="775"/>
      <c r="J77" s="775"/>
      <c r="K77" s="775"/>
      <c r="L77" s="775"/>
      <c r="M77" s="775"/>
      <c r="N77" s="775"/>
      <c r="O77" s="775"/>
      <c r="P77" s="775"/>
      <c r="Q77" s="775"/>
      <c r="R77" s="775"/>
      <c r="S77" s="775"/>
      <c r="T77" s="776"/>
      <c r="U77" s="779"/>
      <c r="V77" s="779"/>
      <c r="W77" s="780"/>
      <c r="X77" s="1"/>
      <c r="Z77" s="3"/>
      <c r="AA77" s="3"/>
      <c r="AB77" s="3"/>
      <c r="AC77" s="3"/>
      <c r="AD77" s="3"/>
      <c r="AE77" s="3"/>
      <c r="AF77" s="3"/>
      <c r="AG77" s="3"/>
    </row>
    <row r="78" spans="1:33" s="2" customFormat="1" ht="36" customHeight="1">
      <c r="A78" s="3"/>
      <c r="B78" s="788"/>
      <c r="C78" s="789"/>
      <c r="D78" s="789"/>
      <c r="E78" s="789"/>
      <c r="F78" s="789"/>
      <c r="G78" s="767"/>
      <c r="H78" s="775"/>
      <c r="I78" s="775"/>
      <c r="J78" s="775"/>
      <c r="K78" s="775"/>
      <c r="L78" s="775"/>
      <c r="M78" s="775"/>
      <c r="N78" s="775"/>
      <c r="O78" s="775"/>
      <c r="P78" s="775"/>
      <c r="Q78" s="775"/>
      <c r="R78" s="775"/>
      <c r="S78" s="775"/>
      <c r="T78" s="776"/>
      <c r="U78" s="779"/>
      <c r="V78" s="779"/>
      <c r="W78" s="780"/>
      <c r="X78" s="1"/>
      <c r="Z78" s="3"/>
      <c r="AA78" s="3"/>
      <c r="AB78" s="3"/>
      <c r="AC78" s="3"/>
      <c r="AD78" s="3"/>
      <c r="AE78" s="3"/>
      <c r="AF78" s="3"/>
      <c r="AG78" s="3"/>
    </row>
    <row r="79" spans="1:33" s="2" customFormat="1" ht="24" customHeight="1">
      <c r="A79" s="3"/>
      <c r="B79" s="790"/>
      <c r="C79" s="791"/>
      <c r="D79" s="791"/>
      <c r="E79" s="791"/>
      <c r="F79" s="791"/>
      <c r="G79" s="19" t="s">
        <v>34</v>
      </c>
      <c r="H79" s="44">
        <v>1</v>
      </c>
      <c r="I79" s="21" t="s">
        <v>21</v>
      </c>
      <c r="J79" s="21">
        <v>12</v>
      </c>
      <c r="K79" s="21" t="s">
        <v>21</v>
      </c>
      <c r="L79" s="21">
        <v>30</v>
      </c>
      <c r="M79" s="21" t="s">
        <v>35</v>
      </c>
      <c r="N79" s="10"/>
      <c r="O79" s="10"/>
      <c r="P79" s="10"/>
      <c r="Q79" s="10"/>
      <c r="R79" s="10"/>
      <c r="S79" s="11"/>
      <c r="T79" s="12"/>
      <c r="U79" s="781"/>
      <c r="V79" s="781"/>
      <c r="W79" s="782"/>
      <c r="X79" s="1"/>
      <c r="Z79" s="3"/>
      <c r="AA79" s="3"/>
      <c r="AB79" s="3"/>
      <c r="AC79" s="3"/>
      <c r="AD79" s="3"/>
      <c r="AE79" s="3"/>
      <c r="AF79" s="3"/>
      <c r="AG79" s="3"/>
    </row>
    <row r="80" spans="1:33" s="2" customFormat="1" ht="15.75" customHeight="1">
      <c r="A80" s="3"/>
      <c r="B80" s="764" t="s">
        <v>48</v>
      </c>
      <c r="C80" s="765"/>
      <c r="D80" s="765"/>
      <c r="E80" s="765"/>
      <c r="F80" s="766"/>
      <c r="G80" s="764" t="str">
        <f>CONCATENATE("A Lei nº 8.213/1991 (Arts. 19 a 23 e 60), obriga o empregador a assumir ônus financeiro pelo prazo de 15 dias, no caso de acidente de trabalho.","Estima-se em ",P84*100," % a média de trabalhadores que sofrem acidente durante o ano.")</f>
        <v>A Lei nº 8.213/1991 (Arts. 19 a 23 e 60), obriga o empregador a assumir ônus financeiro pelo prazo de 15 dias, no caso de acidente de trabalho.Estima-se em 8 % a média de trabalhadores que sofrem acidente durante o ano.</v>
      </c>
      <c r="H80" s="773"/>
      <c r="I80" s="773"/>
      <c r="J80" s="773"/>
      <c r="K80" s="773"/>
      <c r="L80" s="773"/>
      <c r="M80" s="773"/>
      <c r="N80" s="773"/>
      <c r="O80" s="773"/>
      <c r="P80" s="773"/>
      <c r="Q80" s="773"/>
      <c r="R80" s="773"/>
      <c r="S80" s="773"/>
      <c r="T80" s="774"/>
      <c r="U80" s="777">
        <f>(H84/J84/L84*P84)</f>
        <v>3.3333333333333331E-3</v>
      </c>
      <c r="V80" s="777"/>
      <c r="W80" s="778"/>
      <c r="X80" s="1"/>
      <c r="Z80" s="3"/>
      <c r="AA80" s="3"/>
      <c r="AB80" s="3"/>
      <c r="AC80" s="3"/>
      <c r="AD80" s="3"/>
      <c r="AE80" s="3"/>
      <c r="AF80" s="3"/>
      <c r="AG80" s="3"/>
    </row>
    <row r="81" spans="1:33" s="2" customFormat="1">
      <c r="A81" s="3"/>
      <c r="B81" s="767"/>
      <c r="C81" s="768"/>
      <c r="D81" s="768"/>
      <c r="E81" s="768"/>
      <c r="F81" s="769"/>
      <c r="G81" s="767"/>
      <c r="H81" s="775"/>
      <c r="I81" s="775"/>
      <c r="J81" s="775"/>
      <c r="K81" s="775"/>
      <c r="L81" s="775"/>
      <c r="M81" s="775"/>
      <c r="N81" s="775"/>
      <c r="O81" s="775"/>
      <c r="P81" s="775"/>
      <c r="Q81" s="775"/>
      <c r="R81" s="775"/>
      <c r="S81" s="775"/>
      <c r="T81" s="776"/>
      <c r="U81" s="779"/>
      <c r="V81" s="779"/>
      <c r="W81" s="780"/>
      <c r="X81" s="1"/>
      <c r="Z81" s="3"/>
      <c r="AA81" s="3"/>
      <c r="AB81" s="3"/>
      <c r="AC81" s="3"/>
      <c r="AD81" s="3"/>
      <c r="AE81" s="3"/>
      <c r="AF81" s="3"/>
      <c r="AG81" s="3"/>
    </row>
    <row r="82" spans="1:33" s="2" customFormat="1">
      <c r="A82" s="3"/>
      <c r="B82" s="767"/>
      <c r="C82" s="768"/>
      <c r="D82" s="768"/>
      <c r="E82" s="768"/>
      <c r="F82" s="769"/>
      <c r="G82" s="767"/>
      <c r="H82" s="775"/>
      <c r="I82" s="775"/>
      <c r="J82" s="775"/>
      <c r="K82" s="775"/>
      <c r="L82" s="775"/>
      <c r="M82" s="775"/>
      <c r="N82" s="775"/>
      <c r="O82" s="775"/>
      <c r="P82" s="775"/>
      <c r="Q82" s="775"/>
      <c r="R82" s="775"/>
      <c r="S82" s="775"/>
      <c r="T82" s="776"/>
      <c r="U82" s="779"/>
      <c r="V82" s="779"/>
      <c r="W82" s="780"/>
      <c r="X82" s="1"/>
      <c r="Z82" s="3"/>
      <c r="AA82" s="3"/>
      <c r="AB82" s="3"/>
      <c r="AC82" s="3"/>
      <c r="AD82" s="3"/>
      <c r="AE82" s="3"/>
      <c r="AF82" s="3"/>
      <c r="AG82" s="3"/>
    </row>
    <row r="83" spans="1:33" s="2" customFormat="1">
      <c r="A83" s="3"/>
      <c r="B83" s="767"/>
      <c r="C83" s="768"/>
      <c r="D83" s="768"/>
      <c r="E83" s="768"/>
      <c r="F83" s="769"/>
      <c r="G83" s="767"/>
      <c r="H83" s="775"/>
      <c r="I83" s="775"/>
      <c r="J83" s="775"/>
      <c r="K83" s="775"/>
      <c r="L83" s="775"/>
      <c r="M83" s="775"/>
      <c r="N83" s="775"/>
      <c r="O83" s="775"/>
      <c r="P83" s="775"/>
      <c r="Q83" s="775"/>
      <c r="R83" s="775"/>
      <c r="S83" s="775"/>
      <c r="T83" s="776"/>
      <c r="U83" s="779"/>
      <c r="V83" s="779"/>
      <c r="W83" s="780"/>
      <c r="X83" s="1"/>
      <c r="Z83" s="3"/>
      <c r="AA83" s="3"/>
      <c r="AB83" s="3"/>
      <c r="AC83" s="3"/>
      <c r="AD83" s="3"/>
      <c r="AE83" s="3"/>
      <c r="AF83" s="3"/>
      <c r="AG83" s="3"/>
    </row>
    <row r="84" spans="1:33" s="2" customFormat="1">
      <c r="A84" s="3"/>
      <c r="B84" s="770"/>
      <c r="C84" s="771"/>
      <c r="D84" s="771"/>
      <c r="E84" s="771"/>
      <c r="F84" s="772"/>
      <c r="G84" s="19" t="s">
        <v>34</v>
      </c>
      <c r="H84" s="44">
        <v>15</v>
      </c>
      <c r="I84" s="21" t="s">
        <v>21</v>
      </c>
      <c r="J84" s="21">
        <v>12</v>
      </c>
      <c r="K84" s="21" t="s">
        <v>21</v>
      </c>
      <c r="L84" s="21">
        <v>30</v>
      </c>
      <c r="M84" s="21" t="s">
        <v>35</v>
      </c>
      <c r="N84" s="10" t="s">
        <v>24</v>
      </c>
      <c r="O84" s="21" t="s">
        <v>34</v>
      </c>
      <c r="P84" s="783">
        <v>0.08</v>
      </c>
      <c r="Q84" s="783"/>
      <c r="R84" s="21" t="s">
        <v>35</v>
      </c>
      <c r="S84" s="11"/>
      <c r="T84" s="12"/>
      <c r="U84" s="781"/>
      <c r="V84" s="781"/>
      <c r="W84" s="782"/>
      <c r="X84" s="1"/>
      <c r="Z84" s="3"/>
      <c r="AA84" s="3"/>
      <c r="AB84" s="3"/>
      <c r="AC84" s="3"/>
      <c r="AD84" s="3"/>
      <c r="AE84" s="3"/>
      <c r="AF84" s="3"/>
      <c r="AG84" s="3"/>
    </row>
    <row r="85" spans="1:33" s="2" customFormat="1" ht="15.75" customHeight="1">
      <c r="A85" s="3"/>
      <c r="B85" s="764" t="s">
        <v>49</v>
      </c>
      <c r="C85" s="765"/>
      <c r="D85" s="765"/>
      <c r="E85" s="765"/>
      <c r="F85" s="766"/>
      <c r="G85" s="764" t="str">
        <f>CONCATENATE("Fundamento Legal :Artigos, 7º, XXI, da CF/88, Arts. 477, 487, 488 e 491 da CLT. Essa rubrica refere-se ao provisionamento a ser pago à empresa para que a mesma substitua o empregado que esteja cumprindo aviso prévio e sofra redução de 2 (duas)"," horas diárias em sua jornada de trabalho no mês de aviso prévio, ou opte por faltar ao serviço por 7 (sete) dias corridos, no caso de o empregador rescindir o contrato sem justo motivo e conceder aviso prévio."," Estima-se em: ",P91*100," % a estatística anual de empregados que recebem aviso prévio trabalhado.""")</f>
        <v>Fundamento Legal :Artigos, 7º, XXI, da CF/88, Arts. 477, 487, 488 e 491 da CLT. Essa rubrica refere-se ao provisionamento a ser pago à empresa para que a mesma substitua o empregado que esteja cumprindo aviso prévio e sofra redução de 2 (duas) horas diárias em sua jornada de trabalho no mês de aviso prévio, ou opte por faltar ao serviço por 7 (sete) dias corridos, no caso de o empregador rescindir o contrato sem justo motivo e conceder aviso prévio. Estima-se em: 5 % a estatística anual de empregados que recebem aviso prévio trabalhado."</v>
      </c>
      <c r="H85" s="773"/>
      <c r="I85" s="773"/>
      <c r="J85" s="773"/>
      <c r="K85" s="773"/>
      <c r="L85" s="773"/>
      <c r="M85" s="773"/>
      <c r="N85" s="773"/>
      <c r="O85" s="773"/>
      <c r="P85" s="773"/>
      <c r="Q85" s="773"/>
      <c r="R85" s="773"/>
      <c r="S85" s="773"/>
      <c r="T85" s="774"/>
      <c r="U85" s="777">
        <f>(H91/J91/L91*P91)</f>
        <v>9.722222222222223E-4</v>
      </c>
      <c r="V85" s="777"/>
      <c r="W85" s="778"/>
      <c r="X85" s="1"/>
      <c r="Z85" s="3"/>
      <c r="AA85" s="3"/>
      <c r="AB85" s="3"/>
      <c r="AC85" s="3"/>
      <c r="AD85" s="3"/>
      <c r="AE85" s="3"/>
      <c r="AF85" s="3"/>
      <c r="AG85" s="3"/>
    </row>
    <row r="86" spans="1:33" s="2" customFormat="1">
      <c r="A86" s="3"/>
      <c r="B86" s="767"/>
      <c r="C86" s="768"/>
      <c r="D86" s="768"/>
      <c r="E86" s="768"/>
      <c r="F86" s="769"/>
      <c r="G86" s="767"/>
      <c r="H86" s="775"/>
      <c r="I86" s="775"/>
      <c r="J86" s="775"/>
      <c r="K86" s="775"/>
      <c r="L86" s="775"/>
      <c r="M86" s="775"/>
      <c r="N86" s="775"/>
      <c r="O86" s="775"/>
      <c r="P86" s="775"/>
      <c r="Q86" s="775"/>
      <c r="R86" s="775"/>
      <c r="S86" s="775"/>
      <c r="T86" s="776"/>
      <c r="U86" s="779"/>
      <c r="V86" s="779"/>
      <c r="W86" s="780"/>
      <c r="X86" s="1"/>
      <c r="Z86" s="3"/>
      <c r="AA86" s="3"/>
      <c r="AB86" s="3"/>
      <c r="AC86" s="3"/>
      <c r="AD86" s="3"/>
      <c r="AE86" s="3"/>
      <c r="AF86" s="3"/>
      <c r="AG86" s="3"/>
    </row>
    <row r="87" spans="1:33" s="2" customFormat="1">
      <c r="A87" s="3"/>
      <c r="B87" s="767"/>
      <c r="C87" s="768"/>
      <c r="D87" s="768"/>
      <c r="E87" s="768"/>
      <c r="F87" s="769"/>
      <c r="G87" s="767"/>
      <c r="H87" s="775"/>
      <c r="I87" s="775"/>
      <c r="J87" s="775"/>
      <c r="K87" s="775"/>
      <c r="L87" s="775"/>
      <c r="M87" s="775"/>
      <c r="N87" s="775"/>
      <c r="O87" s="775"/>
      <c r="P87" s="775"/>
      <c r="Q87" s="775"/>
      <c r="R87" s="775"/>
      <c r="S87" s="775"/>
      <c r="T87" s="776"/>
      <c r="U87" s="779"/>
      <c r="V87" s="779"/>
      <c r="W87" s="780"/>
      <c r="X87" s="1"/>
      <c r="Z87" s="3"/>
      <c r="AA87" s="3"/>
      <c r="AB87" s="3"/>
      <c r="AC87" s="3"/>
      <c r="AD87" s="3"/>
      <c r="AE87" s="3"/>
      <c r="AF87" s="3"/>
      <c r="AG87" s="3"/>
    </row>
    <row r="88" spans="1:33" s="2" customFormat="1">
      <c r="A88" s="3"/>
      <c r="B88" s="767"/>
      <c r="C88" s="768"/>
      <c r="D88" s="768"/>
      <c r="E88" s="768"/>
      <c r="F88" s="769"/>
      <c r="G88" s="767"/>
      <c r="H88" s="775"/>
      <c r="I88" s="775"/>
      <c r="J88" s="775"/>
      <c r="K88" s="775"/>
      <c r="L88" s="775"/>
      <c r="M88" s="775"/>
      <c r="N88" s="775"/>
      <c r="O88" s="775"/>
      <c r="P88" s="775"/>
      <c r="Q88" s="775"/>
      <c r="R88" s="775"/>
      <c r="S88" s="775"/>
      <c r="T88" s="776"/>
      <c r="U88" s="779"/>
      <c r="V88" s="779"/>
      <c r="W88" s="780"/>
      <c r="X88" s="1"/>
      <c r="Z88" s="3"/>
      <c r="AA88" s="3"/>
      <c r="AB88" s="3"/>
      <c r="AC88" s="3"/>
      <c r="AD88" s="3"/>
      <c r="AE88" s="3"/>
      <c r="AF88" s="3"/>
      <c r="AG88" s="3"/>
    </row>
    <row r="89" spans="1:33" s="2" customFormat="1">
      <c r="A89" s="3"/>
      <c r="B89" s="767"/>
      <c r="C89" s="768"/>
      <c r="D89" s="768"/>
      <c r="E89" s="768"/>
      <c r="F89" s="769"/>
      <c r="G89" s="767"/>
      <c r="H89" s="775"/>
      <c r="I89" s="775"/>
      <c r="J89" s="775"/>
      <c r="K89" s="775"/>
      <c r="L89" s="775"/>
      <c r="M89" s="775"/>
      <c r="N89" s="775"/>
      <c r="O89" s="775"/>
      <c r="P89" s="775"/>
      <c r="Q89" s="775"/>
      <c r="R89" s="775"/>
      <c r="S89" s="775"/>
      <c r="T89" s="776"/>
      <c r="U89" s="779"/>
      <c r="V89" s="779"/>
      <c r="W89" s="780"/>
      <c r="X89" s="1"/>
      <c r="Z89" s="3"/>
      <c r="AA89" s="3"/>
      <c r="AB89" s="3"/>
      <c r="AC89" s="3"/>
      <c r="AD89" s="3"/>
      <c r="AE89" s="3"/>
      <c r="AF89" s="3"/>
      <c r="AG89" s="3"/>
    </row>
    <row r="90" spans="1:33" s="2" customFormat="1" ht="33" customHeight="1">
      <c r="A90" s="3"/>
      <c r="B90" s="767"/>
      <c r="C90" s="768"/>
      <c r="D90" s="768"/>
      <c r="E90" s="768"/>
      <c r="F90" s="769"/>
      <c r="G90" s="767"/>
      <c r="H90" s="775"/>
      <c r="I90" s="775"/>
      <c r="J90" s="775"/>
      <c r="K90" s="775"/>
      <c r="L90" s="775"/>
      <c r="M90" s="775"/>
      <c r="N90" s="775"/>
      <c r="O90" s="775"/>
      <c r="P90" s="775"/>
      <c r="Q90" s="775"/>
      <c r="R90" s="775"/>
      <c r="S90" s="775"/>
      <c r="T90" s="776"/>
      <c r="U90" s="779"/>
      <c r="V90" s="779"/>
      <c r="W90" s="780"/>
      <c r="X90" s="1"/>
      <c r="Z90" s="3"/>
      <c r="AA90" s="3"/>
      <c r="AB90" s="3"/>
      <c r="AC90" s="3"/>
      <c r="AD90" s="3"/>
      <c r="AE90" s="3"/>
      <c r="AF90" s="3"/>
      <c r="AG90" s="3"/>
    </row>
    <row r="91" spans="1:33" s="2" customFormat="1">
      <c r="A91" s="3"/>
      <c r="B91" s="770"/>
      <c r="C91" s="771"/>
      <c r="D91" s="771"/>
      <c r="E91" s="771"/>
      <c r="F91" s="772"/>
      <c r="G91" s="19" t="s">
        <v>34</v>
      </c>
      <c r="H91" s="44">
        <v>7</v>
      </c>
      <c r="I91" s="21" t="s">
        <v>21</v>
      </c>
      <c r="J91" s="21">
        <v>12</v>
      </c>
      <c r="K91" s="21" t="s">
        <v>21</v>
      </c>
      <c r="L91" s="21">
        <v>30</v>
      </c>
      <c r="M91" s="21" t="s">
        <v>35</v>
      </c>
      <c r="N91" s="21" t="s">
        <v>24</v>
      </c>
      <c r="O91" s="21" t="s">
        <v>34</v>
      </c>
      <c r="P91" s="783">
        <v>0.05</v>
      </c>
      <c r="Q91" s="783"/>
      <c r="R91" s="21" t="s">
        <v>35</v>
      </c>
      <c r="S91" s="11"/>
      <c r="T91" s="12"/>
      <c r="U91" s="781"/>
      <c r="V91" s="781"/>
      <c r="W91" s="782"/>
      <c r="X91" s="1"/>
      <c r="Z91" s="3"/>
      <c r="AA91" s="3"/>
      <c r="AB91" s="3"/>
      <c r="AC91" s="3"/>
      <c r="AD91" s="3"/>
      <c r="AE91" s="3"/>
      <c r="AF91" s="3"/>
      <c r="AG91" s="3"/>
    </row>
    <row r="92" spans="1:33" s="2" customFormat="1">
      <c r="A92" s="3"/>
      <c r="B92" s="784" t="s">
        <v>22</v>
      </c>
      <c r="C92" s="785"/>
      <c r="D92" s="785"/>
      <c r="E92" s="785"/>
      <c r="F92" s="785"/>
      <c r="G92" s="785"/>
      <c r="H92" s="785"/>
      <c r="I92" s="785"/>
      <c r="J92" s="785"/>
      <c r="K92" s="785"/>
      <c r="L92" s="785"/>
      <c r="M92" s="785"/>
      <c r="N92" s="785"/>
      <c r="O92" s="785"/>
      <c r="P92" s="785"/>
      <c r="Q92" s="785"/>
      <c r="R92" s="785"/>
      <c r="S92" s="785"/>
      <c r="T92" s="785"/>
      <c r="U92" s="786">
        <f>SUM(U58:W91)</f>
        <v>0.10212499999999999</v>
      </c>
      <c r="V92" s="787"/>
      <c r="W92" s="787"/>
      <c r="X92" s="1"/>
      <c r="Z92" s="3"/>
      <c r="AA92" s="3"/>
      <c r="AB92" s="3"/>
      <c r="AC92" s="3"/>
      <c r="AD92" s="3"/>
      <c r="AE92" s="3"/>
      <c r="AF92" s="3"/>
      <c r="AG92" s="3"/>
    </row>
    <row r="93" spans="1:33" s="2" customFormat="1" ht="18" customHeight="1">
      <c r="A93" s="3"/>
      <c r="B93" s="753" t="s">
        <v>50</v>
      </c>
      <c r="C93" s="754"/>
      <c r="D93" s="754"/>
      <c r="E93" s="754"/>
      <c r="F93" s="754"/>
      <c r="G93" s="754"/>
      <c r="H93" s="754"/>
      <c r="I93" s="754"/>
      <c r="J93" s="754"/>
      <c r="K93" s="754"/>
      <c r="L93" s="754"/>
      <c r="M93" s="754"/>
      <c r="N93" s="754"/>
      <c r="O93" s="754"/>
      <c r="P93" s="755">
        <f>U13</f>
        <v>0.3680000000000001</v>
      </c>
      <c r="Q93" s="756"/>
      <c r="R93" s="25" t="s">
        <v>24</v>
      </c>
      <c r="S93" s="757">
        <f>U92</f>
        <v>0.10212499999999999</v>
      </c>
      <c r="T93" s="758"/>
      <c r="U93" s="759">
        <f>(P93*S93)</f>
        <v>3.7582000000000011E-2</v>
      </c>
      <c r="V93" s="760"/>
      <c r="W93" s="761"/>
      <c r="X93" s="1"/>
      <c r="Z93" s="3"/>
      <c r="AA93" s="3"/>
      <c r="AB93" s="3"/>
      <c r="AC93" s="3"/>
      <c r="AD93" s="3"/>
      <c r="AE93" s="3"/>
      <c r="AF93" s="3"/>
      <c r="AG93" s="3"/>
    </row>
    <row r="94" spans="1:33" s="2" customFormat="1" ht="19.5" customHeight="1">
      <c r="A94" s="3"/>
      <c r="B94" s="26" t="s">
        <v>51</v>
      </c>
      <c r="C94" s="27"/>
      <c r="D94" s="27"/>
      <c r="E94" s="27"/>
      <c r="F94" s="27"/>
      <c r="G94" s="27"/>
      <c r="H94" s="27"/>
      <c r="I94" s="27"/>
      <c r="J94" s="27"/>
      <c r="K94" s="27"/>
      <c r="L94" s="27"/>
      <c r="M94" s="27"/>
      <c r="N94" s="10"/>
      <c r="O94" s="27"/>
      <c r="P94" s="28"/>
      <c r="Q94" s="25"/>
      <c r="R94" s="25"/>
      <c r="S94" s="29"/>
      <c r="T94" s="56"/>
      <c r="U94" s="152"/>
      <c r="V94" s="153"/>
      <c r="W94" s="154"/>
      <c r="X94" s="1"/>
      <c r="Z94" s="3"/>
      <c r="AA94" s="3"/>
      <c r="AB94" s="3"/>
      <c r="AC94" s="3"/>
      <c r="AD94" s="3"/>
      <c r="AE94" s="3"/>
      <c r="AF94" s="3"/>
      <c r="AG94" s="3"/>
    </row>
    <row r="95" spans="1:33" s="2" customFormat="1" ht="18.75" customHeight="1">
      <c r="A95" s="3"/>
      <c r="B95" s="26"/>
      <c r="C95" s="27"/>
      <c r="D95" s="27"/>
      <c r="E95" s="27"/>
      <c r="F95" s="27"/>
      <c r="G95" s="27" t="s">
        <v>34</v>
      </c>
      <c r="H95" s="42">
        <f>U25</f>
        <v>0.15555555555555556</v>
      </c>
      <c r="I95" s="57" t="s">
        <v>37</v>
      </c>
      <c r="J95" s="42">
        <f>U33</f>
        <v>1.0133333333333333E-3</v>
      </c>
      <c r="K95" s="57" t="s">
        <v>37</v>
      </c>
      <c r="L95" s="42">
        <f>U55</f>
        <v>3.6518055555555554E-2</v>
      </c>
      <c r="M95" s="27" t="s">
        <v>35</v>
      </c>
      <c r="N95" s="21" t="s">
        <v>24</v>
      </c>
      <c r="O95" s="27" t="s">
        <v>34</v>
      </c>
      <c r="P95" s="755">
        <f>U92</f>
        <v>0.10212499999999999</v>
      </c>
      <c r="Q95" s="755"/>
      <c r="R95" s="25" t="s">
        <v>35</v>
      </c>
      <c r="S95" s="29"/>
      <c r="T95" s="30"/>
      <c r="U95" s="762">
        <f>(H95+J95+L95)*(P95)</f>
        <v>1.971900420138889E-2</v>
      </c>
      <c r="V95" s="759"/>
      <c r="W95" s="763"/>
      <c r="X95" s="1"/>
      <c r="Z95" s="3"/>
      <c r="AA95" s="3"/>
      <c r="AB95" s="3"/>
      <c r="AC95" s="3"/>
      <c r="AD95" s="3"/>
      <c r="AE95" s="3"/>
      <c r="AF95" s="3"/>
      <c r="AG95" s="3"/>
    </row>
    <row r="96" spans="1:33" s="2" customFormat="1" ht="21" customHeight="1">
      <c r="A96" s="3"/>
      <c r="B96" s="747" t="s">
        <v>42</v>
      </c>
      <c r="C96" s="748"/>
      <c r="D96" s="748"/>
      <c r="E96" s="748"/>
      <c r="F96" s="748"/>
      <c r="G96" s="748"/>
      <c r="H96" s="748"/>
      <c r="I96" s="748"/>
      <c r="J96" s="748"/>
      <c r="K96" s="748"/>
      <c r="L96" s="748"/>
      <c r="M96" s="748"/>
      <c r="N96" s="748"/>
      <c r="O96" s="748"/>
      <c r="P96" s="748"/>
      <c r="Q96" s="748"/>
      <c r="R96" s="748"/>
      <c r="S96" s="748"/>
      <c r="T96" s="748"/>
      <c r="U96" s="749">
        <f>SUM(U92:W95)</f>
        <v>0.15942600420138889</v>
      </c>
      <c r="V96" s="750"/>
      <c r="W96" s="750"/>
      <c r="X96" s="1"/>
      <c r="Z96" s="3"/>
      <c r="AA96" s="3"/>
      <c r="AB96" s="3"/>
      <c r="AC96" s="3"/>
      <c r="AD96" s="3"/>
      <c r="AE96" s="3"/>
      <c r="AF96" s="3"/>
      <c r="AG96" s="3"/>
    </row>
    <row r="98" spans="1:33" s="2" customFormat="1" ht="21" customHeight="1">
      <c r="A98" s="3"/>
      <c r="B98" s="751" t="s">
        <v>52</v>
      </c>
      <c r="C98" s="751"/>
      <c r="D98" s="751"/>
      <c r="E98" s="751"/>
      <c r="F98" s="751"/>
      <c r="G98" s="752"/>
      <c r="H98" s="752"/>
      <c r="I98" s="752"/>
      <c r="J98" s="752"/>
      <c r="K98" s="752"/>
      <c r="L98" s="752"/>
      <c r="M98" s="752"/>
      <c r="N98" s="752"/>
      <c r="O98" s="752"/>
      <c r="P98" s="752"/>
      <c r="Q98" s="752"/>
      <c r="R98" s="752"/>
      <c r="S98" s="752"/>
      <c r="T98" s="752"/>
      <c r="U98" s="752"/>
      <c r="V98" s="752"/>
      <c r="W98" s="752"/>
      <c r="X98" s="1"/>
      <c r="Z98" s="3"/>
      <c r="AA98" s="3"/>
      <c r="AB98" s="3"/>
      <c r="AC98" s="3"/>
      <c r="AD98" s="3"/>
      <c r="AE98" s="3"/>
      <c r="AF98" s="3"/>
      <c r="AG98" s="3"/>
    </row>
    <row r="99" spans="1:33" s="2" customFormat="1" ht="20.25" customHeight="1">
      <c r="A99" s="3"/>
      <c r="B99" s="743" t="str">
        <f>B13</f>
        <v>Submódulo 2.2 - Encargos Previdenciários, FGTS e outras contribuições:</v>
      </c>
      <c r="C99" s="743"/>
      <c r="D99" s="743"/>
      <c r="E99" s="744"/>
      <c r="F99" s="744"/>
      <c r="G99" s="744"/>
      <c r="H99" s="744"/>
      <c r="I99" s="744"/>
      <c r="J99" s="744"/>
      <c r="K99" s="744"/>
      <c r="L99" s="744"/>
      <c r="M99" s="744"/>
      <c r="N99" s="744"/>
      <c r="O99" s="744"/>
      <c r="P99" s="744"/>
      <c r="Q99" s="744"/>
      <c r="R99" s="744"/>
      <c r="S99" s="744"/>
      <c r="T99" s="744"/>
      <c r="U99" s="745">
        <f>(U13)</f>
        <v>0.3680000000000001</v>
      </c>
      <c r="V99" s="746"/>
      <c r="W99" s="746"/>
      <c r="X99" s="1"/>
      <c r="Z99" s="3"/>
      <c r="AA99" s="3"/>
      <c r="AB99" s="3"/>
      <c r="AC99" s="3"/>
      <c r="AD99" s="3"/>
      <c r="AE99" s="3"/>
      <c r="AF99" s="3"/>
      <c r="AG99" s="3"/>
    </row>
    <row r="100" spans="1:33" s="2" customFormat="1" ht="23.25" customHeight="1">
      <c r="A100" s="3"/>
      <c r="B100" s="743" t="str">
        <f>B25</f>
        <v>Submódulo 2.3 - 13º Salário e Adiconal de Férias:</v>
      </c>
      <c r="C100" s="743"/>
      <c r="D100" s="743"/>
      <c r="E100" s="744"/>
      <c r="F100" s="744"/>
      <c r="G100" s="744"/>
      <c r="H100" s="744"/>
      <c r="I100" s="744"/>
      <c r="J100" s="744"/>
      <c r="K100" s="744"/>
      <c r="L100" s="744"/>
      <c r="M100" s="744"/>
      <c r="N100" s="744"/>
      <c r="O100" s="744"/>
      <c r="P100" s="744"/>
      <c r="Q100" s="744"/>
      <c r="R100" s="744"/>
      <c r="S100" s="744"/>
      <c r="T100" s="744"/>
      <c r="U100" s="745">
        <f>(U25)</f>
        <v>0.15555555555555556</v>
      </c>
      <c r="V100" s="746"/>
      <c r="W100" s="746"/>
      <c r="X100" s="1"/>
      <c r="Z100" s="3"/>
      <c r="AA100" s="3"/>
      <c r="AB100" s="3"/>
      <c r="AC100" s="3"/>
      <c r="AD100" s="3"/>
      <c r="AE100" s="3"/>
      <c r="AF100" s="3"/>
      <c r="AG100" s="3"/>
    </row>
    <row r="101" spans="1:33" s="2" customFormat="1" ht="22.5" customHeight="1">
      <c r="A101" s="3"/>
      <c r="B101" s="743" t="str">
        <f>B33</f>
        <v>Submódulo 2.4 - Afastamento Maternidade:</v>
      </c>
      <c r="C101" s="743"/>
      <c r="D101" s="743"/>
      <c r="E101" s="744"/>
      <c r="F101" s="744"/>
      <c r="G101" s="744"/>
      <c r="H101" s="744"/>
      <c r="I101" s="744"/>
      <c r="J101" s="744"/>
      <c r="K101" s="744"/>
      <c r="L101" s="744"/>
      <c r="M101" s="744"/>
      <c r="N101" s="744"/>
      <c r="O101" s="744"/>
      <c r="P101" s="744"/>
      <c r="Q101" s="744"/>
      <c r="R101" s="744"/>
      <c r="S101" s="744"/>
      <c r="T101" s="744"/>
      <c r="U101" s="745">
        <f>(U33)</f>
        <v>1.0133333333333333E-3</v>
      </c>
      <c r="V101" s="746"/>
      <c r="W101" s="746"/>
      <c r="X101" s="1"/>
      <c r="Z101" s="3"/>
      <c r="AA101" s="3"/>
      <c r="AB101" s="3"/>
      <c r="AC101" s="3"/>
      <c r="AD101" s="3"/>
      <c r="AE101" s="3"/>
      <c r="AF101" s="3"/>
      <c r="AG101" s="3"/>
    </row>
    <row r="102" spans="1:33" s="2" customFormat="1" ht="24" customHeight="1">
      <c r="A102" s="3"/>
      <c r="B102" s="743" t="str">
        <f>B55</f>
        <v>Módulo 3 - Provisão para Rescisão</v>
      </c>
      <c r="C102" s="743"/>
      <c r="D102" s="743"/>
      <c r="E102" s="744"/>
      <c r="F102" s="744"/>
      <c r="G102" s="744"/>
      <c r="H102" s="744"/>
      <c r="I102" s="744"/>
      <c r="J102" s="744"/>
      <c r="K102" s="744"/>
      <c r="L102" s="744"/>
      <c r="M102" s="744"/>
      <c r="N102" s="744"/>
      <c r="O102" s="744"/>
      <c r="P102" s="744"/>
      <c r="Q102" s="744"/>
      <c r="R102" s="744"/>
      <c r="S102" s="744"/>
      <c r="T102" s="744"/>
      <c r="U102" s="745">
        <f>(U55)</f>
        <v>3.6518055555555554E-2</v>
      </c>
      <c r="V102" s="746"/>
      <c r="W102" s="746"/>
      <c r="X102" s="1"/>
      <c r="Z102" s="3"/>
      <c r="AA102" s="3"/>
      <c r="AB102" s="3"/>
      <c r="AC102" s="3"/>
      <c r="AD102" s="3"/>
      <c r="AE102" s="3"/>
      <c r="AF102" s="3"/>
      <c r="AG102" s="3"/>
    </row>
    <row r="103" spans="1:33" s="2" customFormat="1" ht="29.25" customHeight="1">
      <c r="A103" s="3"/>
      <c r="B103" s="743" t="str">
        <f>B96</f>
        <v>Módulo 4 - Custo de Reposição do Profissional Ausente</v>
      </c>
      <c r="C103" s="743"/>
      <c r="D103" s="743"/>
      <c r="E103" s="744"/>
      <c r="F103" s="744"/>
      <c r="G103" s="744"/>
      <c r="H103" s="744"/>
      <c r="I103" s="744"/>
      <c r="J103" s="744"/>
      <c r="K103" s="744"/>
      <c r="L103" s="744"/>
      <c r="M103" s="744"/>
      <c r="N103" s="744"/>
      <c r="O103" s="744"/>
      <c r="P103" s="744"/>
      <c r="Q103" s="744"/>
      <c r="R103" s="744"/>
      <c r="S103" s="744"/>
      <c r="T103" s="744"/>
      <c r="U103" s="745">
        <f>U96</f>
        <v>0.15942600420138889</v>
      </c>
      <c r="V103" s="746"/>
      <c r="W103" s="746"/>
      <c r="X103" s="1"/>
      <c r="Z103" s="3"/>
      <c r="AA103" s="3"/>
      <c r="AB103" s="3"/>
      <c r="AC103" s="3"/>
      <c r="AD103" s="3"/>
      <c r="AE103" s="3"/>
      <c r="AF103" s="3"/>
      <c r="AG103" s="3"/>
    </row>
    <row r="104" spans="1:33" s="2" customFormat="1" ht="21" customHeight="1">
      <c r="A104" s="3"/>
      <c r="B104" s="729" t="s">
        <v>53</v>
      </c>
      <c r="C104" s="729"/>
      <c r="D104" s="729"/>
      <c r="E104" s="730"/>
      <c r="F104" s="730"/>
      <c r="G104" s="730"/>
      <c r="H104" s="730"/>
      <c r="I104" s="730"/>
      <c r="J104" s="730"/>
      <c r="K104" s="730"/>
      <c r="L104" s="730"/>
      <c r="M104" s="730"/>
      <c r="N104" s="730"/>
      <c r="O104" s="730"/>
      <c r="P104" s="730"/>
      <c r="Q104" s="730"/>
      <c r="R104" s="730"/>
      <c r="S104" s="730"/>
      <c r="T104" s="730"/>
      <c r="U104" s="731">
        <f>SUM(U99:W103)</f>
        <v>0.72051294864583337</v>
      </c>
      <c r="V104" s="732"/>
      <c r="W104" s="732"/>
      <c r="X104" s="1"/>
      <c r="Z104" s="3"/>
      <c r="AA104" s="3"/>
      <c r="AB104" s="3"/>
      <c r="AC104" s="3"/>
      <c r="AD104" s="3"/>
      <c r="AE104" s="3"/>
      <c r="AF104" s="3"/>
      <c r="AG104" s="3"/>
    </row>
    <row r="107" spans="1:33">
      <c r="B107" s="733" t="s">
        <v>54</v>
      </c>
      <c r="C107" s="733"/>
      <c r="D107" s="58" t="s">
        <v>55</v>
      </c>
      <c r="E107" s="734" t="s">
        <v>56</v>
      </c>
      <c r="F107" s="734"/>
      <c r="G107" s="735" t="s">
        <v>57</v>
      </c>
      <c r="H107" s="735"/>
      <c r="I107" s="735"/>
      <c r="J107" s="735"/>
      <c r="K107" s="735"/>
      <c r="L107" s="735"/>
      <c r="M107" s="735"/>
      <c r="N107" s="735"/>
      <c r="O107" s="735"/>
      <c r="P107" s="735"/>
      <c r="Q107" s="735"/>
      <c r="R107" s="735"/>
      <c r="S107" s="735"/>
      <c r="T107" s="735"/>
      <c r="U107" s="735"/>
      <c r="V107" s="735"/>
      <c r="W107" s="735"/>
    </row>
    <row r="108" spans="1:33">
      <c r="B108" s="736" t="s">
        <v>139</v>
      </c>
      <c r="C108" s="737"/>
      <c r="D108" s="59">
        <v>0.03</v>
      </c>
      <c r="E108" s="738">
        <v>515</v>
      </c>
      <c r="F108" s="739"/>
      <c r="G108" s="740" t="s">
        <v>138</v>
      </c>
      <c r="H108" s="741"/>
      <c r="I108" s="741"/>
      <c r="J108" s="741"/>
      <c r="K108" s="741"/>
      <c r="L108" s="741"/>
      <c r="M108" s="741"/>
      <c r="N108" s="741"/>
      <c r="O108" s="741"/>
      <c r="P108" s="741"/>
      <c r="Q108" s="741"/>
      <c r="R108" s="741"/>
      <c r="S108" s="741"/>
      <c r="T108" s="741"/>
      <c r="U108" s="741"/>
      <c r="V108" s="741"/>
      <c r="W108" s="742"/>
      <c r="X108" s="60"/>
      <c r="Y108" s="61"/>
      <c r="Z108" s="62"/>
      <c r="AA108" s="63"/>
      <c r="AB108" s="63"/>
      <c r="AC108" s="2"/>
      <c r="AD108" s="2"/>
    </row>
    <row r="109" spans="1:33">
      <c r="E109" s="893" t="s">
        <v>910</v>
      </c>
      <c r="F109" s="894"/>
    </row>
    <row r="110" spans="1:33">
      <c r="E110" s="895" t="s">
        <v>918</v>
      </c>
      <c r="F110" s="896"/>
      <c r="G110" s="896"/>
      <c r="H110" s="896"/>
      <c r="I110" s="896"/>
      <c r="J110" s="896"/>
      <c r="K110" s="896"/>
      <c r="L110" s="896"/>
      <c r="M110" s="896"/>
      <c r="N110" s="896"/>
      <c r="O110" s="896"/>
      <c r="P110" s="896"/>
      <c r="Q110" s="896"/>
      <c r="R110" s="896"/>
      <c r="S110" s="896"/>
      <c r="T110" s="896"/>
      <c r="U110" s="896"/>
      <c r="V110" s="896"/>
      <c r="W110" s="897"/>
    </row>
  </sheetData>
  <mergeCells count="150">
    <mergeCell ref="E109:F109"/>
    <mergeCell ref="E110:W110"/>
    <mergeCell ref="B28:W28"/>
    <mergeCell ref="B32:W32"/>
    <mergeCell ref="B46:F46"/>
    <mergeCell ref="U46:W46"/>
    <mergeCell ref="B44:W44"/>
    <mergeCell ref="U42:W42"/>
    <mergeCell ref="B42:F42"/>
    <mergeCell ref="P30:Q30"/>
    <mergeCell ref="B31:O31"/>
    <mergeCell ref="U31:W31"/>
    <mergeCell ref="B33:T33"/>
    <mergeCell ref="U33:W33"/>
    <mergeCell ref="L42:M42"/>
    <mergeCell ref="N42:O42"/>
    <mergeCell ref="B43:T43"/>
    <mergeCell ref="U43:W43"/>
    <mergeCell ref="P45:Q45"/>
    <mergeCell ref="S45:T45"/>
    <mergeCell ref="U45:W45"/>
    <mergeCell ref="B35:W35"/>
    <mergeCell ref="B36:F41"/>
    <mergeCell ref="G36:T40"/>
    <mergeCell ref="B6:T6"/>
    <mergeCell ref="U6:W6"/>
    <mergeCell ref="B7:T7"/>
    <mergeCell ref="U7:W7"/>
    <mergeCell ref="B8:T8"/>
    <mergeCell ref="U8:W8"/>
    <mergeCell ref="B2:W2"/>
    <mergeCell ref="B3:T3"/>
    <mergeCell ref="U3:W3"/>
    <mergeCell ref="B4:T4"/>
    <mergeCell ref="U4:W4"/>
    <mergeCell ref="B5:T5"/>
    <mergeCell ref="U5:W5"/>
    <mergeCell ref="B12:T12"/>
    <mergeCell ref="U12:W12"/>
    <mergeCell ref="B13:T13"/>
    <mergeCell ref="U13:W13"/>
    <mergeCell ref="B14:W14"/>
    <mergeCell ref="B15:W15"/>
    <mergeCell ref="B9:T9"/>
    <mergeCell ref="U9:W9"/>
    <mergeCell ref="B10:T10"/>
    <mergeCell ref="U10:W11"/>
    <mergeCell ref="C11:D11"/>
    <mergeCell ref="E11:G11"/>
    <mergeCell ref="J11:L11"/>
    <mergeCell ref="M11:O11"/>
    <mergeCell ref="B22:T22"/>
    <mergeCell ref="U22:W22"/>
    <mergeCell ref="B23:O23"/>
    <mergeCell ref="P23:Q23"/>
    <mergeCell ref="S23:T23"/>
    <mergeCell ref="U23:W23"/>
    <mergeCell ref="B16:F18"/>
    <mergeCell ref="G16:T16"/>
    <mergeCell ref="U16:W18"/>
    <mergeCell ref="G18:M18"/>
    <mergeCell ref="O18:T18"/>
    <mergeCell ref="B19:F21"/>
    <mergeCell ref="G19:T19"/>
    <mergeCell ref="U19:W21"/>
    <mergeCell ref="U24:W24"/>
    <mergeCell ref="B25:T25"/>
    <mergeCell ref="U25:W25"/>
    <mergeCell ref="B27:W27"/>
    <mergeCell ref="B29:F30"/>
    <mergeCell ref="G29:T29"/>
    <mergeCell ref="U29:W30"/>
    <mergeCell ref="G30:H30"/>
    <mergeCell ref="J30:K30"/>
    <mergeCell ref="M30:N30"/>
    <mergeCell ref="U36:W41"/>
    <mergeCell ref="L41:M41"/>
    <mergeCell ref="G42:H42"/>
    <mergeCell ref="J42:K42"/>
    <mergeCell ref="B52:F54"/>
    <mergeCell ref="G52:T53"/>
    <mergeCell ref="U52:W54"/>
    <mergeCell ref="G54:H54"/>
    <mergeCell ref="J54:K54"/>
    <mergeCell ref="M54:N54"/>
    <mergeCell ref="G46:H46"/>
    <mergeCell ref="J46:K46"/>
    <mergeCell ref="M46:N46"/>
    <mergeCell ref="B47:F51"/>
    <mergeCell ref="G47:T50"/>
    <mergeCell ref="U47:W51"/>
    <mergeCell ref="G51:H51"/>
    <mergeCell ref="J51:K51"/>
    <mergeCell ref="B62:F67"/>
    <mergeCell ref="G62:T66"/>
    <mergeCell ref="U62:W67"/>
    <mergeCell ref="B68:F74"/>
    <mergeCell ref="G68:T73"/>
    <mergeCell ref="U68:W74"/>
    <mergeCell ref="P74:Q74"/>
    <mergeCell ref="B55:T55"/>
    <mergeCell ref="U55:W55"/>
    <mergeCell ref="B57:W57"/>
    <mergeCell ref="B58:F61"/>
    <mergeCell ref="G58:T60"/>
    <mergeCell ref="U58:W61"/>
    <mergeCell ref="G61:H61"/>
    <mergeCell ref="J61:K61"/>
    <mergeCell ref="L61:M61"/>
    <mergeCell ref="P61:Q61"/>
    <mergeCell ref="B85:F91"/>
    <mergeCell ref="G85:T90"/>
    <mergeCell ref="U85:W91"/>
    <mergeCell ref="P91:Q91"/>
    <mergeCell ref="B92:T92"/>
    <mergeCell ref="U92:W92"/>
    <mergeCell ref="B75:F79"/>
    <mergeCell ref="G75:T78"/>
    <mergeCell ref="U75:W79"/>
    <mergeCell ref="B80:F84"/>
    <mergeCell ref="G80:T83"/>
    <mergeCell ref="U80:W84"/>
    <mergeCell ref="P84:Q84"/>
    <mergeCell ref="B96:T96"/>
    <mergeCell ref="U96:W96"/>
    <mergeCell ref="B98:W98"/>
    <mergeCell ref="B99:T99"/>
    <mergeCell ref="U99:W99"/>
    <mergeCell ref="B100:T100"/>
    <mergeCell ref="U100:W100"/>
    <mergeCell ref="B93:O93"/>
    <mergeCell ref="P93:Q93"/>
    <mergeCell ref="S93:T93"/>
    <mergeCell ref="U93:W93"/>
    <mergeCell ref="P95:Q95"/>
    <mergeCell ref="U95:W95"/>
    <mergeCell ref="B104:T104"/>
    <mergeCell ref="U104:W104"/>
    <mergeCell ref="B107:C107"/>
    <mergeCell ref="E107:F107"/>
    <mergeCell ref="G107:W107"/>
    <mergeCell ref="B108:C108"/>
    <mergeCell ref="E108:F108"/>
    <mergeCell ref="G108:W108"/>
    <mergeCell ref="B101:T101"/>
    <mergeCell ref="U101:W101"/>
    <mergeCell ref="B102:T102"/>
    <mergeCell ref="U102:W102"/>
    <mergeCell ref="B103:T103"/>
    <mergeCell ref="U103:W103"/>
  </mergeCells>
  <pageMargins left="0.78740157499999996" right="0.78740157499999996" top="0.984251969" bottom="0.984251969" header="0.49212598499999999" footer="0.49212598499999999"/>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S97"/>
  <sheetViews>
    <sheetView showGridLines="0" tabSelected="1" zoomScale="80" zoomScaleNormal="80" workbookViewId="0">
      <selection activeCell="E94" sqref="E94"/>
    </sheetView>
  </sheetViews>
  <sheetFormatPr defaultColWidth="9.140625" defaultRowHeight="25.5"/>
  <cols>
    <col min="1" max="1" width="4.85546875" style="67" customWidth="1"/>
    <col min="2" max="2" width="11" style="148" customWidth="1"/>
    <col min="3" max="3" width="120.28515625" style="149" bestFit="1" customWidth="1"/>
    <col min="4" max="4" width="32.7109375" style="150" customWidth="1"/>
    <col min="5" max="5" width="24.42578125" style="151" customWidth="1"/>
    <col min="6" max="6" width="11.42578125" style="66" bestFit="1" customWidth="1"/>
    <col min="7" max="7" width="58.7109375" style="67" customWidth="1"/>
    <col min="8" max="8" width="17.42578125" style="67" customWidth="1"/>
    <col min="9" max="9" width="27.7109375" style="67" customWidth="1"/>
    <col min="10" max="10" width="15.28515625" style="67" customWidth="1"/>
    <col min="11" max="11" width="64.28515625" style="67" bestFit="1" customWidth="1"/>
    <col min="12" max="13" width="9.140625" style="67"/>
    <col min="14" max="14" width="17.42578125" style="67" bestFit="1" customWidth="1"/>
    <col min="15" max="15" width="9.140625" style="67"/>
    <col min="16" max="16" width="16.42578125" style="67" bestFit="1" customWidth="1"/>
    <col min="17" max="16384" width="9.140625" style="67"/>
  </cols>
  <sheetData>
    <row r="2" spans="2:8">
      <c r="B2" s="929" t="s">
        <v>58</v>
      </c>
      <c r="C2" s="930"/>
      <c r="D2" s="155"/>
      <c r="E2" s="156"/>
    </row>
    <row r="3" spans="2:8">
      <c r="B3" s="157">
        <v>1</v>
      </c>
      <c r="C3" s="114" t="s">
        <v>59</v>
      </c>
      <c r="D3" s="931" t="s">
        <v>7901</v>
      </c>
      <c r="E3" s="932"/>
    </row>
    <row r="4" spans="2:8">
      <c r="B4" s="157">
        <f>B3+1</f>
        <v>2</v>
      </c>
      <c r="C4" s="114" t="s">
        <v>60</v>
      </c>
      <c r="D4" s="933" t="s">
        <v>7902</v>
      </c>
      <c r="E4" s="934"/>
    </row>
    <row r="5" spans="2:8">
      <c r="B5" s="935" t="s">
        <v>61</v>
      </c>
      <c r="C5" s="935"/>
      <c r="D5" s="182" t="s">
        <v>62</v>
      </c>
      <c r="E5" s="183" t="s">
        <v>63</v>
      </c>
    </row>
    <row r="6" spans="2:8" ht="40.5">
      <c r="B6" s="114">
        <f>B4+1</f>
        <v>3</v>
      </c>
      <c r="C6" s="114" t="s">
        <v>64</v>
      </c>
      <c r="D6" s="116" t="s">
        <v>168</v>
      </c>
      <c r="E6" s="192" t="s">
        <v>170</v>
      </c>
    </row>
    <row r="7" spans="2:8" ht="40.5">
      <c r="B7" s="114">
        <v>4</v>
      </c>
      <c r="C7" s="114" t="s">
        <v>65</v>
      </c>
      <c r="D7" s="116" t="s">
        <v>169</v>
      </c>
      <c r="E7" s="192" t="s">
        <v>171</v>
      </c>
    </row>
    <row r="8" spans="2:8">
      <c r="B8" s="68">
        <v>5</v>
      </c>
      <c r="C8" s="68" t="s">
        <v>66</v>
      </c>
      <c r="D8" s="936" t="s">
        <v>67</v>
      </c>
      <c r="E8" s="937"/>
    </row>
    <row r="9" spans="2:8" ht="30" customHeight="1">
      <c r="B9" s="926" t="s">
        <v>68</v>
      </c>
      <c r="C9" s="927"/>
      <c r="D9" s="927"/>
      <c r="E9" s="928"/>
    </row>
    <row r="10" spans="2:8" ht="27" customHeight="1">
      <c r="B10" s="939" t="s">
        <v>69</v>
      </c>
      <c r="C10" s="939"/>
      <c r="D10" s="939"/>
      <c r="E10" s="939"/>
    </row>
    <row r="11" spans="2:8" ht="33.75" customHeight="1">
      <c r="B11" s="940" t="s">
        <v>925</v>
      </c>
      <c r="C11" s="940"/>
      <c r="D11" s="940"/>
      <c r="E11" s="940"/>
      <c r="F11" s="71"/>
    </row>
    <row r="12" spans="2:8" ht="35.25" customHeight="1">
      <c r="B12" s="72" t="s">
        <v>70</v>
      </c>
      <c r="C12" s="72" t="s">
        <v>71</v>
      </c>
      <c r="D12" s="73" t="s">
        <v>72</v>
      </c>
      <c r="E12" s="74" t="s">
        <v>73</v>
      </c>
      <c r="F12" s="71"/>
      <c r="G12" s="75" t="s">
        <v>74</v>
      </c>
      <c r="H12" s="76"/>
    </row>
    <row r="13" spans="2:8" ht="31.5" customHeight="1">
      <c r="B13" s="77">
        <v>1</v>
      </c>
      <c r="C13" s="78" t="s">
        <v>75</v>
      </c>
      <c r="D13" s="79"/>
      <c r="E13" s="80"/>
      <c r="F13" s="71"/>
      <c r="G13" s="81">
        <v>220</v>
      </c>
      <c r="H13" s="76"/>
    </row>
    <row r="14" spans="2:8" ht="26.25">
      <c r="B14" s="68" t="s">
        <v>76</v>
      </c>
      <c r="C14" s="82" t="s">
        <v>77</v>
      </c>
      <c r="D14" s="158"/>
      <c r="E14" s="160">
        <v>1515.92</v>
      </c>
      <c r="F14" s="71"/>
      <c r="G14" s="76"/>
      <c r="H14" s="76"/>
    </row>
    <row r="15" spans="2:8" ht="33" customHeight="1">
      <c r="B15" s="941" t="s">
        <v>84</v>
      </c>
      <c r="C15" s="942"/>
      <c r="D15" s="84"/>
      <c r="E15" s="85">
        <f>SUM(E14:E14)</f>
        <v>1515.92</v>
      </c>
      <c r="F15" s="71"/>
      <c r="G15" s="76"/>
      <c r="H15" s="76"/>
    </row>
    <row r="16" spans="2:8" ht="33" customHeight="1">
      <c r="B16" s="68"/>
      <c r="C16" s="86" t="s">
        <v>85</v>
      </c>
      <c r="D16" s="70"/>
      <c r="E16" s="83"/>
      <c r="F16" s="71"/>
      <c r="G16" s="76"/>
      <c r="H16" s="76"/>
    </row>
    <row r="17" spans="2:10" ht="31.5" customHeight="1">
      <c r="B17" s="68" t="s">
        <v>86</v>
      </c>
      <c r="C17" s="87" t="s">
        <v>87</v>
      </c>
      <c r="D17" s="70"/>
      <c r="E17" s="88">
        <v>0</v>
      </c>
      <c r="F17" s="71"/>
      <c r="G17" s="76"/>
      <c r="H17" s="76"/>
    </row>
    <row r="18" spans="2:10" ht="33.75" customHeight="1">
      <c r="B18" s="77">
        <v>1</v>
      </c>
      <c r="C18" s="89" t="s">
        <v>88</v>
      </c>
      <c r="D18" s="90"/>
      <c r="E18" s="91">
        <f>SUM(E14:E14,E17)</f>
        <v>1515.92</v>
      </c>
      <c r="F18" s="71"/>
      <c r="G18" s="76"/>
      <c r="H18" s="76"/>
    </row>
    <row r="19" spans="2:10" ht="33.75" customHeight="1">
      <c r="B19" s="77">
        <v>2</v>
      </c>
      <c r="C19" s="78" t="s">
        <v>89</v>
      </c>
      <c r="D19" s="79"/>
      <c r="E19" s="80"/>
      <c r="F19" s="71"/>
      <c r="G19" s="76"/>
      <c r="H19" s="76"/>
    </row>
    <row r="20" spans="2:10" ht="33.75" customHeight="1">
      <c r="B20" s="84"/>
      <c r="C20" s="92" t="s">
        <v>90</v>
      </c>
      <c r="D20" s="93"/>
      <c r="E20" s="94"/>
      <c r="F20" s="71"/>
      <c r="G20" s="76"/>
      <c r="H20" s="76"/>
    </row>
    <row r="21" spans="2:10" ht="33.75" customHeight="1">
      <c r="B21" s="95" t="s">
        <v>76</v>
      </c>
      <c r="C21" s="96" t="s">
        <v>91</v>
      </c>
      <c r="D21" s="97"/>
      <c r="E21" s="181">
        <f>ESCALA!J27</f>
        <v>242</v>
      </c>
      <c r="F21" s="71"/>
      <c r="G21" s="99"/>
      <c r="H21" s="76"/>
      <c r="J21"/>
    </row>
    <row r="22" spans="2:10" ht="33.75" customHeight="1">
      <c r="B22" s="95" t="s">
        <v>78</v>
      </c>
      <c r="C22" s="96" t="s">
        <v>92</v>
      </c>
      <c r="D22" s="97"/>
      <c r="E22" s="100">
        <f>ROUND(IF(ABS(-6/100*E14)&gt;E21,-1*E21,-6/100*E14),2)</f>
        <v>-90.96</v>
      </c>
      <c r="F22" s="71"/>
      <c r="G22" s="76"/>
      <c r="H22" s="76"/>
      <c r="I22" s="101" t="s">
        <v>93</v>
      </c>
      <c r="J22"/>
    </row>
    <row r="23" spans="2:10" ht="33.75" customHeight="1">
      <c r="B23" s="95" t="s">
        <v>79</v>
      </c>
      <c r="C23" s="96" t="s">
        <v>94</v>
      </c>
      <c r="D23" s="97"/>
      <c r="E23" s="181">
        <f>ESCALA!H38</f>
        <v>891</v>
      </c>
      <c r="F23" s="71"/>
      <c r="G23" s="102" t="s">
        <v>95</v>
      </c>
      <c r="H23" s="101">
        <v>22</v>
      </c>
      <c r="I23" s="161">
        <v>40.5</v>
      </c>
      <c r="J23" s="101">
        <f>I23*H23</f>
        <v>891</v>
      </c>
    </row>
    <row r="24" spans="2:10" ht="33.75" customHeight="1">
      <c r="B24" s="95" t="s">
        <v>81</v>
      </c>
      <c r="C24" s="103" t="s">
        <v>921</v>
      </c>
      <c r="D24" s="97"/>
      <c r="E24" s="181">
        <v>175.16</v>
      </c>
      <c r="F24" s="71"/>
      <c r="G24" s="104"/>
      <c r="H24" s="104"/>
      <c r="I24" s="104"/>
      <c r="J24"/>
    </row>
    <row r="25" spans="2:10" ht="33.75" customHeight="1">
      <c r="B25" s="95" t="s">
        <v>82</v>
      </c>
      <c r="C25" s="103" t="s">
        <v>920</v>
      </c>
      <c r="D25" s="97"/>
      <c r="E25" s="181">
        <v>2.75</v>
      </c>
      <c r="F25" s="71"/>
      <c r="G25" s="76"/>
      <c r="H25" s="76"/>
    </row>
    <row r="26" spans="2:10" ht="33.75" customHeight="1">
      <c r="B26" s="95" t="s">
        <v>83</v>
      </c>
      <c r="C26" s="103" t="s">
        <v>919</v>
      </c>
      <c r="D26" s="97"/>
      <c r="E26" s="181">
        <v>11.92</v>
      </c>
      <c r="F26" s="71"/>
      <c r="G26" s="76"/>
      <c r="H26" s="76"/>
    </row>
    <row r="27" spans="2:10" ht="33.75" customHeight="1">
      <c r="B27" s="95" t="s">
        <v>96</v>
      </c>
      <c r="C27" s="103" t="s">
        <v>97</v>
      </c>
      <c r="D27" s="97"/>
      <c r="E27" s="181">
        <v>0</v>
      </c>
      <c r="F27" s="71"/>
      <c r="G27" s="76"/>
      <c r="H27" s="76"/>
    </row>
    <row r="28" spans="2:10" ht="33.75" customHeight="1">
      <c r="B28" s="105"/>
      <c r="C28" s="106" t="s">
        <v>98</v>
      </c>
      <c r="D28" s="107"/>
      <c r="E28" s="108">
        <f>SUM(E21:E27)</f>
        <v>1231.8700000000001</v>
      </c>
      <c r="F28" s="71"/>
      <c r="G28" s="76"/>
      <c r="H28" s="76"/>
    </row>
    <row r="29" spans="2:10" ht="33.75" customHeight="1">
      <c r="B29" s="109"/>
      <c r="C29" s="92" t="s">
        <v>99</v>
      </c>
      <c r="D29" s="110"/>
      <c r="E29" s="111"/>
      <c r="F29" s="71"/>
      <c r="G29" s="76"/>
      <c r="H29" s="76"/>
    </row>
    <row r="30" spans="2:10" ht="33.75" customHeight="1">
      <c r="B30" s="95" t="s">
        <v>76</v>
      </c>
      <c r="C30" s="96" t="s">
        <v>100</v>
      </c>
      <c r="D30" s="97">
        <v>0.2</v>
      </c>
      <c r="E30" s="98">
        <f>ROUND(D30*E$15,2)</f>
        <v>303.18</v>
      </c>
      <c r="F30" s="71"/>
      <c r="G30" s="76"/>
      <c r="H30" s="76"/>
    </row>
    <row r="31" spans="2:10" ht="33.75" customHeight="1">
      <c r="B31" s="95" t="s">
        <v>78</v>
      </c>
      <c r="C31" s="96" t="s">
        <v>101</v>
      </c>
      <c r="D31" s="112">
        <v>1.4999999999999999E-2</v>
      </c>
      <c r="E31" s="98">
        <f t="shared" ref="E31:E37" si="0">ROUND(D31*E$15,2)</f>
        <v>22.74</v>
      </c>
      <c r="F31" s="71"/>
      <c r="G31" s="113"/>
      <c r="H31" s="76"/>
    </row>
    <row r="32" spans="2:10" ht="33.75" customHeight="1">
      <c r="B32" s="95" t="s">
        <v>79</v>
      </c>
      <c r="C32" s="96" t="s">
        <v>102</v>
      </c>
      <c r="D32" s="112">
        <v>0.01</v>
      </c>
      <c r="E32" s="98">
        <f t="shared" si="0"/>
        <v>15.16</v>
      </c>
      <c r="F32" s="71"/>
      <c r="G32" s="76"/>
      <c r="H32" s="76"/>
    </row>
    <row r="33" spans="2:11" ht="33.75" customHeight="1">
      <c r="B33" s="95" t="s">
        <v>81</v>
      </c>
      <c r="C33" s="96" t="s">
        <v>103</v>
      </c>
      <c r="D33" s="112">
        <v>2E-3</v>
      </c>
      <c r="E33" s="98">
        <f t="shared" si="0"/>
        <v>3.03</v>
      </c>
      <c r="F33" s="71"/>
      <c r="G33" s="76"/>
      <c r="H33" s="76"/>
    </row>
    <row r="34" spans="2:11" ht="33.75" customHeight="1">
      <c r="B34" s="95" t="s">
        <v>82</v>
      </c>
      <c r="C34" s="96" t="s">
        <v>104</v>
      </c>
      <c r="D34" s="112">
        <v>2.5000000000000001E-2</v>
      </c>
      <c r="E34" s="98">
        <f t="shared" si="0"/>
        <v>37.9</v>
      </c>
      <c r="F34" s="71"/>
      <c r="G34" s="76"/>
      <c r="H34" s="76"/>
    </row>
    <row r="35" spans="2:11" ht="33.75" customHeight="1">
      <c r="B35" s="114" t="s">
        <v>83</v>
      </c>
      <c r="C35" s="115" t="s">
        <v>105</v>
      </c>
      <c r="D35" s="116">
        <v>0.08</v>
      </c>
      <c r="E35" s="98">
        <f t="shared" si="0"/>
        <v>121.27</v>
      </c>
      <c r="F35" s="71"/>
      <c r="G35" s="76"/>
      <c r="H35" s="188" t="s">
        <v>54</v>
      </c>
      <c r="I35" s="188" t="s">
        <v>55</v>
      </c>
      <c r="J35" s="188" t="s">
        <v>56</v>
      </c>
      <c r="K35" s="188" t="s">
        <v>57</v>
      </c>
    </row>
    <row r="36" spans="2:11" ht="33.75" customHeight="1">
      <c r="B36" s="95" t="s">
        <v>86</v>
      </c>
      <c r="C36" s="96" t="s">
        <v>106</v>
      </c>
      <c r="D36" s="112">
        <f>3%*1</f>
        <v>0.03</v>
      </c>
      <c r="E36" s="98">
        <f t="shared" si="0"/>
        <v>45.48</v>
      </c>
      <c r="F36" s="71"/>
      <c r="G36" s="76"/>
      <c r="H36" s="189" t="s">
        <v>139</v>
      </c>
      <c r="I36" s="190">
        <v>0.03</v>
      </c>
      <c r="J36" s="191">
        <v>515</v>
      </c>
      <c r="K36" s="191" t="s">
        <v>138</v>
      </c>
    </row>
    <row r="37" spans="2:11" ht="33.75" customHeight="1">
      <c r="B37" s="95" t="s">
        <v>96</v>
      </c>
      <c r="C37" s="96" t="s">
        <v>107</v>
      </c>
      <c r="D37" s="116">
        <v>6.0000000000000001E-3</v>
      </c>
      <c r="E37" s="98">
        <f t="shared" si="0"/>
        <v>9.1</v>
      </c>
      <c r="F37" s="71"/>
      <c r="G37" s="76"/>
      <c r="H37" s="117"/>
      <c r="I37" s="118"/>
      <c r="J37" s="119"/>
      <c r="K37" s="119"/>
    </row>
    <row r="38" spans="2:11" ht="33.75" customHeight="1">
      <c r="B38" s="120"/>
      <c r="C38" s="106" t="s">
        <v>108</v>
      </c>
      <c r="D38" s="107">
        <f>SUM(D30:D37)</f>
        <v>0.3680000000000001</v>
      </c>
      <c r="E38" s="108">
        <f>SUM(E30:E37)</f>
        <v>557.86</v>
      </c>
      <c r="F38" s="71"/>
      <c r="G38" s="76"/>
      <c r="H38" s="76"/>
    </row>
    <row r="39" spans="2:11" ht="33.75" customHeight="1">
      <c r="B39" s="109"/>
      <c r="C39" s="92" t="s">
        <v>109</v>
      </c>
      <c r="D39" s="110"/>
      <c r="E39" s="121"/>
      <c r="F39" s="71"/>
      <c r="G39" s="76"/>
      <c r="H39" s="76"/>
    </row>
    <row r="40" spans="2:11" ht="33.75" customHeight="1">
      <c r="B40" s="68" t="s">
        <v>76</v>
      </c>
      <c r="C40" s="122" t="s">
        <v>16</v>
      </c>
      <c r="D40" s="70">
        <f>1/12</f>
        <v>8.3333333333333329E-2</v>
      </c>
      <c r="E40" s="83">
        <f>ROUND(D40*E$15,2)</f>
        <v>126.33</v>
      </c>
      <c r="F40" s="71"/>
      <c r="G40" s="76"/>
      <c r="H40" s="76"/>
    </row>
    <row r="41" spans="2:11" ht="33.75" customHeight="1">
      <c r="B41" s="68" t="s">
        <v>78</v>
      </c>
      <c r="C41" s="122" t="s">
        <v>19</v>
      </c>
      <c r="D41" s="70">
        <f>1/12*1/3</f>
        <v>2.7777777777777776E-2</v>
      </c>
      <c r="E41" s="83">
        <f>ROUND(D41*E$15,2)</f>
        <v>42.11</v>
      </c>
      <c r="F41" s="71"/>
      <c r="G41" s="76"/>
      <c r="H41" s="76"/>
    </row>
    <row r="42" spans="2:11" ht="33.75" customHeight="1">
      <c r="B42" s="68" t="s">
        <v>79</v>
      </c>
      <c r="C42" s="82" t="s">
        <v>110</v>
      </c>
      <c r="D42" s="70">
        <f>D38*(D40+D41)</f>
        <v>4.0888888888888898E-2</v>
      </c>
      <c r="E42" s="83">
        <f>ROUND(D42*E$15,2)</f>
        <v>61.98</v>
      </c>
      <c r="F42" s="71"/>
      <c r="G42" s="76"/>
      <c r="H42" s="76"/>
    </row>
    <row r="43" spans="2:11" ht="33.75" customHeight="1">
      <c r="B43" s="123" t="s">
        <v>81</v>
      </c>
      <c r="C43" s="124" t="s">
        <v>25</v>
      </c>
      <c r="D43" s="125">
        <f>8/100*40/100*(D40+D41)</f>
        <v>3.5555555555555553E-3</v>
      </c>
      <c r="E43" s="83">
        <f>ROUND(D43*E$15,2)</f>
        <v>5.39</v>
      </c>
      <c r="F43" s="71"/>
      <c r="G43" s="76"/>
      <c r="H43" s="76"/>
    </row>
    <row r="44" spans="2:11" ht="31.5" customHeight="1">
      <c r="B44" s="120"/>
      <c r="C44" s="106" t="s">
        <v>111</v>
      </c>
      <c r="D44" s="107">
        <f>SUM(D40:D43)</f>
        <v>0.15555555555555556</v>
      </c>
      <c r="E44" s="108">
        <f>SUM(E40:E43)</f>
        <v>235.80999999999997</v>
      </c>
      <c r="F44" s="71"/>
      <c r="G44" s="76"/>
      <c r="H44" s="76"/>
    </row>
    <row r="45" spans="2:11" ht="33.75" customHeight="1">
      <c r="B45" s="120"/>
      <c r="C45" s="105" t="s">
        <v>112</v>
      </c>
      <c r="D45" s="110"/>
      <c r="E45" s="111"/>
      <c r="F45" s="71"/>
      <c r="G45" s="76"/>
      <c r="H45" s="76"/>
    </row>
    <row r="46" spans="2:11" ht="33.75" customHeight="1">
      <c r="B46" s="95" t="s">
        <v>76</v>
      </c>
      <c r="C46" s="96" t="s">
        <v>113</v>
      </c>
      <c r="D46" s="97">
        <f>((1+1/3)/12)*2/100*4/12</f>
        <v>7.407407407407407E-4</v>
      </c>
      <c r="E46" s="98">
        <f>ROUND(D46*E$15,2)</f>
        <v>1.1200000000000001</v>
      </c>
      <c r="F46" s="71"/>
      <c r="G46" s="76"/>
      <c r="H46" s="76"/>
    </row>
    <row r="47" spans="2:11" ht="33" customHeight="1">
      <c r="B47" s="95" t="s">
        <v>78</v>
      </c>
      <c r="C47" s="96" t="s">
        <v>114</v>
      </c>
      <c r="D47" s="97">
        <f>D38*D46</f>
        <v>2.7259259259259267E-4</v>
      </c>
      <c r="E47" s="98">
        <f>ROUND(D47*E$15,2)</f>
        <v>0.41</v>
      </c>
      <c r="F47" s="71"/>
      <c r="G47" s="76"/>
      <c r="H47" s="76"/>
    </row>
    <row r="48" spans="2:11" ht="33.75" customHeight="1">
      <c r="B48" s="95" t="s">
        <v>79</v>
      </c>
      <c r="C48" s="96" t="s">
        <v>115</v>
      </c>
      <c r="D48" s="97">
        <f>(D38*2/100*4/12)</f>
        <v>2.4533333333333338E-3</v>
      </c>
      <c r="E48" s="98">
        <f>ROUND(D48*E$15,2)</f>
        <v>3.72</v>
      </c>
      <c r="F48" s="71"/>
      <c r="G48" s="76"/>
      <c r="H48" s="76"/>
    </row>
    <row r="49" spans="2:19" ht="34.5" customHeight="1">
      <c r="B49" s="126"/>
      <c r="C49" s="127" t="s">
        <v>116</v>
      </c>
      <c r="D49" s="128">
        <f>SUM(D46:D48)</f>
        <v>3.4666666666666674E-3</v>
      </c>
      <c r="E49" s="129">
        <f>SUM(E46:E48)</f>
        <v>5.25</v>
      </c>
      <c r="F49" s="71"/>
      <c r="G49" s="76"/>
      <c r="H49" s="76"/>
    </row>
    <row r="50" spans="2:19" ht="39.75" customHeight="1">
      <c r="B50" s="77">
        <v>2</v>
      </c>
      <c r="C50" s="89" t="s">
        <v>117</v>
      </c>
      <c r="D50" s="90"/>
      <c r="E50" s="91">
        <f>SUM(E28,E38,E44,E49)</f>
        <v>2030.79</v>
      </c>
      <c r="F50" s="71"/>
      <c r="G50" s="76"/>
      <c r="H50" s="76"/>
    </row>
    <row r="51" spans="2:19" ht="33" customHeight="1">
      <c r="B51" s="77">
        <v>3</v>
      </c>
      <c r="C51" s="78" t="s">
        <v>118</v>
      </c>
      <c r="D51" s="79"/>
      <c r="E51" s="80"/>
      <c r="F51" s="71"/>
      <c r="G51" s="76"/>
      <c r="H51" s="76"/>
    </row>
    <row r="52" spans="2:19" ht="26.25">
      <c r="B52" s="68" t="s">
        <v>76</v>
      </c>
      <c r="C52" s="122" t="s">
        <v>33</v>
      </c>
      <c r="D52" s="70">
        <f>((1/12)*3.5/100)+(((1/12)*3.5/100)*(1/12+((1+1/3)/12)))</f>
        <v>3.4837962962962956E-3</v>
      </c>
      <c r="E52" s="83">
        <f>ROUND(D52*E$15,2)</f>
        <v>5.28</v>
      </c>
      <c r="F52" s="71"/>
      <c r="G52" s="76"/>
      <c r="H52" s="76"/>
    </row>
    <row r="53" spans="2:19" ht="26.25">
      <c r="B53" s="68" t="s">
        <v>78</v>
      </c>
      <c r="C53" s="82" t="s">
        <v>119</v>
      </c>
      <c r="D53" s="130">
        <f>D38*(1/12*(3.5/100))*1/12</f>
        <v>8.944444444444447E-5</v>
      </c>
      <c r="E53" s="83">
        <f>ROUND(D53*E$15,2)</f>
        <v>0.14000000000000001</v>
      </c>
      <c r="F53" s="71"/>
      <c r="G53" s="76"/>
      <c r="H53" s="76"/>
    </row>
    <row r="54" spans="2:19" ht="26.25">
      <c r="B54" s="68" t="s">
        <v>79</v>
      </c>
      <c r="C54" s="82" t="s">
        <v>39</v>
      </c>
      <c r="D54" s="130">
        <f>8/100*40/100*D52</f>
        <v>1.1148148148148146E-4</v>
      </c>
      <c r="E54" s="83">
        <f>ROUND(D54*E$15,2)</f>
        <v>0.17</v>
      </c>
      <c r="F54" s="71"/>
      <c r="G54" s="76"/>
      <c r="H54" s="76"/>
    </row>
    <row r="55" spans="2:19" ht="26.25">
      <c r="B55" s="68" t="s">
        <v>81</v>
      </c>
      <c r="C55" s="82" t="s">
        <v>120</v>
      </c>
      <c r="D55" s="70">
        <f>8/100*40/100</f>
        <v>3.2000000000000001E-2</v>
      </c>
      <c r="E55" s="83">
        <f>ROUND(D55*E$15,2)</f>
        <v>48.51</v>
      </c>
      <c r="F55" s="71"/>
      <c r="G55" s="76"/>
      <c r="H55" s="76"/>
    </row>
    <row r="56" spans="2:19" ht="26.25">
      <c r="B56" s="95" t="s">
        <v>82</v>
      </c>
      <c r="C56" s="96" t="s">
        <v>41</v>
      </c>
      <c r="D56" s="97">
        <f>1/12*1/100</f>
        <v>8.3333333333333328E-4</v>
      </c>
      <c r="E56" s="83">
        <f>ROUND(D56*E$15,2)</f>
        <v>1.26</v>
      </c>
      <c r="F56" s="71"/>
      <c r="G56" s="76"/>
      <c r="H56" s="76"/>
    </row>
    <row r="57" spans="2:19" ht="32.25" customHeight="1">
      <c r="B57" s="77">
        <v>3</v>
      </c>
      <c r="C57" s="131" t="s">
        <v>121</v>
      </c>
      <c r="D57" s="132">
        <f>SUM(D52:D56)</f>
        <v>3.6518055555555554E-2</v>
      </c>
      <c r="E57" s="133">
        <f>SUM(E52:E56)</f>
        <v>55.359999999999992</v>
      </c>
      <c r="F57" s="71"/>
      <c r="G57" s="76"/>
      <c r="H57" s="76"/>
    </row>
    <row r="58" spans="2:19" ht="33" customHeight="1">
      <c r="B58" s="77">
        <v>4</v>
      </c>
      <c r="C58" s="78" t="s">
        <v>122</v>
      </c>
      <c r="D58" s="79"/>
      <c r="E58" s="80"/>
      <c r="F58" s="71"/>
      <c r="G58" s="76"/>
      <c r="H58" s="76"/>
    </row>
    <row r="59" spans="2:19" ht="27.75" customHeight="1">
      <c r="B59" s="95" t="s">
        <v>76</v>
      </c>
      <c r="C59" s="82" t="s">
        <v>43</v>
      </c>
      <c r="D59" s="97">
        <f>1/12</f>
        <v>8.3333333333333329E-2</v>
      </c>
      <c r="E59" s="98">
        <f>ROUND(D59*E$15,2)</f>
        <v>126.33</v>
      </c>
      <c r="F59" s="71"/>
      <c r="G59" s="134"/>
      <c r="H59" s="134"/>
      <c r="I59" s="134"/>
    </row>
    <row r="60" spans="2:19" ht="30.75" customHeight="1">
      <c r="B60" s="95" t="s">
        <v>78</v>
      </c>
      <c r="C60" s="96" t="s">
        <v>123</v>
      </c>
      <c r="D60" s="97">
        <f>(4.14*1/12*1/30)</f>
        <v>1.15E-2</v>
      </c>
      <c r="E60" s="98">
        <f t="shared" ref="E60:E66" si="1">ROUND(D60*E$15,2)</f>
        <v>17.43</v>
      </c>
      <c r="F60" s="71"/>
      <c r="J60"/>
      <c r="K60"/>
    </row>
    <row r="61" spans="2:19" ht="26.25">
      <c r="B61" s="95" t="s">
        <v>79</v>
      </c>
      <c r="C61" s="96" t="s">
        <v>124</v>
      </c>
      <c r="D61" s="97">
        <f>5*1/12*1/30*1.5/100</f>
        <v>2.0833333333333335E-4</v>
      </c>
      <c r="E61" s="98">
        <f t="shared" si="1"/>
        <v>0.32</v>
      </c>
      <c r="F61" s="71"/>
      <c r="G61" s="76"/>
      <c r="H61" s="76"/>
      <c r="J61"/>
      <c r="K61"/>
    </row>
    <row r="62" spans="2:19" ht="29.25" customHeight="1">
      <c r="B62" s="95" t="s">
        <v>81</v>
      </c>
      <c r="C62" s="96" t="s">
        <v>47</v>
      </c>
      <c r="D62" s="97">
        <f>1*1/12*1/30</f>
        <v>2.7777777777777775E-3</v>
      </c>
      <c r="E62" s="98">
        <f t="shared" si="1"/>
        <v>4.21</v>
      </c>
      <c r="F62" s="135"/>
      <c r="K62"/>
      <c r="L62"/>
      <c r="M62"/>
      <c r="N62"/>
      <c r="O62"/>
      <c r="P62"/>
      <c r="Q62"/>
      <c r="R62"/>
      <c r="S62"/>
    </row>
    <row r="63" spans="2:19" ht="28.5" customHeight="1">
      <c r="B63" s="95" t="s">
        <v>82</v>
      </c>
      <c r="C63" s="96" t="s">
        <v>48</v>
      </c>
      <c r="D63" s="70">
        <f>(15*1/12*1/30)*8/100</f>
        <v>3.3333333333333331E-3</v>
      </c>
      <c r="E63" s="98">
        <f t="shared" si="1"/>
        <v>5.05</v>
      </c>
      <c r="F63" s="71"/>
      <c r="K63"/>
      <c r="L63"/>
      <c r="M63"/>
      <c r="N63"/>
      <c r="O63"/>
      <c r="P63"/>
      <c r="Q63"/>
      <c r="R63"/>
      <c r="S63"/>
    </row>
    <row r="64" spans="2:19" ht="33.75" customHeight="1">
      <c r="B64" s="95" t="s">
        <v>83</v>
      </c>
      <c r="C64" s="82" t="s">
        <v>49</v>
      </c>
      <c r="D64" s="97">
        <f>7*1/12*1/30*5/100</f>
        <v>9.7222222222222219E-4</v>
      </c>
      <c r="E64" s="98">
        <f t="shared" si="1"/>
        <v>1.47</v>
      </c>
      <c r="F64" s="99"/>
      <c r="K64"/>
      <c r="L64"/>
      <c r="M64"/>
      <c r="N64"/>
      <c r="O64"/>
      <c r="P64"/>
      <c r="Q64"/>
      <c r="R64"/>
      <c r="S64"/>
    </row>
    <row r="65" spans="2:19" ht="33" customHeight="1">
      <c r="B65" s="95" t="s">
        <v>86</v>
      </c>
      <c r="C65" s="96" t="s">
        <v>50</v>
      </c>
      <c r="D65" s="97">
        <f>D38*SUM(D59:D64)</f>
        <v>3.7582000000000011E-2</v>
      </c>
      <c r="E65" s="98">
        <f t="shared" si="1"/>
        <v>56.97</v>
      </c>
      <c r="F65" s="71"/>
      <c r="K65"/>
      <c r="L65"/>
      <c r="M65"/>
      <c r="N65"/>
      <c r="O65"/>
      <c r="P65"/>
      <c r="Q65"/>
      <c r="R65"/>
      <c r="S65"/>
    </row>
    <row r="66" spans="2:19" ht="36" customHeight="1">
      <c r="B66" s="95" t="s">
        <v>96</v>
      </c>
      <c r="C66" s="96" t="s">
        <v>125</v>
      </c>
      <c r="D66" s="97">
        <f>(D44+D49+D57)*SUM(D59:D64)</f>
        <v>1.9969550868055554E-2</v>
      </c>
      <c r="E66" s="98">
        <f t="shared" si="1"/>
        <v>30.27</v>
      </c>
      <c r="F66" s="71"/>
      <c r="J66"/>
      <c r="K66"/>
      <c r="L66"/>
      <c r="M66"/>
      <c r="N66"/>
      <c r="O66"/>
      <c r="P66"/>
      <c r="Q66"/>
      <c r="R66"/>
      <c r="S66"/>
    </row>
    <row r="67" spans="2:19" ht="36" customHeight="1">
      <c r="B67" s="77">
        <v>4</v>
      </c>
      <c r="C67" s="89" t="s">
        <v>126</v>
      </c>
      <c r="D67" s="90">
        <f>SUM(D59:D66)</f>
        <v>0.15967655086805554</v>
      </c>
      <c r="E67" s="91">
        <f>SUM(E59:E66)</f>
        <v>242.05</v>
      </c>
      <c r="F67" s="71"/>
      <c r="J67"/>
      <c r="K67"/>
      <c r="L67"/>
      <c r="M67"/>
      <c r="N67"/>
      <c r="O67"/>
      <c r="P67"/>
      <c r="Q67"/>
      <c r="R67"/>
      <c r="S67"/>
    </row>
    <row r="68" spans="2:19" ht="36" customHeight="1">
      <c r="B68" s="943" t="s">
        <v>127</v>
      </c>
      <c r="C68" s="944"/>
      <c r="D68" s="69">
        <f>ROUND(D38+D44+D49+D57+D67,6)</f>
        <v>0.723217</v>
      </c>
      <c r="E68" s="136">
        <f>E38+E44+E49+E57+E67</f>
        <v>1096.33</v>
      </c>
      <c r="F68" s="71"/>
      <c r="G68" s="137"/>
      <c r="J68"/>
      <c r="K68"/>
      <c r="L68"/>
      <c r="M68"/>
      <c r="N68"/>
      <c r="O68"/>
      <c r="P68"/>
      <c r="Q68"/>
      <c r="R68"/>
      <c r="S68"/>
    </row>
    <row r="69" spans="2:19" ht="36.75" customHeight="1">
      <c r="B69" s="77">
        <v>5</v>
      </c>
      <c r="C69" s="78" t="s">
        <v>128</v>
      </c>
      <c r="D69" s="79"/>
      <c r="E69" s="80"/>
      <c r="F69" s="71"/>
      <c r="J69"/>
      <c r="K69"/>
      <c r="L69"/>
      <c r="M69"/>
      <c r="N69"/>
      <c r="O69"/>
      <c r="P69"/>
      <c r="Q69"/>
      <c r="R69"/>
      <c r="S69"/>
    </row>
    <row r="70" spans="2:19" ht="27" customHeight="1">
      <c r="B70" s="114" t="s">
        <v>76</v>
      </c>
      <c r="C70" s="206" t="s">
        <v>129</v>
      </c>
      <c r="D70" s="116"/>
      <c r="E70" s="207">
        <v>83.83</v>
      </c>
      <c r="F70" s="71"/>
      <c r="J70"/>
      <c r="K70"/>
      <c r="L70"/>
      <c r="M70"/>
      <c r="N70"/>
      <c r="O70"/>
      <c r="P70"/>
      <c r="Q70"/>
      <c r="R70"/>
      <c r="S70"/>
    </row>
    <row r="71" spans="2:19" ht="26.25" customHeight="1">
      <c r="B71" s="95" t="s">
        <v>78</v>
      </c>
      <c r="C71" s="96" t="s">
        <v>130</v>
      </c>
      <c r="D71" s="138"/>
      <c r="E71" s="98">
        <v>0</v>
      </c>
      <c r="F71" s="71"/>
      <c r="J71"/>
      <c r="K71"/>
      <c r="L71"/>
      <c r="M71"/>
      <c r="N71"/>
      <c r="O71"/>
      <c r="P71"/>
      <c r="Q71"/>
      <c r="R71"/>
      <c r="S71"/>
    </row>
    <row r="72" spans="2:19" ht="26.25" customHeight="1">
      <c r="B72" s="95" t="s">
        <v>79</v>
      </c>
      <c r="C72" s="96" t="s">
        <v>131</v>
      </c>
      <c r="D72" s="138"/>
      <c r="E72" s="98">
        <v>0</v>
      </c>
      <c r="F72" s="71"/>
      <c r="J72"/>
      <c r="K72"/>
      <c r="L72"/>
      <c r="M72"/>
      <c r="N72"/>
      <c r="O72"/>
      <c r="P72"/>
      <c r="Q72"/>
      <c r="R72"/>
      <c r="S72"/>
    </row>
    <row r="73" spans="2:19" ht="32.25" customHeight="1">
      <c r="B73" s="77">
        <v>5</v>
      </c>
      <c r="C73" s="89" t="s">
        <v>132</v>
      </c>
      <c r="D73" s="90"/>
      <c r="E73" s="139">
        <f>SUM(E70:E72)</f>
        <v>83.83</v>
      </c>
      <c r="F73" s="71"/>
      <c r="J73"/>
      <c r="K73"/>
      <c r="L73"/>
      <c r="M73"/>
      <c r="N73"/>
      <c r="O73"/>
      <c r="P73"/>
      <c r="Q73"/>
      <c r="R73"/>
      <c r="S73"/>
    </row>
    <row r="74" spans="2:19" ht="33" customHeight="1">
      <c r="B74" s="945" t="s">
        <v>133</v>
      </c>
      <c r="C74" s="946"/>
      <c r="D74" s="140"/>
      <c r="E74" s="141">
        <f>ROUND(E18+E50+E57+E67+E73,2)</f>
        <v>3927.95</v>
      </c>
      <c r="F74" s="71"/>
      <c r="J74"/>
      <c r="K74"/>
      <c r="L74"/>
      <c r="M74"/>
      <c r="N74"/>
      <c r="O74"/>
      <c r="P74"/>
      <c r="Q74"/>
      <c r="R74"/>
      <c r="S74"/>
    </row>
    <row r="75" spans="2:19" ht="25.5" customHeight="1">
      <c r="B75" s="142" t="s">
        <v>134</v>
      </c>
      <c r="C75" s="143"/>
      <c r="D75" s="143"/>
      <c r="E75" s="144"/>
      <c r="F75" s="71"/>
    </row>
    <row r="76" spans="2:19" ht="28.5" customHeight="1">
      <c r="B76" s="145" t="s">
        <v>135</v>
      </c>
      <c r="C76" s="947" t="s">
        <v>136</v>
      </c>
      <c r="D76" s="947"/>
      <c r="E76" s="947"/>
      <c r="F76" s="71"/>
    </row>
    <row r="77" spans="2:19" ht="30" customHeight="1">
      <c r="B77" s="145" t="s">
        <v>137</v>
      </c>
      <c r="C77" s="938" t="s">
        <v>7900</v>
      </c>
      <c r="D77" s="938"/>
      <c r="E77" s="938"/>
      <c r="F77" s="71"/>
    </row>
    <row r="78" spans="2:19" ht="25.5" customHeight="1">
      <c r="B78"/>
      <c r="C78"/>
      <c r="D78"/>
      <c r="E78" s="146"/>
    </row>
    <row r="79" spans="2:19" ht="25.5" customHeight="1">
      <c r="B79"/>
      <c r="C79"/>
      <c r="D79"/>
      <c r="E79" s="146"/>
    </row>
    <row r="80" spans="2:19" ht="25.5" customHeight="1">
      <c r="B80" s="67"/>
      <c r="C80" s="67"/>
      <c r="D80" s="67"/>
      <c r="E80" s="147"/>
    </row>
    <row r="81" spans="1:19" ht="36.75" customHeight="1">
      <c r="B81"/>
      <c r="C81"/>
      <c r="D81"/>
      <c r="E81" s="146"/>
    </row>
    <row r="82" spans="1:19" ht="16.5">
      <c r="B82"/>
      <c r="C82"/>
      <c r="D82"/>
      <c r="E82" s="146"/>
    </row>
    <row r="83" spans="1:19" ht="16.5">
      <c r="B83"/>
      <c r="C83"/>
      <c r="D83"/>
      <c r="E83" s="146"/>
    </row>
    <row r="84" spans="1:19" s="66" customFormat="1" ht="16.5">
      <c r="A84" s="67"/>
      <c r="B84"/>
      <c r="C84"/>
      <c r="D84"/>
      <c r="E84" s="146"/>
      <c r="G84" s="67"/>
      <c r="H84" s="67"/>
      <c r="I84" s="67"/>
      <c r="J84" s="67"/>
      <c r="K84" s="67"/>
      <c r="L84" s="67"/>
      <c r="M84" s="67"/>
      <c r="N84" s="67"/>
      <c r="O84" s="67"/>
      <c r="P84" s="67"/>
      <c r="Q84" s="67"/>
      <c r="R84" s="67"/>
      <c r="S84" s="67"/>
    </row>
    <row r="85" spans="1:19" s="66" customFormat="1" ht="16.5">
      <c r="A85" s="67"/>
      <c r="B85"/>
      <c r="C85"/>
      <c r="D85"/>
      <c r="E85" s="146"/>
      <c r="G85" s="67"/>
      <c r="H85" s="67"/>
      <c r="I85" s="67"/>
      <c r="J85" s="67"/>
      <c r="K85" s="67"/>
      <c r="L85" s="67"/>
      <c r="M85" s="67"/>
      <c r="N85" s="67"/>
      <c r="O85" s="67"/>
      <c r="P85" s="67"/>
      <c r="Q85" s="67"/>
      <c r="R85" s="67"/>
      <c r="S85" s="67"/>
    </row>
    <row r="86" spans="1:19" s="66" customFormat="1" ht="24.75" customHeight="1">
      <c r="A86" s="67"/>
      <c r="B86"/>
      <c r="C86"/>
      <c r="D86"/>
      <c r="E86" s="146"/>
      <c r="G86" s="67"/>
      <c r="H86" s="67"/>
      <c r="I86" s="67"/>
      <c r="J86" s="67"/>
      <c r="K86" s="67"/>
      <c r="L86" s="67"/>
      <c r="M86" s="67"/>
      <c r="N86" s="67"/>
      <c r="O86" s="67"/>
      <c r="P86" s="67"/>
      <c r="Q86" s="67"/>
      <c r="R86" s="67"/>
      <c r="S86" s="67"/>
    </row>
    <row r="87" spans="1:19" s="66" customFormat="1" ht="16.5">
      <c r="A87" s="67"/>
      <c r="B87"/>
      <c r="C87"/>
      <c r="D87"/>
      <c r="E87" s="146"/>
      <c r="G87" s="67"/>
      <c r="H87" s="67"/>
      <c r="I87" s="67"/>
      <c r="J87" s="67"/>
      <c r="K87" s="67"/>
      <c r="L87" s="67"/>
      <c r="M87" s="67"/>
      <c r="N87" s="67"/>
      <c r="O87" s="67"/>
      <c r="P87" s="67"/>
      <c r="Q87" s="67"/>
      <c r="R87" s="67"/>
      <c r="S87" s="67"/>
    </row>
    <row r="88" spans="1:19" s="66" customFormat="1" ht="16.5" customHeight="1">
      <c r="A88" s="67"/>
      <c r="B88"/>
      <c r="C88"/>
      <c r="D88"/>
      <c r="E88" s="146"/>
      <c r="G88" s="67"/>
      <c r="H88" s="67"/>
      <c r="I88" s="67"/>
      <c r="J88" s="67"/>
      <c r="K88" s="67"/>
      <c r="L88" s="67"/>
      <c r="M88" s="67"/>
      <c r="N88" s="67"/>
      <c r="O88" s="67"/>
      <c r="P88" s="67"/>
      <c r="Q88" s="67"/>
      <c r="R88" s="67"/>
      <c r="S88" s="67"/>
    </row>
    <row r="89" spans="1:19" s="66" customFormat="1" ht="16.5">
      <c r="A89" s="67"/>
      <c r="B89"/>
      <c r="C89"/>
      <c r="D89"/>
      <c r="E89" s="146"/>
      <c r="G89" s="67"/>
      <c r="H89" s="67"/>
      <c r="I89" s="67"/>
      <c r="J89" s="67"/>
      <c r="K89" s="67"/>
      <c r="L89" s="67"/>
      <c r="M89" s="67"/>
      <c r="N89" s="67"/>
      <c r="O89" s="67"/>
      <c r="P89" s="67"/>
      <c r="Q89" s="67"/>
      <c r="R89" s="67"/>
      <c r="S89" s="67"/>
    </row>
    <row r="97" spans="1:19" s="66" customFormat="1" ht="16.5">
      <c r="A97" s="67"/>
      <c r="B97"/>
      <c r="C97"/>
      <c r="D97"/>
      <c r="E97" s="146"/>
      <c r="G97" s="67"/>
      <c r="H97" s="67"/>
      <c r="I97" s="67"/>
      <c r="J97" s="67"/>
      <c r="K97" s="67"/>
      <c r="L97" s="67"/>
      <c r="M97" s="67"/>
      <c r="N97" s="67"/>
      <c r="O97" s="67"/>
      <c r="P97" s="67"/>
      <c r="Q97" s="67"/>
      <c r="R97" s="67"/>
      <c r="S97" s="67"/>
    </row>
  </sheetData>
  <mergeCells count="13">
    <mergeCell ref="C77:E77"/>
    <mergeCell ref="B10:E10"/>
    <mergeCell ref="B11:E11"/>
    <mergeCell ref="B15:C15"/>
    <mergeCell ref="B68:C68"/>
    <mergeCell ref="B74:C74"/>
    <mergeCell ref="C76:E76"/>
    <mergeCell ref="B9:E9"/>
    <mergeCell ref="B2:C2"/>
    <mergeCell ref="D3:E3"/>
    <mergeCell ref="D4:E4"/>
    <mergeCell ref="B5:C5"/>
    <mergeCell ref="D8:E8"/>
  </mergeCells>
  <printOptions horizontalCentered="1" verticalCentered="1"/>
  <pageMargins left="0.39370078740157483" right="0.39370078740157483" top="0.39370078740157483" bottom="0.39370078740157483" header="0" footer="0"/>
  <pageSetup paperSize="9" scale="30" orientation="portrait" r:id="rId1"/>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S99"/>
  <sheetViews>
    <sheetView showGridLines="0" topLeftCell="A61" zoomScale="70" zoomScaleNormal="70" workbookViewId="0">
      <selection activeCell="F29" sqref="F29"/>
    </sheetView>
  </sheetViews>
  <sheetFormatPr defaultColWidth="9.140625" defaultRowHeight="25.5"/>
  <cols>
    <col min="1" max="1" width="4.85546875" style="67" customWidth="1"/>
    <col min="2" max="2" width="11" style="148" customWidth="1"/>
    <col min="3" max="3" width="120.28515625" style="149" bestFit="1" customWidth="1"/>
    <col min="4" max="4" width="33.140625" style="150" customWidth="1"/>
    <col min="5" max="5" width="24.42578125" style="151" customWidth="1"/>
    <col min="6" max="6" width="11.42578125" style="66" bestFit="1" customWidth="1"/>
    <col min="7" max="7" width="58.7109375" style="67" customWidth="1"/>
    <col min="8" max="8" width="17.42578125" style="67" customWidth="1"/>
    <col min="9" max="9" width="27.7109375" style="67" customWidth="1"/>
    <col min="10" max="10" width="15.28515625" style="67" customWidth="1"/>
    <col min="11" max="11" width="64.28515625" style="67" bestFit="1" customWidth="1"/>
    <col min="12" max="13" width="9.140625" style="67"/>
    <col min="14" max="14" width="17.42578125" style="67" bestFit="1" customWidth="1"/>
    <col min="15" max="15" width="9.140625" style="67"/>
    <col min="16" max="16" width="16.42578125" style="67" bestFit="1" customWidth="1"/>
    <col min="17" max="16384" width="9.140625" style="67"/>
  </cols>
  <sheetData>
    <row r="2" spans="2:8">
      <c r="B2" s="929" t="s">
        <v>58</v>
      </c>
      <c r="C2" s="930"/>
      <c r="D2" s="155"/>
      <c r="E2" s="156"/>
    </row>
    <row r="3" spans="2:8">
      <c r="B3" s="114">
        <v>1</v>
      </c>
      <c r="C3" s="114" t="s">
        <v>59</v>
      </c>
      <c r="D3" s="931" t="s">
        <v>7903</v>
      </c>
      <c r="E3" s="932"/>
    </row>
    <row r="4" spans="2:8">
      <c r="B4" s="114">
        <f>B3+1</f>
        <v>2</v>
      </c>
      <c r="C4" s="114" t="s">
        <v>60</v>
      </c>
      <c r="D4" s="933" t="s">
        <v>7904</v>
      </c>
      <c r="E4" s="934"/>
    </row>
    <row r="5" spans="2:8">
      <c r="B5" s="935" t="s">
        <v>61</v>
      </c>
      <c r="C5" s="935"/>
      <c r="D5" s="182" t="s">
        <v>62</v>
      </c>
      <c r="E5" s="183" t="s">
        <v>63</v>
      </c>
    </row>
    <row r="6" spans="2:8" ht="40.5">
      <c r="B6" s="114">
        <f>B4+1</f>
        <v>3</v>
      </c>
      <c r="C6" s="114" t="s">
        <v>64</v>
      </c>
      <c r="D6" s="116" t="s">
        <v>168</v>
      </c>
      <c r="E6" s="192" t="s">
        <v>170</v>
      </c>
    </row>
    <row r="7" spans="2:8" ht="40.5">
      <c r="B7" s="114">
        <v>4</v>
      </c>
      <c r="C7" s="114" t="s">
        <v>65</v>
      </c>
      <c r="D7" s="116" t="s">
        <v>169</v>
      </c>
      <c r="E7" s="192" t="s">
        <v>171</v>
      </c>
    </row>
    <row r="8" spans="2:8">
      <c r="B8" s="68">
        <v>5</v>
      </c>
      <c r="C8" s="68" t="s">
        <v>66</v>
      </c>
      <c r="D8" s="936" t="s">
        <v>67</v>
      </c>
      <c r="E8" s="937"/>
    </row>
    <row r="9" spans="2:8" ht="30" customHeight="1">
      <c r="B9" s="926" t="s">
        <v>68</v>
      </c>
      <c r="C9" s="927"/>
      <c r="D9" s="927"/>
      <c r="E9" s="928"/>
    </row>
    <row r="10" spans="2:8" ht="27" customHeight="1">
      <c r="B10" s="939"/>
      <c r="C10" s="939"/>
      <c r="D10" s="939"/>
      <c r="E10" s="939"/>
    </row>
    <row r="11" spans="2:8" ht="33.75" customHeight="1">
      <c r="B11" s="940" t="s">
        <v>926</v>
      </c>
      <c r="C11" s="940"/>
      <c r="D11" s="940"/>
      <c r="E11" s="940"/>
      <c r="F11" s="71"/>
    </row>
    <row r="12" spans="2:8" ht="35.25" customHeight="1">
      <c r="B12" s="72" t="s">
        <v>70</v>
      </c>
      <c r="C12" s="72" t="s">
        <v>71</v>
      </c>
      <c r="D12" s="73" t="s">
        <v>72</v>
      </c>
      <c r="E12" s="74" t="s">
        <v>73</v>
      </c>
      <c r="F12" s="71"/>
      <c r="G12" s="75" t="s">
        <v>74</v>
      </c>
      <c r="H12" s="76"/>
    </row>
    <row r="13" spans="2:8" ht="31.5" customHeight="1">
      <c r="B13" s="77">
        <v>1</v>
      </c>
      <c r="C13" s="78" t="s">
        <v>75</v>
      </c>
      <c r="D13" s="79"/>
      <c r="E13" s="80"/>
      <c r="F13" s="71"/>
      <c r="G13" s="81">
        <v>220</v>
      </c>
      <c r="H13" s="76"/>
    </row>
    <row r="14" spans="2:8" ht="26.25">
      <c r="B14" s="68" t="s">
        <v>76</v>
      </c>
      <c r="C14" s="82" t="s">
        <v>77</v>
      </c>
      <c r="D14" s="158"/>
      <c r="E14" s="160">
        <v>2238.1</v>
      </c>
      <c r="F14" s="71"/>
      <c r="G14" s="76"/>
      <c r="H14" s="76"/>
    </row>
    <row r="15" spans="2:8" ht="26.25">
      <c r="B15" s="68"/>
      <c r="C15" s="82" t="s">
        <v>922</v>
      </c>
      <c r="D15" s="160">
        <v>0</v>
      </c>
      <c r="E15" s="159"/>
      <c r="F15" s="71"/>
      <c r="G15" s="76"/>
      <c r="H15" s="76"/>
    </row>
    <row r="16" spans="2:8" ht="26.25">
      <c r="B16" s="68" t="s">
        <v>78</v>
      </c>
      <c r="C16" s="82" t="s">
        <v>80</v>
      </c>
      <c r="D16" s="116">
        <v>0</v>
      </c>
      <c r="E16" s="160">
        <f>D16*D15</f>
        <v>0</v>
      </c>
      <c r="F16" s="71"/>
      <c r="G16" s="76"/>
      <c r="H16" s="76"/>
    </row>
    <row r="17" spans="2:10" ht="33" customHeight="1">
      <c r="B17" s="941" t="s">
        <v>84</v>
      </c>
      <c r="C17" s="942"/>
      <c r="D17" s="84"/>
      <c r="E17" s="85">
        <f>SUM(E14:E16)</f>
        <v>2238.1</v>
      </c>
      <c r="F17" s="71"/>
      <c r="G17" s="76"/>
      <c r="H17" s="76"/>
    </row>
    <row r="18" spans="2:10" ht="33" customHeight="1">
      <c r="B18" s="68"/>
      <c r="C18" s="86" t="s">
        <v>85</v>
      </c>
      <c r="D18" s="70"/>
      <c r="E18" s="83"/>
      <c r="F18" s="71"/>
      <c r="G18" s="76"/>
      <c r="H18" s="76"/>
    </row>
    <row r="19" spans="2:10" ht="31.5" customHeight="1">
      <c r="B19" s="68" t="s">
        <v>86</v>
      </c>
      <c r="C19" s="87" t="s">
        <v>87</v>
      </c>
      <c r="D19" s="70"/>
      <c r="E19" s="88">
        <v>0</v>
      </c>
      <c r="F19" s="71"/>
      <c r="G19" s="76"/>
      <c r="H19" s="76"/>
    </row>
    <row r="20" spans="2:10" ht="33.75" customHeight="1">
      <c r="B20" s="77">
        <v>1</v>
      </c>
      <c r="C20" s="89" t="s">
        <v>88</v>
      </c>
      <c r="D20" s="90"/>
      <c r="E20" s="91">
        <f>SUM(E14:E16,E19)</f>
        <v>2238.1</v>
      </c>
      <c r="F20" s="71"/>
      <c r="G20" s="76"/>
      <c r="H20" s="76"/>
    </row>
    <row r="21" spans="2:10" ht="33.75" customHeight="1">
      <c r="B21" s="77">
        <v>2</v>
      </c>
      <c r="C21" s="78" t="s">
        <v>89</v>
      </c>
      <c r="D21" s="79"/>
      <c r="E21" s="80"/>
      <c r="F21" s="71"/>
      <c r="G21" s="76"/>
      <c r="H21" s="76"/>
    </row>
    <row r="22" spans="2:10" ht="33.75" customHeight="1">
      <c r="B22" s="84"/>
      <c r="C22" s="92" t="s">
        <v>90</v>
      </c>
      <c r="D22" s="93"/>
      <c r="E22" s="94"/>
      <c r="F22" s="71"/>
      <c r="G22" s="76"/>
      <c r="H22" s="76"/>
    </row>
    <row r="23" spans="2:10" ht="33.75" customHeight="1">
      <c r="B23" s="95" t="s">
        <v>76</v>
      </c>
      <c r="C23" s="96" t="s">
        <v>91</v>
      </c>
      <c r="D23" s="97"/>
      <c r="E23" s="181">
        <f>ESCALA!J28</f>
        <v>242</v>
      </c>
      <c r="F23" s="71"/>
      <c r="G23" s="99"/>
      <c r="H23" s="76"/>
      <c r="J23"/>
    </row>
    <row r="24" spans="2:10" ht="33.75" customHeight="1">
      <c r="B24" s="95" t="s">
        <v>78</v>
      </c>
      <c r="C24" s="96" t="s">
        <v>92</v>
      </c>
      <c r="D24" s="97"/>
      <c r="E24" s="100">
        <f>ROUND(IF(ABS(-6/100*E14)&gt;E23,-1*E23,-6/100*E14),2)</f>
        <v>-134.29</v>
      </c>
      <c r="F24" s="71"/>
      <c r="G24" s="76"/>
      <c r="H24" s="76"/>
      <c r="I24" s="101" t="s">
        <v>93</v>
      </c>
      <c r="J24"/>
    </row>
    <row r="25" spans="2:10" ht="33.75" customHeight="1">
      <c r="B25" s="95" t="s">
        <v>79</v>
      </c>
      <c r="C25" s="96" t="s">
        <v>94</v>
      </c>
      <c r="D25" s="97"/>
      <c r="E25" s="181">
        <f>ESCALA!H39</f>
        <v>891</v>
      </c>
      <c r="F25" s="71"/>
      <c r="G25" s="102" t="s">
        <v>95</v>
      </c>
      <c r="H25" s="101">
        <v>22</v>
      </c>
      <c r="I25" s="161">
        <v>40.5</v>
      </c>
      <c r="J25" s="101">
        <f>I25*H25</f>
        <v>891</v>
      </c>
    </row>
    <row r="26" spans="2:10" ht="33.75" customHeight="1">
      <c r="B26" s="95" t="s">
        <v>81</v>
      </c>
      <c r="C26" s="103" t="s">
        <v>921</v>
      </c>
      <c r="D26" s="97"/>
      <c r="E26" s="181">
        <v>175.16</v>
      </c>
      <c r="F26" s="71"/>
      <c r="G26" s="104"/>
      <c r="H26" s="104"/>
      <c r="I26" s="104"/>
      <c r="J26"/>
    </row>
    <row r="27" spans="2:10" ht="33.75" customHeight="1">
      <c r="B27" s="95" t="s">
        <v>82</v>
      </c>
      <c r="C27" s="103" t="s">
        <v>920</v>
      </c>
      <c r="D27" s="97"/>
      <c r="E27" s="181">
        <v>2.75</v>
      </c>
      <c r="F27" s="71"/>
      <c r="G27" s="76"/>
      <c r="H27" s="76"/>
    </row>
    <row r="28" spans="2:10" ht="33.75" customHeight="1">
      <c r="B28" s="95" t="s">
        <v>83</v>
      </c>
      <c r="C28" s="103" t="s">
        <v>919</v>
      </c>
      <c r="D28" s="97"/>
      <c r="E28" s="181">
        <v>11.92</v>
      </c>
      <c r="F28" s="71"/>
      <c r="G28" s="76"/>
      <c r="H28" s="76"/>
    </row>
    <row r="29" spans="2:10" ht="33.75" customHeight="1">
      <c r="B29" s="95" t="s">
        <v>96</v>
      </c>
      <c r="C29" s="103" t="s">
        <v>97</v>
      </c>
      <c r="D29" s="97"/>
      <c r="E29" s="181">
        <v>0</v>
      </c>
      <c r="F29" s="71"/>
      <c r="G29" s="76"/>
      <c r="H29" s="76"/>
    </row>
    <row r="30" spans="2:10" ht="33.75" customHeight="1">
      <c r="B30" s="105"/>
      <c r="C30" s="106" t="s">
        <v>98</v>
      </c>
      <c r="D30" s="107"/>
      <c r="E30" s="108">
        <f>SUM(E23:E29)</f>
        <v>1188.5400000000002</v>
      </c>
      <c r="F30" s="71"/>
      <c r="G30" s="76"/>
      <c r="H30" s="76"/>
    </row>
    <row r="31" spans="2:10" ht="33.75" customHeight="1">
      <c r="B31" s="109"/>
      <c r="C31" s="92" t="s">
        <v>99</v>
      </c>
      <c r="D31" s="110"/>
      <c r="E31" s="111"/>
      <c r="F31" s="71"/>
      <c r="G31" s="76"/>
      <c r="H31" s="76"/>
    </row>
    <row r="32" spans="2:10" ht="33.75" customHeight="1">
      <c r="B32" s="95" t="s">
        <v>76</v>
      </c>
      <c r="C32" s="96" t="s">
        <v>100</v>
      </c>
      <c r="D32" s="97">
        <v>0.2</v>
      </c>
      <c r="E32" s="98">
        <f>ROUND(D32*E$17,2)</f>
        <v>447.62</v>
      </c>
      <c r="F32" s="71"/>
      <c r="G32" s="76"/>
      <c r="H32" s="76"/>
    </row>
    <row r="33" spans="2:11" ht="33.75" customHeight="1">
      <c r="B33" s="95" t="s">
        <v>78</v>
      </c>
      <c r="C33" s="96" t="s">
        <v>101</v>
      </c>
      <c r="D33" s="112">
        <v>1.4999999999999999E-2</v>
      </c>
      <c r="E33" s="98">
        <f t="shared" ref="E33:E39" si="0">ROUND(D33*E$17,2)</f>
        <v>33.57</v>
      </c>
      <c r="F33" s="71"/>
      <c r="G33" s="113"/>
      <c r="H33" s="76"/>
    </row>
    <row r="34" spans="2:11" ht="33.75" customHeight="1">
      <c r="B34" s="95" t="s">
        <v>79</v>
      </c>
      <c r="C34" s="96" t="s">
        <v>102</v>
      </c>
      <c r="D34" s="112">
        <v>0.01</v>
      </c>
      <c r="E34" s="98">
        <f t="shared" si="0"/>
        <v>22.38</v>
      </c>
      <c r="F34" s="71"/>
      <c r="G34" s="76"/>
      <c r="H34" s="76"/>
    </row>
    <row r="35" spans="2:11" ht="33.75" customHeight="1">
      <c r="B35" s="95" t="s">
        <v>81</v>
      </c>
      <c r="C35" s="96" t="s">
        <v>103</v>
      </c>
      <c r="D35" s="112">
        <v>2E-3</v>
      </c>
      <c r="E35" s="98">
        <f t="shared" si="0"/>
        <v>4.4800000000000004</v>
      </c>
      <c r="F35" s="71"/>
      <c r="G35" s="76"/>
      <c r="H35" s="76"/>
    </row>
    <row r="36" spans="2:11" ht="33.75" customHeight="1">
      <c r="B36" s="95" t="s">
        <v>82</v>
      </c>
      <c r="C36" s="96" t="s">
        <v>104</v>
      </c>
      <c r="D36" s="112">
        <v>2.5000000000000001E-2</v>
      </c>
      <c r="E36" s="98">
        <f t="shared" si="0"/>
        <v>55.95</v>
      </c>
      <c r="F36" s="71"/>
      <c r="G36" s="76"/>
      <c r="H36" s="76"/>
    </row>
    <row r="37" spans="2:11" ht="33.75" customHeight="1">
      <c r="B37" s="114" t="s">
        <v>83</v>
      </c>
      <c r="C37" s="115" t="s">
        <v>105</v>
      </c>
      <c r="D37" s="116">
        <v>0.08</v>
      </c>
      <c r="E37" s="98">
        <f t="shared" si="0"/>
        <v>179.05</v>
      </c>
      <c r="F37" s="71"/>
      <c r="G37" s="76"/>
      <c r="H37" s="184" t="s">
        <v>54</v>
      </c>
      <c r="I37" s="184" t="s">
        <v>55</v>
      </c>
      <c r="J37" s="184" t="s">
        <v>56</v>
      </c>
      <c r="K37" s="184" t="s">
        <v>57</v>
      </c>
    </row>
    <row r="38" spans="2:11" ht="33.75" customHeight="1">
      <c r="B38" s="95" t="s">
        <v>86</v>
      </c>
      <c r="C38" s="96" t="s">
        <v>106</v>
      </c>
      <c r="D38" s="112">
        <f>3%*1</f>
        <v>0.03</v>
      </c>
      <c r="E38" s="98">
        <f t="shared" si="0"/>
        <v>67.14</v>
      </c>
      <c r="F38" s="71"/>
      <c r="G38" s="76"/>
      <c r="H38" s="185" t="s">
        <v>139</v>
      </c>
      <c r="I38" s="186">
        <v>0.03</v>
      </c>
      <c r="J38" s="187">
        <v>515</v>
      </c>
      <c r="K38" s="187" t="s">
        <v>138</v>
      </c>
    </row>
    <row r="39" spans="2:11" ht="33.75" customHeight="1">
      <c r="B39" s="95" t="s">
        <v>96</v>
      </c>
      <c r="C39" s="96" t="s">
        <v>107</v>
      </c>
      <c r="D39" s="116">
        <v>6.0000000000000001E-3</v>
      </c>
      <c r="E39" s="98">
        <f t="shared" si="0"/>
        <v>13.43</v>
      </c>
      <c r="F39" s="71"/>
      <c r="G39" s="76"/>
      <c r="H39" s="117"/>
      <c r="I39" s="118"/>
      <c r="J39" s="119"/>
      <c r="K39" s="119"/>
    </row>
    <row r="40" spans="2:11" ht="33.75" customHeight="1">
      <c r="B40" s="120"/>
      <c r="C40" s="106" t="s">
        <v>108</v>
      </c>
      <c r="D40" s="107">
        <f>SUM(D32:D39)</f>
        <v>0.3680000000000001</v>
      </c>
      <c r="E40" s="108">
        <f>SUM(E32:E39)</f>
        <v>823.61999999999989</v>
      </c>
      <c r="F40" s="71"/>
      <c r="G40" s="76"/>
      <c r="H40" s="76"/>
    </row>
    <row r="41" spans="2:11" ht="33.75" customHeight="1">
      <c r="B41" s="109"/>
      <c r="C41" s="92" t="s">
        <v>109</v>
      </c>
      <c r="D41" s="110"/>
      <c r="E41" s="121"/>
      <c r="F41" s="71"/>
      <c r="G41" s="76"/>
      <c r="H41" s="76"/>
    </row>
    <row r="42" spans="2:11" ht="33.75" customHeight="1">
      <c r="B42" s="68" t="s">
        <v>76</v>
      </c>
      <c r="C42" s="122" t="s">
        <v>16</v>
      </c>
      <c r="D42" s="70">
        <f>1/12</f>
        <v>8.3333333333333329E-2</v>
      </c>
      <c r="E42" s="83">
        <f>ROUND(D42*E$17,2)</f>
        <v>186.51</v>
      </c>
      <c r="F42" s="71"/>
      <c r="G42" s="76"/>
      <c r="H42" s="76"/>
    </row>
    <row r="43" spans="2:11" ht="33.75" customHeight="1">
      <c r="B43" s="68" t="s">
        <v>78</v>
      </c>
      <c r="C43" s="122" t="s">
        <v>19</v>
      </c>
      <c r="D43" s="70">
        <f>1/12*1/3</f>
        <v>2.7777777777777776E-2</v>
      </c>
      <c r="E43" s="83">
        <f>ROUND(D43*E$17,2)</f>
        <v>62.17</v>
      </c>
      <c r="F43" s="71"/>
      <c r="G43" s="76"/>
      <c r="H43" s="76"/>
    </row>
    <row r="44" spans="2:11" ht="33.75" customHeight="1">
      <c r="B44" s="68" t="s">
        <v>79</v>
      </c>
      <c r="C44" s="82" t="s">
        <v>110</v>
      </c>
      <c r="D44" s="70">
        <f>D40*(D42+D43)</f>
        <v>4.0888888888888898E-2</v>
      </c>
      <c r="E44" s="83">
        <f>ROUND(D44*E$17,2)</f>
        <v>91.51</v>
      </c>
      <c r="F44" s="71"/>
      <c r="G44" s="76"/>
      <c r="H44" s="76"/>
    </row>
    <row r="45" spans="2:11" ht="33.75" customHeight="1">
      <c r="B45" s="123" t="s">
        <v>81</v>
      </c>
      <c r="C45" s="124" t="s">
        <v>25</v>
      </c>
      <c r="D45" s="125">
        <f>8/100*40/100*(D42+D43)</f>
        <v>3.5555555555555553E-3</v>
      </c>
      <c r="E45" s="83">
        <f>ROUND(D45*E$17,2)</f>
        <v>7.96</v>
      </c>
      <c r="F45" s="71"/>
      <c r="G45" s="76"/>
      <c r="H45" s="76"/>
    </row>
    <row r="46" spans="2:11" ht="31.5" customHeight="1">
      <c r="B46" s="120"/>
      <c r="C46" s="106" t="s">
        <v>111</v>
      </c>
      <c r="D46" s="107">
        <f>SUM(D42:D45)</f>
        <v>0.15555555555555556</v>
      </c>
      <c r="E46" s="108">
        <f>SUM(E42:E45)</f>
        <v>348.15</v>
      </c>
      <c r="F46" s="71"/>
      <c r="G46" s="76"/>
      <c r="H46" s="76"/>
    </row>
    <row r="47" spans="2:11" ht="33.75" customHeight="1">
      <c r="B47" s="120"/>
      <c r="C47" s="105" t="s">
        <v>112</v>
      </c>
      <c r="D47" s="110"/>
      <c r="E47" s="111"/>
      <c r="F47" s="71"/>
      <c r="G47" s="76"/>
      <c r="H47" s="76"/>
    </row>
    <row r="48" spans="2:11" ht="33.75" customHeight="1">
      <c r="B48" s="95" t="s">
        <v>76</v>
      </c>
      <c r="C48" s="96" t="s">
        <v>113</v>
      </c>
      <c r="D48" s="97">
        <f>((1+1/3)/12)*2/100*4/12</f>
        <v>7.407407407407407E-4</v>
      </c>
      <c r="E48" s="98">
        <f>ROUND(D48*E$17,2)</f>
        <v>1.66</v>
      </c>
      <c r="F48" s="71"/>
      <c r="G48" s="76"/>
      <c r="H48" s="76"/>
    </row>
    <row r="49" spans="2:19" ht="33" customHeight="1">
      <c r="B49" s="95" t="s">
        <v>78</v>
      </c>
      <c r="C49" s="96" t="s">
        <v>114</v>
      </c>
      <c r="D49" s="97">
        <f>D40*D48</f>
        <v>2.7259259259259267E-4</v>
      </c>
      <c r="E49" s="98">
        <f>ROUND(D49*E$17,2)</f>
        <v>0.61</v>
      </c>
      <c r="F49" s="71"/>
      <c r="G49" s="76"/>
      <c r="H49" s="76"/>
    </row>
    <row r="50" spans="2:19" ht="33.75" customHeight="1">
      <c r="B50" s="95" t="s">
        <v>79</v>
      </c>
      <c r="C50" s="96" t="s">
        <v>115</v>
      </c>
      <c r="D50" s="97">
        <f>(D40*2/100*4/12)</f>
        <v>2.4533333333333338E-3</v>
      </c>
      <c r="E50" s="98">
        <f>ROUND(D50*E$17,2)</f>
        <v>5.49</v>
      </c>
      <c r="F50" s="71"/>
      <c r="G50" s="76"/>
      <c r="H50" s="76"/>
    </row>
    <row r="51" spans="2:19" ht="34.5" customHeight="1">
      <c r="B51" s="126"/>
      <c r="C51" s="127" t="s">
        <v>116</v>
      </c>
      <c r="D51" s="128">
        <f>SUM(D48:D50)</f>
        <v>3.4666666666666674E-3</v>
      </c>
      <c r="E51" s="129">
        <f>SUM(E48:E50)</f>
        <v>7.76</v>
      </c>
      <c r="F51" s="71"/>
      <c r="G51" s="76"/>
      <c r="H51" s="76"/>
    </row>
    <row r="52" spans="2:19" ht="39.75" customHeight="1">
      <c r="B52" s="77">
        <v>2</v>
      </c>
      <c r="C52" s="89" t="s">
        <v>117</v>
      </c>
      <c r="D52" s="90"/>
      <c r="E52" s="91">
        <f>SUM(E30,E40,E46,E51)</f>
        <v>2368.0700000000002</v>
      </c>
      <c r="F52" s="71"/>
      <c r="G52" s="76"/>
      <c r="H52" s="76"/>
    </row>
    <row r="53" spans="2:19" ht="33" customHeight="1">
      <c r="B53" s="77">
        <v>3</v>
      </c>
      <c r="C53" s="78" t="s">
        <v>118</v>
      </c>
      <c r="D53" s="79"/>
      <c r="E53" s="80"/>
      <c r="F53" s="71"/>
      <c r="G53" s="76"/>
      <c r="H53" s="76"/>
    </row>
    <row r="54" spans="2:19" ht="26.25">
      <c r="B54" s="68" t="s">
        <v>76</v>
      </c>
      <c r="C54" s="122" t="s">
        <v>33</v>
      </c>
      <c r="D54" s="70">
        <f>((1/12)*3.5/100)+(((1/12)*3.5/100)*(1/12+((1+1/3)/12)))</f>
        <v>3.4837962962962956E-3</v>
      </c>
      <c r="E54" s="83">
        <f>ROUND(D54*E$17,2)</f>
        <v>7.8</v>
      </c>
      <c r="F54" s="71"/>
      <c r="G54" s="76"/>
      <c r="H54" s="76"/>
    </row>
    <row r="55" spans="2:19" ht="26.25">
      <c r="B55" s="68" t="s">
        <v>78</v>
      </c>
      <c r="C55" s="82" t="s">
        <v>119</v>
      </c>
      <c r="D55" s="130">
        <f>D40*(1/12*(3.5/100))*1/12</f>
        <v>8.944444444444447E-5</v>
      </c>
      <c r="E55" s="83">
        <f>ROUND(D55*E$17,2)</f>
        <v>0.2</v>
      </c>
      <c r="F55" s="71"/>
      <c r="G55" s="76"/>
      <c r="H55" s="76"/>
    </row>
    <row r="56" spans="2:19" ht="26.25">
      <c r="B56" s="68" t="s">
        <v>79</v>
      </c>
      <c r="C56" s="82" t="s">
        <v>39</v>
      </c>
      <c r="D56" s="130">
        <f>8/100*40/100*D54</f>
        <v>1.1148148148148146E-4</v>
      </c>
      <c r="E56" s="83">
        <f>ROUND(D56*E$17,2)</f>
        <v>0.25</v>
      </c>
      <c r="F56" s="71"/>
      <c r="G56" s="76"/>
      <c r="H56" s="76"/>
    </row>
    <row r="57" spans="2:19" ht="26.25">
      <c r="B57" s="68" t="s">
        <v>81</v>
      </c>
      <c r="C57" s="82" t="s">
        <v>120</v>
      </c>
      <c r="D57" s="70">
        <f>8/100*40/100</f>
        <v>3.2000000000000001E-2</v>
      </c>
      <c r="E57" s="83">
        <f>ROUND(D57*E$17,2)</f>
        <v>71.62</v>
      </c>
      <c r="F57" s="71"/>
      <c r="G57" s="76"/>
      <c r="H57" s="76"/>
    </row>
    <row r="58" spans="2:19" ht="26.25">
      <c r="B58" s="95" t="s">
        <v>82</v>
      </c>
      <c r="C58" s="96" t="s">
        <v>41</v>
      </c>
      <c r="D58" s="97">
        <f>1/12*1/100</f>
        <v>8.3333333333333328E-4</v>
      </c>
      <c r="E58" s="83">
        <f>ROUND(D58*E$17,2)</f>
        <v>1.87</v>
      </c>
      <c r="F58" s="71"/>
      <c r="G58" s="76"/>
      <c r="H58" s="76"/>
    </row>
    <row r="59" spans="2:19" ht="32.25" customHeight="1">
      <c r="B59" s="77">
        <v>3</v>
      </c>
      <c r="C59" s="131" t="s">
        <v>121</v>
      </c>
      <c r="D59" s="132">
        <f>SUM(D54:D58)</f>
        <v>3.6518055555555554E-2</v>
      </c>
      <c r="E59" s="133">
        <f>SUM(E54:E58)</f>
        <v>81.740000000000009</v>
      </c>
      <c r="F59" s="71"/>
      <c r="G59" s="76"/>
      <c r="H59" s="76"/>
    </row>
    <row r="60" spans="2:19" ht="33" customHeight="1">
      <c r="B60" s="77">
        <v>4</v>
      </c>
      <c r="C60" s="78" t="s">
        <v>122</v>
      </c>
      <c r="D60" s="79"/>
      <c r="E60" s="80"/>
      <c r="F60" s="71"/>
      <c r="G60" s="76"/>
      <c r="H60" s="76"/>
    </row>
    <row r="61" spans="2:19" ht="27.75" customHeight="1">
      <c r="B61" s="95" t="s">
        <v>76</v>
      </c>
      <c r="C61" s="82" t="s">
        <v>43</v>
      </c>
      <c r="D61" s="97">
        <f>1/12</f>
        <v>8.3333333333333329E-2</v>
      </c>
      <c r="E61" s="98">
        <f>ROUND(D61*E$17,2)</f>
        <v>186.51</v>
      </c>
      <c r="F61" s="216"/>
      <c r="G61" s="134"/>
      <c r="H61" s="134"/>
      <c r="I61" s="134"/>
    </row>
    <row r="62" spans="2:19" ht="30.75" customHeight="1">
      <c r="B62" s="95" t="s">
        <v>78</v>
      </c>
      <c r="C62" s="96" t="s">
        <v>123</v>
      </c>
      <c r="D62" s="97">
        <f>(4.14*1/12*1/30)</f>
        <v>1.15E-2</v>
      </c>
      <c r="E62" s="98">
        <f t="shared" ref="E62:E68" si="1">ROUND(D62*E$17,2)</f>
        <v>25.74</v>
      </c>
      <c r="F62" s="71"/>
      <c r="J62"/>
      <c r="K62"/>
    </row>
    <row r="63" spans="2:19" ht="26.25">
      <c r="B63" s="95" t="s">
        <v>79</v>
      </c>
      <c r="C63" s="96" t="s">
        <v>124</v>
      </c>
      <c r="D63" s="97">
        <f>5*1/12*1/30*1.5/100</f>
        <v>2.0833333333333335E-4</v>
      </c>
      <c r="E63" s="98">
        <f t="shared" si="1"/>
        <v>0.47</v>
      </c>
      <c r="F63" s="71"/>
      <c r="G63" s="76"/>
      <c r="H63" s="76"/>
      <c r="J63"/>
      <c r="K63"/>
    </row>
    <row r="64" spans="2:19" ht="29.25" customHeight="1">
      <c r="B64" s="95" t="s">
        <v>81</v>
      </c>
      <c r="C64" s="96" t="s">
        <v>47</v>
      </c>
      <c r="D64" s="97">
        <f>1*1/12*1/30</f>
        <v>2.7777777777777775E-3</v>
      </c>
      <c r="E64" s="98">
        <f t="shared" si="1"/>
        <v>6.22</v>
      </c>
      <c r="F64" s="135"/>
      <c r="K64"/>
      <c r="L64"/>
      <c r="M64"/>
      <c r="N64"/>
      <c r="O64"/>
      <c r="P64"/>
      <c r="Q64"/>
      <c r="R64"/>
      <c r="S64"/>
    </row>
    <row r="65" spans="2:19" ht="28.5" customHeight="1">
      <c r="B65" s="95" t="s">
        <v>82</v>
      </c>
      <c r="C65" s="96" t="s">
        <v>48</v>
      </c>
      <c r="D65" s="70">
        <f>(15*1/12*1/30)*8/100</f>
        <v>3.3333333333333331E-3</v>
      </c>
      <c r="E65" s="98">
        <f t="shared" si="1"/>
        <v>7.46</v>
      </c>
      <c r="F65" s="71"/>
      <c r="K65"/>
      <c r="L65"/>
      <c r="M65"/>
      <c r="N65"/>
      <c r="O65"/>
      <c r="P65"/>
      <c r="Q65"/>
      <c r="R65"/>
      <c r="S65"/>
    </row>
    <row r="66" spans="2:19" ht="33.75" customHeight="1">
      <c r="B66" s="95" t="s">
        <v>83</v>
      </c>
      <c r="C66" s="82" t="s">
        <v>49</v>
      </c>
      <c r="D66" s="97">
        <f>7*1/12*1/30*5/100</f>
        <v>9.7222222222222219E-4</v>
      </c>
      <c r="E66" s="98">
        <f t="shared" si="1"/>
        <v>2.1800000000000002</v>
      </c>
      <c r="F66" s="99"/>
      <c r="K66"/>
      <c r="L66"/>
      <c r="M66"/>
      <c r="N66"/>
      <c r="O66"/>
      <c r="P66"/>
      <c r="Q66"/>
      <c r="R66"/>
      <c r="S66"/>
    </row>
    <row r="67" spans="2:19" ht="33" customHeight="1">
      <c r="B67" s="95" t="s">
        <v>86</v>
      </c>
      <c r="C67" s="96" t="s">
        <v>50</v>
      </c>
      <c r="D67" s="97">
        <f>D40*SUM(D61:D66)</f>
        <v>3.7582000000000011E-2</v>
      </c>
      <c r="E67" s="98">
        <f t="shared" si="1"/>
        <v>84.11</v>
      </c>
      <c r="F67" s="71"/>
      <c r="K67"/>
      <c r="L67"/>
      <c r="M67"/>
      <c r="N67"/>
      <c r="O67"/>
      <c r="P67"/>
      <c r="Q67"/>
      <c r="R67"/>
      <c r="S67"/>
    </row>
    <row r="68" spans="2:19" ht="36" customHeight="1">
      <c r="B68" s="95" t="s">
        <v>96</v>
      </c>
      <c r="C68" s="96" t="s">
        <v>125</v>
      </c>
      <c r="D68" s="97">
        <f>(D46+D51+D59)*SUM(D61:D66)</f>
        <v>1.9969550868055554E-2</v>
      </c>
      <c r="E68" s="98">
        <f t="shared" si="1"/>
        <v>44.69</v>
      </c>
      <c r="F68" s="71"/>
      <c r="J68"/>
      <c r="K68"/>
      <c r="L68"/>
      <c r="M68"/>
      <c r="N68"/>
      <c r="O68"/>
      <c r="P68"/>
      <c r="Q68"/>
      <c r="R68"/>
      <c r="S68"/>
    </row>
    <row r="69" spans="2:19" ht="36" customHeight="1">
      <c r="B69" s="77">
        <v>4</v>
      </c>
      <c r="C69" s="89" t="s">
        <v>126</v>
      </c>
      <c r="D69" s="90">
        <f>SUM(D61:D68)</f>
        <v>0.15967655086805554</v>
      </c>
      <c r="E69" s="91">
        <f>SUM(E61:E68)</f>
        <v>357.38</v>
      </c>
      <c r="F69" s="71"/>
      <c r="J69"/>
      <c r="K69"/>
      <c r="L69"/>
      <c r="M69"/>
      <c r="N69"/>
      <c r="O69"/>
      <c r="P69"/>
      <c r="Q69"/>
      <c r="R69"/>
      <c r="S69"/>
    </row>
    <row r="70" spans="2:19" ht="36" customHeight="1">
      <c r="B70" s="943" t="s">
        <v>127</v>
      </c>
      <c r="C70" s="944"/>
      <c r="D70" s="69">
        <f>ROUND(D40+D46+D51+D59+D69,6)</f>
        <v>0.723217</v>
      </c>
      <c r="E70" s="136">
        <f>E40+E46+E51+E59+E69</f>
        <v>1618.65</v>
      </c>
      <c r="F70" s="71"/>
      <c r="G70" s="137"/>
      <c r="J70"/>
      <c r="K70"/>
      <c r="L70"/>
      <c r="M70"/>
      <c r="N70"/>
      <c r="O70"/>
      <c r="P70"/>
      <c r="Q70"/>
      <c r="R70"/>
      <c r="S70"/>
    </row>
    <row r="71" spans="2:19" ht="36.75" customHeight="1">
      <c r="B71" s="77">
        <v>5</v>
      </c>
      <c r="C71" s="78" t="s">
        <v>128</v>
      </c>
      <c r="D71" s="79"/>
      <c r="E71" s="80"/>
      <c r="F71" s="71"/>
      <c r="J71"/>
      <c r="K71"/>
      <c r="L71"/>
      <c r="M71"/>
      <c r="N71"/>
      <c r="O71"/>
      <c r="P71"/>
      <c r="Q71"/>
      <c r="R71"/>
      <c r="S71"/>
    </row>
    <row r="72" spans="2:19" ht="27" customHeight="1">
      <c r="B72" s="114" t="s">
        <v>76</v>
      </c>
      <c r="C72" s="206" t="s">
        <v>129</v>
      </c>
      <c r="D72" s="116"/>
      <c r="E72" s="207">
        <v>133.83000000000001</v>
      </c>
      <c r="F72" s="71"/>
      <c r="J72"/>
      <c r="K72"/>
      <c r="L72"/>
      <c r="M72"/>
      <c r="N72"/>
      <c r="O72"/>
      <c r="P72"/>
      <c r="Q72"/>
      <c r="R72"/>
      <c r="S72"/>
    </row>
    <row r="73" spans="2:19" ht="26.25" customHeight="1">
      <c r="B73" s="95" t="s">
        <v>78</v>
      </c>
      <c r="C73" s="96" t="s">
        <v>130</v>
      </c>
      <c r="D73" s="138"/>
      <c r="E73" s="98">
        <v>0</v>
      </c>
      <c r="F73" s="71"/>
      <c r="J73"/>
      <c r="K73"/>
      <c r="L73"/>
      <c r="M73"/>
      <c r="N73"/>
      <c r="O73"/>
      <c r="P73"/>
      <c r="Q73"/>
      <c r="R73"/>
      <c r="S73"/>
    </row>
    <row r="74" spans="2:19" ht="26.25" customHeight="1">
      <c r="B74" s="95" t="s">
        <v>79</v>
      </c>
      <c r="C74" s="96" t="s">
        <v>131</v>
      </c>
      <c r="D74" s="138"/>
      <c r="E74" s="98">
        <v>0</v>
      </c>
      <c r="F74" s="71"/>
      <c r="J74"/>
      <c r="K74"/>
      <c r="L74"/>
      <c r="M74"/>
      <c r="N74"/>
      <c r="O74"/>
      <c r="P74"/>
      <c r="Q74"/>
      <c r="R74"/>
      <c r="S74"/>
    </row>
    <row r="75" spans="2:19" ht="32.25" customHeight="1">
      <c r="B75" s="77">
        <v>5</v>
      </c>
      <c r="C75" s="89" t="s">
        <v>132</v>
      </c>
      <c r="D75" s="90"/>
      <c r="E75" s="139">
        <f>SUM(E72:E74)</f>
        <v>133.83000000000001</v>
      </c>
      <c r="F75" s="71"/>
      <c r="J75"/>
      <c r="K75"/>
      <c r="L75"/>
      <c r="M75"/>
      <c r="N75"/>
      <c r="O75"/>
      <c r="P75"/>
      <c r="Q75"/>
      <c r="R75"/>
      <c r="S75"/>
    </row>
    <row r="76" spans="2:19" ht="33" customHeight="1">
      <c r="B76" s="945" t="s">
        <v>133</v>
      </c>
      <c r="C76" s="946"/>
      <c r="D76" s="140"/>
      <c r="E76" s="141">
        <f>ROUND(E20+E52+E59+E69+E75,2)</f>
        <v>5179.12</v>
      </c>
      <c r="F76" s="71"/>
      <c r="J76"/>
      <c r="K76"/>
      <c r="L76"/>
      <c r="M76"/>
      <c r="N76"/>
      <c r="O76"/>
      <c r="P76"/>
      <c r="Q76"/>
      <c r="R76"/>
      <c r="S76"/>
    </row>
    <row r="77" spans="2:19" ht="25.5" customHeight="1">
      <c r="B77" s="142" t="s">
        <v>134</v>
      </c>
      <c r="C77" s="143"/>
      <c r="D77" s="143"/>
      <c r="E77" s="144"/>
      <c r="F77" s="71"/>
    </row>
    <row r="78" spans="2:19" ht="28.5" customHeight="1">
      <c r="B78" s="145" t="s">
        <v>135</v>
      </c>
      <c r="C78" s="947" t="s">
        <v>136</v>
      </c>
      <c r="D78" s="947"/>
      <c r="E78" s="947"/>
      <c r="F78" s="71"/>
    </row>
    <row r="79" spans="2:19" ht="30" customHeight="1">
      <c r="B79" s="145" t="s">
        <v>137</v>
      </c>
      <c r="C79" s="938" t="s">
        <v>7900</v>
      </c>
      <c r="D79" s="938"/>
      <c r="E79" s="938"/>
      <c r="F79" s="71"/>
    </row>
    <row r="80" spans="2:19" ht="190.5" customHeight="1">
      <c r="B80" s="145" t="s">
        <v>923</v>
      </c>
      <c r="C80" s="938" t="s">
        <v>924</v>
      </c>
      <c r="D80" s="938"/>
      <c r="E80" s="938"/>
    </row>
    <row r="81" spans="1:19" ht="25.5" customHeight="1">
      <c r="B81"/>
      <c r="C81"/>
      <c r="D81"/>
      <c r="E81" s="146"/>
    </row>
    <row r="82" spans="1:19" ht="25.5" customHeight="1">
      <c r="B82" s="67"/>
      <c r="C82" s="67"/>
      <c r="D82" s="67"/>
      <c r="E82" s="147"/>
    </row>
    <row r="83" spans="1:19" ht="36.75" customHeight="1">
      <c r="B83"/>
      <c r="C83"/>
      <c r="D83"/>
      <c r="E83" s="146"/>
    </row>
    <row r="84" spans="1:19" ht="16.5">
      <c r="B84"/>
      <c r="C84"/>
      <c r="D84"/>
      <c r="E84" s="146"/>
    </row>
    <row r="85" spans="1:19" ht="16.5">
      <c r="B85"/>
      <c r="C85"/>
      <c r="D85"/>
      <c r="E85" s="146"/>
    </row>
    <row r="86" spans="1:19" s="66" customFormat="1" ht="16.5">
      <c r="A86" s="67"/>
      <c r="B86"/>
      <c r="C86"/>
      <c r="D86"/>
      <c r="E86" s="146"/>
      <c r="G86" s="67"/>
      <c r="H86" s="67"/>
      <c r="I86" s="67"/>
      <c r="J86" s="67"/>
      <c r="K86" s="67"/>
      <c r="L86" s="67"/>
      <c r="M86" s="67"/>
      <c r="N86" s="67"/>
      <c r="O86" s="67"/>
      <c r="P86" s="67"/>
      <c r="Q86" s="67"/>
      <c r="R86" s="67"/>
      <c r="S86" s="67"/>
    </row>
    <row r="87" spans="1:19" s="66" customFormat="1" ht="16.5">
      <c r="A87" s="67"/>
      <c r="B87"/>
      <c r="C87"/>
      <c r="D87"/>
      <c r="E87" s="146"/>
      <c r="G87" s="67"/>
      <c r="H87" s="67"/>
      <c r="I87" s="67"/>
      <c r="J87" s="67"/>
      <c r="K87" s="67"/>
      <c r="L87" s="67"/>
      <c r="M87" s="67"/>
      <c r="N87" s="67"/>
      <c r="O87" s="67"/>
      <c r="P87" s="67"/>
      <c r="Q87" s="67"/>
      <c r="R87" s="67"/>
      <c r="S87" s="67"/>
    </row>
    <row r="88" spans="1:19" s="66" customFormat="1" ht="24.75" customHeight="1">
      <c r="A88" s="67"/>
      <c r="B88"/>
      <c r="C88"/>
      <c r="D88"/>
      <c r="E88" s="146"/>
      <c r="G88" s="67"/>
      <c r="H88" s="67"/>
      <c r="I88" s="67"/>
      <c r="J88" s="67"/>
      <c r="K88" s="67"/>
      <c r="L88" s="67"/>
      <c r="M88" s="67"/>
      <c r="N88" s="67"/>
      <c r="O88" s="67"/>
      <c r="P88" s="67"/>
      <c r="Q88" s="67"/>
      <c r="R88" s="67"/>
      <c r="S88" s="67"/>
    </row>
    <row r="89" spans="1:19" s="66" customFormat="1" ht="16.5">
      <c r="A89" s="67"/>
      <c r="B89"/>
      <c r="C89"/>
      <c r="D89"/>
      <c r="E89" s="146"/>
      <c r="G89" s="67"/>
      <c r="H89" s="67"/>
      <c r="I89" s="67"/>
      <c r="J89" s="67"/>
      <c r="K89" s="67"/>
      <c r="L89" s="67"/>
      <c r="M89" s="67"/>
      <c r="N89" s="67"/>
      <c r="O89" s="67"/>
      <c r="P89" s="67"/>
      <c r="Q89" s="67"/>
      <c r="R89" s="67"/>
      <c r="S89" s="67"/>
    </row>
    <row r="90" spans="1:19" s="66" customFormat="1" ht="16.5" customHeight="1">
      <c r="A90" s="67"/>
      <c r="B90"/>
      <c r="C90"/>
      <c r="D90"/>
      <c r="E90" s="146"/>
      <c r="G90" s="67"/>
      <c r="H90" s="67"/>
      <c r="I90" s="67"/>
      <c r="J90" s="67"/>
      <c r="K90" s="67"/>
      <c r="L90" s="67"/>
      <c r="M90" s="67"/>
      <c r="N90" s="67"/>
      <c r="O90" s="67"/>
      <c r="P90" s="67"/>
      <c r="Q90" s="67"/>
      <c r="R90" s="67"/>
      <c r="S90" s="67"/>
    </row>
    <row r="91" spans="1:19" s="66" customFormat="1" ht="16.5">
      <c r="A91" s="67"/>
      <c r="B91"/>
      <c r="C91"/>
      <c r="D91"/>
      <c r="E91" s="146"/>
      <c r="G91" s="67"/>
      <c r="H91" s="67"/>
      <c r="I91" s="67"/>
      <c r="J91" s="67"/>
      <c r="K91" s="67"/>
      <c r="L91" s="67"/>
      <c r="M91" s="67"/>
      <c r="N91" s="67"/>
      <c r="O91" s="67"/>
      <c r="P91" s="67"/>
      <c r="Q91" s="67"/>
      <c r="R91" s="67"/>
      <c r="S91" s="67"/>
    </row>
    <row r="99" spans="1:19" s="66" customFormat="1" ht="16.5">
      <c r="A99" s="67"/>
      <c r="B99"/>
      <c r="C99"/>
      <c r="D99"/>
      <c r="E99" s="146"/>
      <c r="G99" s="67"/>
      <c r="H99" s="67"/>
      <c r="I99" s="67"/>
      <c r="J99" s="67"/>
      <c r="K99" s="67"/>
      <c r="L99" s="67"/>
      <c r="M99" s="67"/>
      <c r="N99" s="67"/>
      <c r="O99" s="67"/>
      <c r="P99" s="67"/>
      <c r="Q99" s="67"/>
      <c r="R99" s="67"/>
      <c r="S99" s="67"/>
    </row>
  </sheetData>
  <mergeCells count="14">
    <mergeCell ref="C80:E80"/>
    <mergeCell ref="B9:E9"/>
    <mergeCell ref="B2:C2"/>
    <mergeCell ref="D3:E3"/>
    <mergeCell ref="D4:E4"/>
    <mergeCell ref="B5:C5"/>
    <mergeCell ref="D8:E8"/>
    <mergeCell ref="C79:E79"/>
    <mergeCell ref="B10:E10"/>
    <mergeCell ref="B11:E11"/>
    <mergeCell ref="B17:C17"/>
    <mergeCell ref="B70:C70"/>
    <mergeCell ref="B76:C76"/>
    <mergeCell ref="C78:E78"/>
  </mergeCells>
  <printOptions horizontalCentered="1" verticalCentered="1"/>
  <pageMargins left="0.39370078740157483" right="0.39370078740157483" top="0.39370078740157483" bottom="0.39370078740157483" header="0" footer="0"/>
  <pageSetup paperSize="9" scale="30"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JP123"/>
  <sheetViews>
    <sheetView showGridLines="0" topLeftCell="T4" zoomScale="70" zoomScaleNormal="70" workbookViewId="0">
      <selection activeCell="B3" sqref="B3:G51"/>
    </sheetView>
  </sheetViews>
  <sheetFormatPr defaultColWidth="8.85546875" defaultRowHeight="18.75"/>
  <cols>
    <col min="1" max="1" width="41.140625" style="199" customWidth="1"/>
    <col min="2" max="2" width="24.140625" style="351" customWidth="1"/>
    <col min="3" max="3" width="88.5703125" style="351" customWidth="1"/>
    <col min="4" max="4" width="31.42578125" style="351" customWidth="1"/>
    <col min="5" max="5" width="20.28515625" style="351" customWidth="1"/>
    <col min="6" max="6" width="28.28515625" style="352" customWidth="1"/>
    <col min="7" max="7" width="28.5703125" style="351" customWidth="1"/>
    <col min="8" max="8" width="30" style="351" customWidth="1"/>
    <col min="9" max="9" width="25.5703125" style="353" customWidth="1"/>
    <col min="10" max="10" width="22.5703125" style="351" customWidth="1"/>
    <col min="11" max="11" width="18.5703125" style="351" customWidth="1"/>
    <col min="12" max="12" width="14.28515625" style="351" customWidth="1"/>
    <col min="13" max="13" width="24.28515625" style="351" customWidth="1"/>
    <col min="14" max="14" width="25.5703125" style="351" customWidth="1"/>
    <col min="15" max="15" width="27" style="351" customWidth="1"/>
    <col min="16" max="18" width="9.140625" style="199" customWidth="1"/>
    <col min="19" max="19" width="16.140625" style="351" customWidth="1"/>
    <col min="20" max="20" width="92.5703125" style="351" bestFit="1" customWidth="1"/>
    <col min="21" max="21" width="12" style="351" bestFit="1" customWidth="1"/>
    <col min="22" max="22" width="6.5703125" style="351" bestFit="1" customWidth="1"/>
    <col min="23" max="23" width="18.140625" style="403" customWidth="1"/>
    <col min="24" max="24" width="19" style="403" customWidth="1"/>
    <col min="25" max="25" width="9.140625" style="199" customWidth="1"/>
    <col min="26" max="26" width="36.140625" style="351" customWidth="1"/>
    <col min="27" max="27" width="9.140625" style="351" customWidth="1"/>
    <col min="28" max="952" width="9.140625" style="199" customWidth="1"/>
    <col min="953" max="958" width="9.140625" style="201" customWidth="1"/>
    <col min="959" max="16384" width="8.85546875" style="201"/>
  </cols>
  <sheetData>
    <row r="1" spans="1:952" ht="11.25" customHeight="1"/>
    <row r="2" spans="1:952" ht="37.5" customHeight="1">
      <c r="B2" s="948" t="s">
        <v>928</v>
      </c>
      <c r="C2" s="949"/>
      <c r="D2" s="949"/>
      <c r="E2" s="949"/>
      <c r="F2" s="397"/>
      <c r="G2" s="397"/>
      <c r="H2" s="397"/>
      <c r="I2" s="397"/>
      <c r="J2" s="397"/>
      <c r="K2" s="397"/>
      <c r="L2" s="397"/>
      <c r="M2" s="397"/>
      <c r="N2" s="397"/>
      <c r="O2" s="402"/>
      <c r="S2" s="956" t="s">
        <v>928</v>
      </c>
      <c r="T2" s="957"/>
      <c r="U2" s="957"/>
      <c r="V2" s="446"/>
      <c r="W2" s="446"/>
      <c r="X2" s="447"/>
      <c r="Y2" s="409"/>
      <c r="Z2" s="410"/>
    </row>
    <row r="3" spans="1:952" ht="54">
      <c r="B3" s="391" t="s">
        <v>213</v>
      </c>
      <c r="C3" s="391" t="s">
        <v>214</v>
      </c>
      <c r="D3" s="391" t="s">
        <v>215</v>
      </c>
      <c r="E3" s="392" t="s">
        <v>927</v>
      </c>
      <c r="F3" s="393" t="s">
        <v>216</v>
      </c>
      <c r="G3" s="393" t="s">
        <v>217</v>
      </c>
      <c r="H3" s="393" t="s">
        <v>218</v>
      </c>
      <c r="I3" s="394" t="s">
        <v>219</v>
      </c>
      <c r="J3" s="393" t="s">
        <v>220</v>
      </c>
      <c r="K3" s="393" t="s">
        <v>221</v>
      </c>
      <c r="L3" s="393" t="s">
        <v>222</v>
      </c>
      <c r="M3" s="395" t="s">
        <v>223</v>
      </c>
      <c r="N3" s="395" t="s">
        <v>224</v>
      </c>
      <c r="O3" s="396" t="s">
        <v>225</v>
      </c>
      <c r="S3" s="411" t="s">
        <v>213</v>
      </c>
      <c r="T3" s="411" t="s">
        <v>214</v>
      </c>
      <c r="U3" s="411" t="s">
        <v>215</v>
      </c>
      <c r="V3" s="412" t="s">
        <v>927</v>
      </c>
      <c r="W3" s="413" t="s">
        <v>7793</v>
      </c>
      <c r="X3" s="413" t="s">
        <v>177</v>
      </c>
      <c r="Y3" s="409"/>
      <c r="Z3" s="427" t="s">
        <v>7795</v>
      </c>
    </row>
    <row r="4" spans="1:952">
      <c r="B4" s="354">
        <v>1</v>
      </c>
      <c r="C4" s="355"/>
      <c r="D4" s="354"/>
      <c r="E4" s="354"/>
      <c r="F4" s="356">
        <v>0</v>
      </c>
      <c r="G4" s="357">
        <v>0</v>
      </c>
      <c r="H4" s="358">
        <v>0</v>
      </c>
      <c r="I4" s="356">
        <v>0</v>
      </c>
      <c r="J4" s="359"/>
      <c r="K4" s="359"/>
      <c r="L4" s="359"/>
      <c r="M4" s="360">
        <f>AVERAGE(F4:L4)</f>
        <v>0</v>
      </c>
      <c r="N4" s="361">
        <f>MEDIAN(F4:L4)</f>
        <v>0</v>
      </c>
      <c r="O4" s="361">
        <f>SMALL(M4:N4,1)</f>
        <v>0</v>
      </c>
      <c r="S4" s="414">
        <v>1</v>
      </c>
      <c r="T4" s="415"/>
      <c r="U4" s="414"/>
      <c r="V4" s="425">
        <v>0</v>
      </c>
      <c r="W4" s="416">
        <f t="shared" ref="W4:W68" si="0">ROUND(VLOOKUP(S4,$B$4:$O$115,14,FALSE),2)</f>
        <v>0</v>
      </c>
      <c r="X4" s="416">
        <f>ROUND(W4*V4,2)</f>
        <v>0</v>
      </c>
      <c r="Y4" s="409"/>
      <c r="Z4" s="428" t="str">
        <f>IF(W4&lt;=ROUND(O4,2)*1.1,"OK","Desconforme-ajustar")</f>
        <v>OK</v>
      </c>
      <c r="AJP4" s="201"/>
    </row>
    <row r="5" spans="1:952">
      <c r="B5" s="354">
        <v>2</v>
      </c>
      <c r="C5" s="355"/>
      <c r="D5" s="354"/>
      <c r="E5" s="354"/>
      <c r="F5" s="362">
        <v>0</v>
      </c>
      <c r="G5" s="360">
        <v>0</v>
      </c>
      <c r="H5" s="363">
        <v>0</v>
      </c>
      <c r="I5" s="362">
        <v>0</v>
      </c>
      <c r="J5" s="364"/>
      <c r="K5" s="364"/>
      <c r="L5" s="364"/>
      <c r="M5" s="360">
        <f t="shared" ref="M5:M68" si="1">AVERAGE(F5:L5)</f>
        <v>0</v>
      </c>
      <c r="N5" s="361">
        <f t="shared" ref="N5:N68" si="2">MEDIAN(F5:L5)</f>
        <v>0</v>
      </c>
      <c r="O5" s="361">
        <f t="shared" ref="O5:O35" si="3">SMALL(M5:N5,1)</f>
        <v>0</v>
      </c>
      <c r="S5" s="414">
        <v>2</v>
      </c>
      <c r="T5" s="415"/>
      <c r="U5" s="414"/>
      <c r="V5" s="425">
        <v>0</v>
      </c>
      <c r="W5" s="416">
        <f t="shared" si="0"/>
        <v>0</v>
      </c>
      <c r="X5" s="416">
        <f t="shared" ref="X5:X68" si="4">ROUND(W5*V5,2)</f>
        <v>0</v>
      </c>
      <c r="Y5" s="409"/>
      <c r="Z5" s="428" t="str">
        <f t="shared" ref="Z5:Z68" si="5">IF(W5&lt;=ROUND(O5,2)*1.1,"OK","Desconforme-ajustar")</f>
        <v>OK</v>
      </c>
      <c r="AJP5" s="201"/>
    </row>
    <row r="6" spans="1:952">
      <c r="B6" s="354">
        <v>3</v>
      </c>
      <c r="C6" s="355"/>
      <c r="D6" s="354"/>
      <c r="E6" s="354"/>
      <c r="F6" s="362">
        <v>0</v>
      </c>
      <c r="G6" s="360">
        <v>0</v>
      </c>
      <c r="H6" s="363">
        <v>0</v>
      </c>
      <c r="I6" s="362">
        <v>0</v>
      </c>
      <c r="J6" s="360"/>
      <c r="K6" s="360"/>
      <c r="L6" s="360"/>
      <c r="M6" s="360">
        <f t="shared" si="1"/>
        <v>0</v>
      </c>
      <c r="N6" s="361">
        <f t="shared" si="2"/>
        <v>0</v>
      </c>
      <c r="O6" s="361">
        <f t="shared" si="3"/>
        <v>0</v>
      </c>
      <c r="S6" s="414">
        <v>3</v>
      </c>
      <c r="T6" s="415"/>
      <c r="U6" s="414"/>
      <c r="V6" s="425">
        <v>0</v>
      </c>
      <c r="W6" s="416">
        <f t="shared" si="0"/>
        <v>0</v>
      </c>
      <c r="X6" s="416">
        <f>ROUND(W6*V6,2)</f>
        <v>0</v>
      </c>
      <c r="Y6" s="409"/>
      <c r="Z6" s="428" t="str">
        <f t="shared" si="5"/>
        <v>OK</v>
      </c>
      <c r="AJP6" s="201"/>
    </row>
    <row r="7" spans="1:952">
      <c r="B7" s="354">
        <v>4</v>
      </c>
      <c r="C7" s="355"/>
      <c r="D7" s="354"/>
      <c r="E7" s="354"/>
      <c r="F7" s="362">
        <v>0</v>
      </c>
      <c r="G7" s="365">
        <v>0</v>
      </c>
      <c r="H7" s="363">
        <v>0</v>
      </c>
      <c r="I7" s="362">
        <v>0</v>
      </c>
      <c r="J7" s="364"/>
      <c r="K7" s="364"/>
      <c r="L7" s="364"/>
      <c r="M7" s="360">
        <f t="shared" si="1"/>
        <v>0</v>
      </c>
      <c r="N7" s="361">
        <f t="shared" si="2"/>
        <v>0</v>
      </c>
      <c r="O7" s="361">
        <f t="shared" si="3"/>
        <v>0</v>
      </c>
      <c r="S7" s="414">
        <v>4</v>
      </c>
      <c r="T7" s="415"/>
      <c r="U7" s="414"/>
      <c r="V7" s="425">
        <v>0</v>
      </c>
      <c r="W7" s="416">
        <f t="shared" si="0"/>
        <v>0</v>
      </c>
      <c r="X7" s="416">
        <f t="shared" si="4"/>
        <v>0</v>
      </c>
      <c r="Y7" s="409"/>
      <c r="Z7" s="428" t="str">
        <f t="shared" si="5"/>
        <v>OK</v>
      </c>
      <c r="AJP7" s="201"/>
    </row>
    <row r="8" spans="1:952">
      <c r="B8" s="354">
        <v>5</v>
      </c>
      <c r="C8" s="355"/>
      <c r="D8" s="354"/>
      <c r="E8" s="354"/>
      <c r="F8" s="362">
        <v>0</v>
      </c>
      <c r="G8" s="360">
        <v>0</v>
      </c>
      <c r="H8" s="363">
        <v>0</v>
      </c>
      <c r="I8" s="362">
        <v>0</v>
      </c>
      <c r="J8" s="364"/>
      <c r="K8" s="364"/>
      <c r="L8" s="364"/>
      <c r="M8" s="360">
        <f t="shared" si="1"/>
        <v>0</v>
      </c>
      <c r="N8" s="361">
        <f t="shared" si="2"/>
        <v>0</v>
      </c>
      <c r="O8" s="361">
        <f t="shared" si="3"/>
        <v>0</v>
      </c>
      <c r="S8" s="414">
        <v>5</v>
      </c>
      <c r="T8" s="415"/>
      <c r="U8" s="414"/>
      <c r="V8" s="425">
        <v>0</v>
      </c>
      <c r="W8" s="416">
        <f t="shared" si="0"/>
        <v>0</v>
      </c>
      <c r="X8" s="416">
        <f t="shared" si="4"/>
        <v>0</v>
      </c>
      <c r="Y8" s="409"/>
      <c r="Z8" s="428" t="str">
        <f t="shared" si="5"/>
        <v>OK</v>
      </c>
      <c r="AJP8" s="201"/>
    </row>
    <row r="9" spans="1:952" s="202" customFormat="1">
      <c r="A9" s="200"/>
      <c r="B9" s="366">
        <v>6</v>
      </c>
      <c r="C9" s="367"/>
      <c r="D9" s="366"/>
      <c r="E9" s="366"/>
      <c r="F9" s="362">
        <v>0</v>
      </c>
      <c r="G9" s="362">
        <v>0</v>
      </c>
      <c r="H9" s="362">
        <v>0</v>
      </c>
      <c r="I9" s="362">
        <v>0</v>
      </c>
      <c r="J9" s="368"/>
      <c r="K9" s="368"/>
      <c r="L9" s="368"/>
      <c r="M9" s="360">
        <f t="shared" si="1"/>
        <v>0</v>
      </c>
      <c r="N9" s="361">
        <f t="shared" si="2"/>
        <v>0</v>
      </c>
      <c r="O9" s="361">
        <f t="shared" si="3"/>
        <v>0</v>
      </c>
      <c r="P9" s="200"/>
      <c r="Q9" s="200"/>
      <c r="R9" s="200"/>
      <c r="S9" s="417">
        <v>6</v>
      </c>
      <c r="T9" s="418"/>
      <c r="U9" s="417"/>
      <c r="V9" s="426">
        <v>0</v>
      </c>
      <c r="W9" s="416">
        <f t="shared" si="0"/>
        <v>0</v>
      </c>
      <c r="X9" s="416">
        <f t="shared" si="4"/>
        <v>0</v>
      </c>
      <c r="Y9" s="419"/>
      <c r="Z9" s="428" t="str">
        <f t="shared" si="5"/>
        <v>OK</v>
      </c>
      <c r="AA9" s="352"/>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c r="IV9" s="200"/>
      <c r="IW9" s="200"/>
      <c r="IX9" s="200"/>
      <c r="IY9" s="200"/>
      <c r="IZ9" s="200"/>
      <c r="JA9" s="200"/>
      <c r="JB9" s="200"/>
      <c r="JC9" s="200"/>
      <c r="JD9" s="200"/>
      <c r="JE9" s="200"/>
      <c r="JF9" s="200"/>
      <c r="JG9" s="200"/>
      <c r="JH9" s="200"/>
      <c r="JI9" s="200"/>
      <c r="JJ9" s="200"/>
      <c r="JK9" s="200"/>
      <c r="JL9" s="200"/>
      <c r="JM9" s="200"/>
      <c r="JN9" s="200"/>
      <c r="JO9" s="200"/>
      <c r="JP9" s="200"/>
      <c r="JQ9" s="200"/>
      <c r="JR9" s="200"/>
      <c r="JS9" s="200"/>
      <c r="JT9" s="200"/>
      <c r="JU9" s="200"/>
      <c r="JV9" s="200"/>
      <c r="JW9" s="200"/>
      <c r="JX9" s="200"/>
      <c r="JY9" s="200"/>
      <c r="JZ9" s="200"/>
      <c r="KA9" s="200"/>
      <c r="KB9" s="200"/>
      <c r="KC9" s="200"/>
      <c r="KD9" s="200"/>
      <c r="KE9" s="200"/>
      <c r="KF9" s="200"/>
      <c r="KG9" s="200"/>
      <c r="KH9" s="200"/>
      <c r="KI9" s="200"/>
      <c r="KJ9" s="200"/>
      <c r="KK9" s="200"/>
      <c r="KL9" s="200"/>
      <c r="KM9" s="200"/>
      <c r="KN9" s="200"/>
      <c r="KO9" s="200"/>
      <c r="KP9" s="200"/>
      <c r="KQ9" s="200"/>
      <c r="KR9" s="200"/>
      <c r="KS9" s="200"/>
      <c r="KT9" s="200"/>
      <c r="KU9" s="200"/>
      <c r="KV9" s="200"/>
      <c r="KW9" s="200"/>
      <c r="KX9" s="200"/>
      <c r="KY9" s="200"/>
      <c r="KZ9" s="200"/>
      <c r="LA9" s="200"/>
      <c r="LB9" s="200"/>
      <c r="LC9" s="200"/>
      <c r="LD9" s="200"/>
      <c r="LE9" s="200"/>
      <c r="LF9" s="200"/>
      <c r="LG9" s="200"/>
      <c r="LH9" s="200"/>
      <c r="LI9" s="200"/>
      <c r="LJ9" s="200"/>
      <c r="LK9" s="200"/>
      <c r="LL9" s="200"/>
      <c r="LM9" s="200"/>
      <c r="LN9" s="200"/>
      <c r="LO9" s="200"/>
      <c r="LP9" s="200"/>
      <c r="LQ9" s="200"/>
      <c r="LR9" s="200"/>
      <c r="LS9" s="200"/>
      <c r="LT9" s="200"/>
      <c r="LU9" s="200"/>
      <c r="LV9" s="200"/>
      <c r="LW9" s="200"/>
      <c r="LX9" s="200"/>
      <c r="LY9" s="200"/>
      <c r="LZ9" s="200"/>
      <c r="MA9" s="200"/>
      <c r="MB9" s="200"/>
      <c r="MC9" s="200"/>
      <c r="MD9" s="200"/>
      <c r="ME9" s="200"/>
      <c r="MF9" s="200"/>
      <c r="MG9" s="200"/>
      <c r="MH9" s="200"/>
      <c r="MI9" s="200"/>
      <c r="MJ9" s="200"/>
      <c r="MK9" s="200"/>
      <c r="ML9" s="200"/>
      <c r="MM9" s="200"/>
      <c r="MN9" s="200"/>
      <c r="MO9" s="200"/>
      <c r="MP9" s="200"/>
      <c r="MQ9" s="200"/>
      <c r="MR9" s="200"/>
      <c r="MS9" s="200"/>
      <c r="MT9" s="200"/>
      <c r="MU9" s="200"/>
      <c r="MV9" s="200"/>
      <c r="MW9" s="200"/>
      <c r="MX9" s="200"/>
      <c r="MY9" s="200"/>
      <c r="MZ9" s="200"/>
      <c r="NA9" s="200"/>
      <c r="NB9" s="200"/>
      <c r="NC9" s="200"/>
      <c r="ND9" s="200"/>
      <c r="NE9" s="200"/>
      <c r="NF9" s="200"/>
      <c r="NG9" s="200"/>
      <c r="NH9" s="200"/>
      <c r="NI9" s="200"/>
      <c r="NJ9" s="200"/>
      <c r="NK9" s="200"/>
      <c r="NL9" s="200"/>
      <c r="NM9" s="200"/>
      <c r="NN9" s="200"/>
      <c r="NO9" s="200"/>
      <c r="NP9" s="200"/>
      <c r="NQ9" s="200"/>
      <c r="NR9" s="200"/>
      <c r="NS9" s="200"/>
      <c r="NT9" s="200"/>
      <c r="NU9" s="200"/>
      <c r="NV9" s="200"/>
      <c r="NW9" s="200"/>
      <c r="NX9" s="200"/>
      <c r="NY9" s="200"/>
      <c r="NZ9" s="200"/>
      <c r="OA9" s="200"/>
      <c r="OB9" s="200"/>
      <c r="OC9" s="200"/>
      <c r="OD9" s="200"/>
      <c r="OE9" s="200"/>
      <c r="OF9" s="200"/>
      <c r="OG9" s="200"/>
      <c r="OH9" s="200"/>
      <c r="OI9" s="200"/>
      <c r="OJ9" s="200"/>
      <c r="OK9" s="200"/>
      <c r="OL9" s="200"/>
      <c r="OM9" s="200"/>
      <c r="ON9" s="200"/>
      <c r="OO9" s="200"/>
      <c r="OP9" s="200"/>
      <c r="OQ9" s="200"/>
      <c r="OR9" s="200"/>
      <c r="OS9" s="200"/>
      <c r="OT9" s="200"/>
      <c r="OU9" s="200"/>
      <c r="OV9" s="200"/>
      <c r="OW9" s="200"/>
      <c r="OX9" s="200"/>
      <c r="OY9" s="200"/>
      <c r="OZ9" s="200"/>
      <c r="PA9" s="200"/>
      <c r="PB9" s="200"/>
      <c r="PC9" s="200"/>
      <c r="PD9" s="200"/>
      <c r="PE9" s="200"/>
      <c r="PF9" s="200"/>
      <c r="PG9" s="200"/>
      <c r="PH9" s="200"/>
      <c r="PI9" s="200"/>
      <c r="PJ9" s="200"/>
      <c r="PK9" s="200"/>
      <c r="PL9" s="200"/>
      <c r="PM9" s="200"/>
      <c r="PN9" s="200"/>
      <c r="PO9" s="200"/>
      <c r="PP9" s="200"/>
      <c r="PQ9" s="200"/>
      <c r="PR9" s="200"/>
      <c r="PS9" s="200"/>
      <c r="PT9" s="200"/>
      <c r="PU9" s="200"/>
      <c r="PV9" s="200"/>
      <c r="PW9" s="200"/>
      <c r="PX9" s="200"/>
      <c r="PY9" s="200"/>
      <c r="PZ9" s="200"/>
      <c r="QA9" s="200"/>
      <c r="QB9" s="200"/>
      <c r="QC9" s="200"/>
      <c r="QD9" s="200"/>
      <c r="QE9" s="200"/>
      <c r="QF9" s="200"/>
      <c r="QG9" s="200"/>
      <c r="QH9" s="200"/>
      <c r="QI9" s="200"/>
      <c r="QJ9" s="200"/>
      <c r="QK9" s="200"/>
      <c r="QL9" s="200"/>
      <c r="QM9" s="200"/>
      <c r="QN9" s="200"/>
      <c r="QO9" s="200"/>
      <c r="QP9" s="200"/>
      <c r="QQ9" s="200"/>
      <c r="QR9" s="200"/>
      <c r="QS9" s="200"/>
      <c r="QT9" s="200"/>
      <c r="QU9" s="200"/>
      <c r="QV9" s="200"/>
      <c r="QW9" s="200"/>
      <c r="QX9" s="200"/>
      <c r="QY9" s="200"/>
      <c r="QZ9" s="200"/>
      <c r="RA9" s="200"/>
      <c r="RB9" s="200"/>
      <c r="RC9" s="200"/>
      <c r="RD9" s="200"/>
      <c r="RE9" s="200"/>
      <c r="RF9" s="200"/>
      <c r="RG9" s="200"/>
      <c r="RH9" s="200"/>
      <c r="RI9" s="200"/>
      <c r="RJ9" s="200"/>
      <c r="RK9" s="200"/>
      <c r="RL9" s="200"/>
      <c r="RM9" s="200"/>
      <c r="RN9" s="200"/>
      <c r="RO9" s="200"/>
      <c r="RP9" s="200"/>
      <c r="RQ9" s="200"/>
      <c r="RR9" s="200"/>
      <c r="RS9" s="200"/>
      <c r="RT9" s="200"/>
      <c r="RU9" s="200"/>
      <c r="RV9" s="200"/>
      <c r="RW9" s="200"/>
      <c r="RX9" s="200"/>
      <c r="RY9" s="200"/>
      <c r="RZ9" s="200"/>
      <c r="SA9" s="200"/>
      <c r="SB9" s="200"/>
      <c r="SC9" s="200"/>
      <c r="SD9" s="200"/>
      <c r="SE9" s="200"/>
      <c r="SF9" s="200"/>
      <c r="SG9" s="200"/>
      <c r="SH9" s="200"/>
      <c r="SI9" s="200"/>
      <c r="SJ9" s="200"/>
      <c r="SK9" s="200"/>
      <c r="SL9" s="200"/>
      <c r="SM9" s="200"/>
      <c r="SN9" s="200"/>
      <c r="SO9" s="200"/>
      <c r="SP9" s="200"/>
      <c r="SQ9" s="200"/>
      <c r="SR9" s="200"/>
      <c r="SS9" s="200"/>
      <c r="ST9" s="200"/>
      <c r="SU9" s="200"/>
      <c r="SV9" s="200"/>
      <c r="SW9" s="200"/>
      <c r="SX9" s="200"/>
      <c r="SY9" s="200"/>
      <c r="SZ9" s="200"/>
      <c r="TA9" s="200"/>
      <c r="TB9" s="200"/>
      <c r="TC9" s="200"/>
      <c r="TD9" s="200"/>
      <c r="TE9" s="200"/>
      <c r="TF9" s="200"/>
      <c r="TG9" s="200"/>
      <c r="TH9" s="200"/>
      <c r="TI9" s="200"/>
      <c r="TJ9" s="200"/>
      <c r="TK9" s="200"/>
      <c r="TL9" s="200"/>
      <c r="TM9" s="200"/>
      <c r="TN9" s="200"/>
      <c r="TO9" s="200"/>
      <c r="TP9" s="200"/>
      <c r="TQ9" s="200"/>
      <c r="TR9" s="200"/>
      <c r="TS9" s="200"/>
      <c r="TT9" s="200"/>
      <c r="TU9" s="200"/>
      <c r="TV9" s="200"/>
      <c r="TW9" s="200"/>
      <c r="TX9" s="200"/>
      <c r="TY9" s="200"/>
      <c r="TZ9" s="200"/>
      <c r="UA9" s="200"/>
      <c r="UB9" s="200"/>
      <c r="UC9" s="200"/>
      <c r="UD9" s="200"/>
      <c r="UE9" s="200"/>
      <c r="UF9" s="200"/>
      <c r="UG9" s="200"/>
      <c r="UH9" s="200"/>
      <c r="UI9" s="200"/>
      <c r="UJ9" s="200"/>
      <c r="UK9" s="200"/>
      <c r="UL9" s="200"/>
      <c r="UM9" s="200"/>
      <c r="UN9" s="200"/>
      <c r="UO9" s="200"/>
      <c r="UP9" s="200"/>
      <c r="UQ9" s="200"/>
      <c r="UR9" s="200"/>
      <c r="US9" s="200"/>
      <c r="UT9" s="200"/>
      <c r="UU9" s="200"/>
      <c r="UV9" s="200"/>
      <c r="UW9" s="200"/>
      <c r="UX9" s="200"/>
      <c r="UY9" s="200"/>
      <c r="UZ9" s="200"/>
      <c r="VA9" s="200"/>
      <c r="VB9" s="200"/>
      <c r="VC9" s="200"/>
      <c r="VD9" s="200"/>
      <c r="VE9" s="200"/>
      <c r="VF9" s="200"/>
      <c r="VG9" s="200"/>
      <c r="VH9" s="200"/>
      <c r="VI9" s="200"/>
      <c r="VJ9" s="200"/>
      <c r="VK9" s="200"/>
      <c r="VL9" s="200"/>
      <c r="VM9" s="200"/>
      <c r="VN9" s="200"/>
      <c r="VO9" s="200"/>
      <c r="VP9" s="200"/>
      <c r="VQ9" s="200"/>
      <c r="VR9" s="200"/>
      <c r="VS9" s="200"/>
      <c r="VT9" s="200"/>
      <c r="VU9" s="200"/>
      <c r="VV9" s="200"/>
      <c r="VW9" s="200"/>
      <c r="VX9" s="200"/>
      <c r="VY9" s="200"/>
      <c r="VZ9" s="200"/>
      <c r="WA9" s="200"/>
      <c r="WB9" s="200"/>
      <c r="WC9" s="200"/>
      <c r="WD9" s="200"/>
      <c r="WE9" s="200"/>
      <c r="WF9" s="200"/>
      <c r="WG9" s="200"/>
      <c r="WH9" s="200"/>
      <c r="WI9" s="200"/>
      <c r="WJ9" s="200"/>
      <c r="WK9" s="200"/>
      <c r="WL9" s="200"/>
      <c r="WM9" s="200"/>
      <c r="WN9" s="200"/>
      <c r="WO9" s="200"/>
      <c r="WP9" s="200"/>
      <c r="WQ9" s="200"/>
      <c r="WR9" s="200"/>
      <c r="WS9" s="200"/>
      <c r="WT9" s="200"/>
      <c r="WU9" s="200"/>
      <c r="WV9" s="200"/>
      <c r="WW9" s="200"/>
      <c r="WX9" s="200"/>
      <c r="WY9" s="200"/>
      <c r="WZ9" s="200"/>
      <c r="XA9" s="200"/>
      <c r="XB9" s="200"/>
      <c r="XC9" s="200"/>
      <c r="XD9" s="200"/>
      <c r="XE9" s="200"/>
      <c r="XF9" s="200"/>
      <c r="XG9" s="200"/>
      <c r="XH9" s="200"/>
      <c r="XI9" s="200"/>
      <c r="XJ9" s="200"/>
      <c r="XK9" s="200"/>
      <c r="XL9" s="200"/>
      <c r="XM9" s="200"/>
      <c r="XN9" s="200"/>
      <c r="XO9" s="200"/>
      <c r="XP9" s="200"/>
      <c r="XQ9" s="200"/>
      <c r="XR9" s="200"/>
      <c r="XS9" s="200"/>
      <c r="XT9" s="200"/>
      <c r="XU9" s="200"/>
      <c r="XV9" s="200"/>
      <c r="XW9" s="200"/>
      <c r="XX9" s="200"/>
      <c r="XY9" s="200"/>
      <c r="XZ9" s="200"/>
      <c r="YA9" s="200"/>
      <c r="YB9" s="200"/>
      <c r="YC9" s="200"/>
      <c r="YD9" s="200"/>
      <c r="YE9" s="200"/>
      <c r="YF9" s="200"/>
      <c r="YG9" s="200"/>
      <c r="YH9" s="200"/>
      <c r="YI9" s="200"/>
      <c r="YJ9" s="200"/>
      <c r="YK9" s="200"/>
      <c r="YL9" s="200"/>
      <c r="YM9" s="200"/>
      <c r="YN9" s="200"/>
      <c r="YO9" s="200"/>
      <c r="YP9" s="200"/>
      <c r="YQ9" s="200"/>
      <c r="YR9" s="200"/>
      <c r="YS9" s="200"/>
      <c r="YT9" s="200"/>
      <c r="YU9" s="200"/>
      <c r="YV9" s="200"/>
      <c r="YW9" s="200"/>
      <c r="YX9" s="200"/>
      <c r="YY9" s="200"/>
      <c r="YZ9" s="200"/>
      <c r="ZA9" s="200"/>
      <c r="ZB9" s="200"/>
      <c r="ZC9" s="200"/>
      <c r="ZD9" s="200"/>
      <c r="ZE9" s="200"/>
      <c r="ZF9" s="200"/>
      <c r="ZG9" s="200"/>
      <c r="ZH9" s="200"/>
      <c r="ZI9" s="200"/>
      <c r="ZJ9" s="200"/>
      <c r="ZK9" s="200"/>
      <c r="ZL9" s="200"/>
      <c r="ZM9" s="200"/>
      <c r="ZN9" s="200"/>
      <c r="ZO9" s="200"/>
      <c r="ZP9" s="200"/>
      <c r="ZQ9" s="200"/>
      <c r="ZR9" s="200"/>
      <c r="ZS9" s="200"/>
      <c r="ZT9" s="200"/>
      <c r="ZU9" s="200"/>
      <c r="ZV9" s="200"/>
      <c r="ZW9" s="200"/>
      <c r="ZX9" s="200"/>
      <c r="ZY9" s="200"/>
      <c r="ZZ9" s="200"/>
      <c r="AAA9" s="200"/>
      <c r="AAB9" s="200"/>
      <c r="AAC9" s="200"/>
      <c r="AAD9" s="200"/>
      <c r="AAE9" s="200"/>
      <c r="AAF9" s="200"/>
      <c r="AAG9" s="200"/>
      <c r="AAH9" s="200"/>
      <c r="AAI9" s="200"/>
      <c r="AAJ9" s="200"/>
      <c r="AAK9" s="200"/>
      <c r="AAL9" s="200"/>
      <c r="AAM9" s="200"/>
      <c r="AAN9" s="200"/>
      <c r="AAO9" s="200"/>
      <c r="AAP9" s="200"/>
      <c r="AAQ9" s="200"/>
      <c r="AAR9" s="200"/>
      <c r="AAS9" s="200"/>
      <c r="AAT9" s="200"/>
      <c r="AAU9" s="200"/>
      <c r="AAV9" s="200"/>
      <c r="AAW9" s="200"/>
      <c r="AAX9" s="200"/>
      <c r="AAY9" s="200"/>
      <c r="AAZ9" s="200"/>
      <c r="ABA9" s="200"/>
      <c r="ABB9" s="200"/>
      <c r="ABC9" s="200"/>
      <c r="ABD9" s="200"/>
      <c r="ABE9" s="200"/>
      <c r="ABF9" s="200"/>
      <c r="ABG9" s="200"/>
      <c r="ABH9" s="200"/>
      <c r="ABI9" s="200"/>
      <c r="ABJ9" s="200"/>
      <c r="ABK9" s="200"/>
      <c r="ABL9" s="200"/>
      <c r="ABM9" s="200"/>
      <c r="ABN9" s="200"/>
      <c r="ABO9" s="200"/>
      <c r="ABP9" s="200"/>
      <c r="ABQ9" s="200"/>
      <c r="ABR9" s="200"/>
      <c r="ABS9" s="200"/>
      <c r="ABT9" s="200"/>
      <c r="ABU9" s="200"/>
      <c r="ABV9" s="200"/>
      <c r="ABW9" s="200"/>
      <c r="ABX9" s="200"/>
      <c r="ABY9" s="200"/>
      <c r="ABZ9" s="200"/>
      <c r="ACA9" s="200"/>
      <c r="ACB9" s="200"/>
      <c r="ACC9" s="200"/>
      <c r="ACD9" s="200"/>
      <c r="ACE9" s="200"/>
      <c r="ACF9" s="200"/>
      <c r="ACG9" s="200"/>
      <c r="ACH9" s="200"/>
      <c r="ACI9" s="200"/>
      <c r="ACJ9" s="200"/>
      <c r="ACK9" s="200"/>
      <c r="ACL9" s="200"/>
      <c r="ACM9" s="200"/>
      <c r="ACN9" s="200"/>
      <c r="ACO9" s="200"/>
      <c r="ACP9" s="200"/>
      <c r="ACQ9" s="200"/>
      <c r="ACR9" s="200"/>
      <c r="ACS9" s="200"/>
      <c r="ACT9" s="200"/>
      <c r="ACU9" s="200"/>
      <c r="ACV9" s="200"/>
      <c r="ACW9" s="200"/>
      <c r="ACX9" s="200"/>
      <c r="ACY9" s="200"/>
      <c r="ACZ9" s="200"/>
      <c r="ADA9" s="200"/>
      <c r="ADB9" s="200"/>
      <c r="ADC9" s="200"/>
      <c r="ADD9" s="200"/>
      <c r="ADE9" s="200"/>
      <c r="ADF9" s="200"/>
      <c r="ADG9" s="200"/>
      <c r="ADH9" s="200"/>
      <c r="ADI9" s="200"/>
      <c r="ADJ9" s="200"/>
      <c r="ADK9" s="200"/>
      <c r="ADL9" s="200"/>
      <c r="ADM9" s="200"/>
      <c r="ADN9" s="200"/>
      <c r="ADO9" s="200"/>
      <c r="ADP9" s="200"/>
      <c r="ADQ9" s="200"/>
      <c r="ADR9" s="200"/>
      <c r="ADS9" s="200"/>
      <c r="ADT9" s="200"/>
      <c r="ADU9" s="200"/>
      <c r="ADV9" s="200"/>
      <c r="ADW9" s="200"/>
      <c r="ADX9" s="200"/>
      <c r="ADY9" s="200"/>
      <c r="ADZ9" s="200"/>
      <c r="AEA9" s="200"/>
      <c r="AEB9" s="200"/>
      <c r="AEC9" s="200"/>
      <c r="AED9" s="200"/>
      <c r="AEE9" s="200"/>
      <c r="AEF9" s="200"/>
      <c r="AEG9" s="200"/>
      <c r="AEH9" s="200"/>
      <c r="AEI9" s="200"/>
      <c r="AEJ9" s="200"/>
      <c r="AEK9" s="200"/>
      <c r="AEL9" s="200"/>
      <c r="AEM9" s="200"/>
      <c r="AEN9" s="200"/>
      <c r="AEO9" s="200"/>
      <c r="AEP9" s="200"/>
      <c r="AEQ9" s="200"/>
      <c r="AER9" s="200"/>
      <c r="AES9" s="200"/>
      <c r="AET9" s="200"/>
      <c r="AEU9" s="200"/>
      <c r="AEV9" s="200"/>
      <c r="AEW9" s="200"/>
      <c r="AEX9" s="200"/>
      <c r="AEY9" s="200"/>
      <c r="AEZ9" s="200"/>
      <c r="AFA9" s="200"/>
      <c r="AFB9" s="200"/>
      <c r="AFC9" s="200"/>
      <c r="AFD9" s="200"/>
      <c r="AFE9" s="200"/>
      <c r="AFF9" s="200"/>
      <c r="AFG9" s="200"/>
      <c r="AFH9" s="200"/>
      <c r="AFI9" s="200"/>
      <c r="AFJ9" s="200"/>
      <c r="AFK9" s="200"/>
      <c r="AFL9" s="200"/>
      <c r="AFM9" s="200"/>
      <c r="AFN9" s="200"/>
      <c r="AFO9" s="200"/>
      <c r="AFP9" s="200"/>
      <c r="AFQ9" s="200"/>
      <c r="AFR9" s="200"/>
      <c r="AFS9" s="200"/>
      <c r="AFT9" s="200"/>
      <c r="AFU9" s="200"/>
      <c r="AFV9" s="200"/>
      <c r="AFW9" s="200"/>
      <c r="AFX9" s="200"/>
      <c r="AFY9" s="200"/>
      <c r="AFZ9" s="200"/>
      <c r="AGA9" s="200"/>
      <c r="AGB9" s="200"/>
      <c r="AGC9" s="200"/>
      <c r="AGD9" s="200"/>
      <c r="AGE9" s="200"/>
      <c r="AGF9" s="200"/>
      <c r="AGG9" s="200"/>
      <c r="AGH9" s="200"/>
      <c r="AGI9" s="200"/>
      <c r="AGJ9" s="200"/>
      <c r="AGK9" s="200"/>
      <c r="AGL9" s="200"/>
      <c r="AGM9" s="200"/>
      <c r="AGN9" s="200"/>
      <c r="AGO9" s="200"/>
      <c r="AGP9" s="200"/>
      <c r="AGQ9" s="200"/>
      <c r="AGR9" s="200"/>
      <c r="AGS9" s="200"/>
      <c r="AGT9" s="200"/>
      <c r="AGU9" s="200"/>
      <c r="AGV9" s="200"/>
      <c r="AGW9" s="200"/>
      <c r="AGX9" s="200"/>
      <c r="AGY9" s="200"/>
      <c r="AGZ9" s="200"/>
      <c r="AHA9" s="200"/>
      <c r="AHB9" s="200"/>
      <c r="AHC9" s="200"/>
      <c r="AHD9" s="200"/>
      <c r="AHE9" s="200"/>
      <c r="AHF9" s="200"/>
      <c r="AHG9" s="200"/>
      <c r="AHH9" s="200"/>
      <c r="AHI9" s="200"/>
      <c r="AHJ9" s="200"/>
      <c r="AHK9" s="200"/>
      <c r="AHL9" s="200"/>
      <c r="AHM9" s="200"/>
      <c r="AHN9" s="200"/>
      <c r="AHO9" s="200"/>
      <c r="AHP9" s="200"/>
      <c r="AHQ9" s="200"/>
      <c r="AHR9" s="200"/>
      <c r="AHS9" s="200"/>
      <c r="AHT9" s="200"/>
      <c r="AHU9" s="200"/>
      <c r="AHV9" s="200"/>
      <c r="AHW9" s="200"/>
      <c r="AHX9" s="200"/>
      <c r="AHY9" s="200"/>
      <c r="AHZ9" s="200"/>
      <c r="AIA9" s="200"/>
      <c r="AIB9" s="200"/>
      <c r="AIC9" s="200"/>
      <c r="AID9" s="200"/>
      <c r="AIE9" s="200"/>
      <c r="AIF9" s="200"/>
      <c r="AIG9" s="200"/>
      <c r="AIH9" s="200"/>
      <c r="AII9" s="200"/>
      <c r="AIJ9" s="200"/>
      <c r="AIK9" s="200"/>
      <c r="AIL9" s="200"/>
      <c r="AIM9" s="200"/>
      <c r="AIN9" s="200"/>
      <c r="AIO9" s="200"/>
      <c r="AIP9" s="200"/>
      <c r="AIQ9" s="200"/>
      <c r="AIR9" s="200"/>
      <c r="AIS9" s="200"/>
      <c r="AIT9" s="200"/>
      <c r="AIU9" s="200"/>
      <c r="AIV9" s="200"/>
      <c r="AIW9" s="200"/>
      <c r="AIX9" s="200"/>
      <c r="AIY9" s="200"/>
      <c r="AIZ9" s="200"/>
      <c r="AJA9" s="200"/>
      <c r="AJB9" s="200"/>
      <c r="AJC9" s="200"/>
      <c r="AJD9" s="200"/>
      <c r="AJE9" s="200"/>
      <c r="AJF9" s="200"/>
      <c r="AJG9" s="200"/>
      <c r="AJH9" s="200"/>
      <c r="AJI9" s="200"/>
      <c r="AJJ9" s="200"/>
      <c r="AJK9" s="200"/>
      <c r="AJL9" s="200"/>
      <c r="AJM9" s="200"/>
      <c r="AJN9" s="200"/>
      <c r="AJO9" s="200"/>
    </row>
    <row r="10" spans="1:952" s="202" customFormat="1">
      <c r="A10" s="200"/>
      <c r="B10" s="366">
        <v>7</v>
      </c>
      <c r="C10" s="367"/>
      <c r="D10" s="366"/>
      <c r="E10" s="366"/>
      <c r="F10" s="362">
        <v>0</v>
      </c>
      <c r="G10" s="362">
        <v>0</v>
      </c>
      <c r="H10" s="362">
        <v>0</v>
      </c>
      <c r="I10" s="362">
        <v>0</v>
      </c>
      <c r="J10" s="368"/>
      <c r="K10" s="368"/>
      <c r="L10" s="368"/>
      <c r="M10" s="360">
        <f t="shared" si="1"/>
        <v>0</v>
      </c>
      <c r="N10" s="361">
        <f t="shared" si="2"/>
        <v>0</v>
      </c>
      <c r="O10" s="361">
        <f t="shared" si="3"/>
        <v>0</v>
      </c>
      <c r="P10" s="200"/>
      <c r="Q10" s="200"/>
      <c r="R10" s="200"/>
      <c r="S10" s="417">
        <v>7</v>
      </c>
      <c r="T10" s="418"/>
      <c r="U10" s="417"/>
      <c r="V10" s="426">
        <v>0</v>
      </c>
      <c r="W10" s="416">
        <f t="shared" si="0"/>
        <v>0</v>
      </c>
      <c r="X10" s="416">
        <f t="shared" si="4"/>
        <v>0</v>
      </c>
      <c r="Y10" s="419"/>
      <c r="Z10" s="428" t="str">
        <f t="shared" si="5"/>
        <v>OK</v>
      </c>
      <c r="AA10" s="352"/>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c r="IP10" s="200"/>
      <c r="IQ10" s="200"/>
      <c r="IR10" s="200"/>
      <c r="IS10" s="200"/>
      <c r="IT10" s="200"/>
      <c r="IU10" s="200"/>
      <c r="IV10" s="200"/>
      <c r="IW10" s="200"/>
      <c r="IX10" s="200"/>
      <c r="IY10" s="200"/>
      <c r="IZ10" s="200"/>
      <c r="JA10" s="200"/>
      <c r="JB10" s="200"/>
      <c r="JC10" s="200"/>
      <c r="JD10" s="200"/>
      <c r="JE10" s="200"/>
      <c r="JF10" s="200"/>
      <c r="JG10" s="200"/>
      <c r="JH10" s="200"/>
      <c r="JI10" s="200"/>
      <c r="JJ10" s="200"/>
      <c r="JK10" s="200"/>
      <c r="JL10" s="200"/>
      <c r="JM10" s="200"/>
      <c r="JN10" s="200"/>
      <c r="JO10" s="200"/>
      <c r="JP10" s="200"/>
      <c r="JQ10" s="200"/>
      <c r="JR10" s="200"/>
      <c r="JS10" s="200"/>
      <c r="JT10" s="200"/>
      <c r="JU10" s="200"/>
      <c r="JV10" s="200"/>
      <c r="JW10" s="200"/>
      <c r="JX10" s="200"/>
      <c r="JY10" s="200"/>
      <c r="JZ10" s="200"/>
      <c r="KA10" s="200"/>
      <c r="KB10" s="200"/>
      <c r="KC10" s="200"/>
      <c r="KD10" s="200"/>
      <c r="KE10" s="200"/>
      <c r="KF10" s="200"/>
      <c r="KG10" s="200"/>
      <c r="KH10" s="200"/>
      <c r="KI10" s="200"/>
      <c r="KJ10" s="200"/>
      <c r="KK10" s="200"/>
      <c r="KL10" s="200"/>
      <c r="KM10" s="200"/>
      <c r="KN10" s="200"/>
      <c r="KO10" s="200"/>
      <c r="KP10" s="200"/>
      <c r="KQ10" s="200"/>
      <c r="KR10" s="200"/>
      <c r="KS10" s="200"/>
      <c r="KT10" s="200"/>
      <c r="KU10" s="200"/>
      <c r="KV10" s="200"/>
      <c r="KW10" s="200"/>
      <c r="KX10" s="200"/>
      <c r="KY10" s="200"/>
      <c r="KZ10" s="200"/>
      <c r="LA10" s="200"/>
      <c r="LB10" s="200"/>
      <c r="LC10" s="200"/>
      <c r="LD10" s="200"/>
      <c r="LE10" s="200"/>
      <c r="LF10" s="200"/>
      <c r="LG10" s="200"/>
      <c r="LH10" s="200"/>
      <c r="LI10" s="200"/>
      <c r="LJ10" s="200"/>
      <c r="LK10" s="200"/>
      <c r="LL10" s="200"/>
      <c r="LM10" s="200"/>
      <c r="LN10" s="200"/>
      <c r="LO10" s="200"/>
      <c r="LP10" s="200"/>
      <c r="LQ10" s="200"/>
      <c r="LR10" s="200"/>
      <c r="LS10" s="200"/>
      <c r="LT10" s="200"/>
      <c r="LU10" s="200"/>
      <c r="LV10" s="200"/>
      <c r="LW10" s="200"/>
      <c r="LX10" s="200"/>
      <c r="LY10" s="200"/>
      <c r="LZ10" s="200"/>
      <c r="MA10" s="200"/>
      <c r="MB10" s="200"/>
      <c r="MC10" s="200"/>
      <c r="MD10" s="200"/>
      <c r="ME10" s="200"/>
      <c r="MF10" s="200"/>
      <c r="MG10" s="200"/>
      <c r="MH10" s="200"/>
      <c r="MI10" s="200"/>
      <c r="MJ10" s="200"/>
      <c r="MK10" s="200"/>
      <c r="ML10" s="200"/>
      <c r="MM10" s="200"/>
      <c r="MN10" s="200"/>
      <c r="MO10" s="200"/>
      <c r="MP10" s="200"/>
      <c r="MQ10" s="200"/>
      <c r="MR10" s="200"/>
      <c r="MS10" s="200"/>
      <c r="MT10" s="200"/>
      <c r="MU10" s="200"/>
      <c r="MV10" s="200"/>
      <c r="MW10" s="200"/>
      <c r="MX10" s="200"/>
      <c r="MY10" s="200"/>
      <c r="MZ10" s="200"/>
      <c r="NA10" s="200"/>
      <c r="NB10" s="200"/>
      <c r="NC10" s="200"/>
      <c r="ND10" s="200"/>
      <c r="NE10" s="200"/>
      <c r="NF10" s="200"/>
      <c r="NG10" s="200"/>
      <c r="NH10" s="200"/>
      <c r="NI10" s="200"/>
      <c r="NJ10" s="200"/>
      <c r="NK10" s="200"/>
      <c r="NL10" s="200"/>
      <c r="NM10" s="200"/>
      <c r="NN10" s="200"/>
      <c r="NO10" s="200"/>
      <c r="NP10" s="200"/>
      <c r="NQ10" s="200"/>
      <c r="NR10" s="200"/>
      <c r="NS10" s="200"/>
      <c r="NT10" s="200"/>
      <c r="NU10" s="200"/>
      <c r="NV10" s="200"/>
      <c r="NW10" s="200"/>
      <c r="NX10" s="200"/>
      <c r="NY10" s="200"/>
      <c r="NZ10" s="200"/>
      <c r="OA10" s="200"/>
      <c r="OB10" s="200"/>
      <c r="OC10" s="200"/>
      <c r="OD10" s="200"/>
      <c r="OE10" s="200"/>
      <c r="OF10" s="200"/>
      <c r="OG10" s="200"/>
      <c r="OH10" s="200"/>
      <c r="OI10" s="200"/>
      <c r="OJ10" s="200"/>
      <c r="OK10" s="200"/>
      <c r="OL10" s="200"/>
      <c r="OM10" s="200"/>
      <c r="ON10" s="200"/>
      <c r="OO10" s="200"/>
      <c r="OP10" s="200"/>
      <c r="OQ10" s="200"/>
      <c r="OR10" s="200"/>
      <c r="OS10" s="200"/>
      <c r="OT10" s="200"/>
      <c r="OU10" s="200"/>
      <c r="OV10" s="200"/>
      <c r="OW10" s="200"/>
      <c r="OX10" s="200"/>
      <c r="OY10" s="200"/>
      <c r="OZ10" s="200"/>
      <c r="PA10" s="200"/>
      <c r="PB10" s="200"/>
      <c r="PC10" s="200"/>
      <c r="PD10" s="200"/>
      <c r="PE10" s="200"/>
      <c r="PF10" s="200"/>
      <c r="PG10" s="200"/>
      <c r="PH10" s="200"/>
      <c r="PI10" s="200"/>
      <c r="PJ10" s="200"/>
      <c r="PK10" s="200"/>
      <c r="PL10" s="200"/>
      <c r="PM10" s="200"/>
      <c r="PN10" s="200"/>
      <c r="PO10" s="200"/>
      <c r="PP10" s="200"/>
      <c r="PQ10" s="200"/>
      <c r="PR10" s="200"/>
      <c r="PS10" s="200"/>
      <c r="PT10" s="200"/>
      <c r="PU10" s="200"/>
      <c r="PV10" s="200"/>
      <c r="PW10" s="200"/>
      <c r="PX10" s="200"/>
      <c r="PY10" s="200"/>
      <c r="PZ10" s="200"/>
      <c r="QA10" s="200"/>
      <c r="QB10" s="200"/>
      <c r="QC10" s="200"/>
      <c r="QD10" s="200"/>
      <c r="QE10" s="200"/>
      <c r="QF10" s="200"/>
      <c r="QG10" s="200"/>
      <c r="QH10" s="200"/>
      <c r="QI10" s="200"/>
      <c r="QJ10" s="200"/>
      <c r="QK10" s="200"/>
      <c r="QL10" s="200"/>
      <c r="QM10" s="200"/>
      <c r="QN10" s="200"/>
      <c r="QO10" s="200"/>
      <c r="QP10" s="200"/>
      <c r="QQ10" s="200"/>
      <c r="QR10" s="200"/>
      <c r="QS10" s="200"/>
      <c r="QT10" s="200"/>
      <c r="QU10" s="200"/>
      <c r="QV10" s="200"/>
      <c r="QW10" s="200"/>
      <c r="QX10" s="200"/>
      <c r="QY10" s="200"/>
      <c r="QZ10" s="200"/>
      <c r="RA10" s="200"/>
      <c r="RB10" s="200"/>
      <c r="RC10" s="200"/>
      <c r="RD10" s="200"/>
      <c r="RE10" s="200"/>
      <c r="RF10" s="200"/>
      <c r="RG10" s="200"/>
      <c r="RH10" s="200"/>
      <c r="RI10" s="200"/>
      <c r="RJ10" s="200"/>
      <c r="RK10" s="200"/>
      <c r="RL10" s="200"/>
      <c r="RM10" s="200"/>
      <c r="RN10" s="200"/>
      <c r="RO10" s="200"/>
      <c r="RP10" s="200"/>
      <c r="RQ10" s="200"/>
      <c r="RR10" s="200"/>
      <c r="RS10" s="200"/>
      <c r="RT10" s="200"/>
      <c r="RU10" s="200"/>
      <c r="RV10" s="200"/>
      <c r="RW10" s="200"/>
      <c r="RX10" s="200"/>
      <c r="RY10" s="200"/>
      <c r="RZ10" s="200"/>
      <c r="SA10" s="200"/>
      <c r="SB10" s="200"/>
      <c r="SC10" s="200"/>
      <c r="SD10" s="200"/>
      <c r="SE10" s="200"/>
      <c r="SF10" s="200"/>
      <c r="SG10" s="200"/>
      <c r="SH10" s="200"/>
      <c r="SI10" s="200"/>
      <c r="SJ10" s="200"/>
      <c r="SK10" s="200"/>
      <c r="SL10" s="200"/>
      <c r="SM10" s="200"/>
      <c r="SN10" s="200"/>
      <c r="SO10" s="200"/>
      <c r="SP10" s="200"/>
      <c r="SQ10" s="200"/>
      <c r="SR10" s="200"/>
      <c r="SS10" s="200"/>
      <c r="ST10" s="200"/>
      <c r="SU10" s="200"/>
      <c r="SV10" s="200"/>
      <c r="SW10" s="200"/>
      <c r="SX10" s="200"/>
      <c r="SY10" s="200"/>
      <c r="SZ10" s="200"/>
      <c r="TA10" s="200"/>
      <c r="TB10" s="200"/>
      <c r="TC10" s="200"/>
      <c r="TD10" s="200"/>
      <c r="TE10" s="200"/>
      <c r="TF10" s="200"/>
      <c r="TG10" s="200"/>
      <c r="TH10" s="200"/>
      <c r="TI10" s="200"/>
      <c r="TJ10" s="200"/>
      <c r="TK10" s="200"/>
      <c r="TL10" s="200"/>
      <c r="TM10" s="200"/>
      <c r="TN10" s="200"/>
      <c r="TO10" s="200"/>
      <c r="TP10" s="200"/>
      <c r="TQ10" s="200"/>
      <c r="TR10" s="200"/>
      <c r="TS10" s="200"/>
      <c r="TT10" s="200"/>
      <c r="TU10" s="200"/>
      <c r="TV10" s="200"/>
      <c r="TW10" s="200"/>
      <c r="TX10" s="200"/>
      <c r="TY10" s="200"/>
      <c r="TZ10" s="200"/>
      <c r="UA10" s="200"/>
      <c r="UB10" s="200"/>
      <c r="UC10" s="200"/>
      <c r="UD10" s="200"/>
      <c r="UE10" s="200"/>
      <c r="UF10" s="200"/>
      <c r="UG10" s="200"/>
      <c r="UH10" s="200"/>
      <c r="UI10" s="200"/>
      <c r="UJ10" s="200"/>
      <c r="UK10" s="200"/>
      <c r="UL10" s="200"/>
      <c r="UM10" s="200"/>
      <c r="UN10" s="200"/>
      <c r="UO10" s="200"/>
      <c r="UP10" s="200"/>
      <c r="UQ10" s="200"/>
      <c r="UR10" s="200"/>
      <c r="US10" s="200"/>
      <c r="UT10" s="200"/>
      <c r="UU10" s="200"/>
      <c r="UV10" s="200"/>
      <c r="UW10" s="200"/>
      <c r="UX10" s="200"/>
      <c r="UY10" s="200"/>
      <c r="UZ10" s="200"/>
      <c r="VA10" s="200"/>
      <c r="VB10" s="200"/>
      <c r="VC10" s="200"/>
      <c r="VD10" s="200"/>
      <c r="VE10" s="200"/>
      <c r="VF10" s="200"/>
      <c r="VG10" s="200"/>
      <c r="VH10" s="200"/>
      <c r="VI10" s="200"/>
      <c r="VJ10" s="200"/>
      <c r="VK10" s="200"/>
      <c r="VL10" s="200"/>
      <c r="VM10" s="200"/>
      <c r="VN10" s="200"/>
      <c r="VO10" s="200"/>
      <c r="VP10" s="200"/>
      <c r="VQ10" s="200"/>
      <c r="VR10" s="200"/>
      <c r="VS10" s="200"/>
      <c r="VT10" s="200"/>
      <c r="VU10" s="200"/>
      <c r="VV10" s="200"/>
      <c r="VW10" s="200"/>
      <c r="VX10" s="200"/>
      <c r="VY10" s="200"/>
      <c r="VZ10" s="200"/>
      <c r="WA10" s="200"/>
      <c r="WB10" s="200"/>
      <c r="WC10" s="200"/>
      <c r="WD10" s="200"/>
      <c r="WE10" s="200"/>
      <c r="WF10" s="200"/>
      <c r="WG10" s="200"/>
      <c r="WH10" s="200"/>
      <c r="WI10" s="200"/>
      <c r="WJ10" s="200"/>
      <c r="WK10" s="200"/>
      <c r="WL10" s="200"/>
      <c r="WM10" s="200"/>
      <c r="WN10" s="200"/>
      <c r="WO10" s="200"/>
      <c r="WP10" s="200"/>
      <c r="WQ10" s="200"/>
      <c r="WR10" s="200"/>
      <c r="WS10" s="200"/>
      <c r="WT10" s="200"/>
      <c r="WU10" s="200"/>
      <c r="WV10" s="200"/>
      <c r="WW10" s="200"/>
      <c r="WX10" s="200"/>
      <c r="WY10" s="200"/>
      <c r="WZ10" s="200"/>
      <c r="XA10" s="200"/>
      <c r="XB10" s="200"/>
      <c r="XC10" s="200"/>
      <c r="XD10" s="200"/>
      <c r="XE10" s="200"/>
      <c r="XF10" s="200"/>
      <c r="XG10" s="200"/>
      <c r="XH10" s="200"/>
      <c r="XI10" s="200"/>
      <c r="XJ10" s="200"/>
      <c r="XK10" s="200"/>
      <c r="XL10" s="200"/>
      <c r="XM10" s="200"/>
      <c r="XN10" s="200"/>
      <c r="XO10" s="200"/>
      <c r="XP10" s="200"/>
      <c r="XQ10" s="200"/>
      <c r="XR10" s="200"/>
      <c r="XS10" s="200"/>
      <c r="XT10" s="200"/>
      <c r="XU10" s="200"/>
      <c r="XV10" s="200"/>
      <c r="XW10" s="200"/>
      <c r="XX10" s="200"/>
      <c r="XY10" s="200"/>
      <c r="XZ10" s="200"/>
      <c r="YA10" s="200"/>
      <c r="YB10" s="200"/>
      <c r="YC10" s="200"/>
      <c r="YD10" s="200"/>
      <c r="YE10" s="200"/>
      <c r="YF10" s="200"/>
      <c r="YG10" s="200"/>
      <c r="YH10" s="200"/>
      <c r="YI10" s="200"/>
      <c r="YJ10" s="200"/>
      <c r="YK10" s="200"/>
      <c r="YL10" s="200"/>
      <c r="YM10" s="200"/>
      <c r="YN10" s="200"/>
      <c r="YO10" s="200"/>
      <c r="YP10" s="200"/>
      <c r="YQ10" s="200"/>
      <c r="YR10" s="200"/>
      <c r="YS10" s="200"/>
      <c r="YT10" s="200"/>
      <c r="YU10" s="200"/>
      <c r="YV10" s="200"/>
      <c r="YW10" s="200"/>
      <c r="YX10" s="200"/>
      <c r="YY10" s="200"/>
      <c r="YZ10" s="200"/>
      <c r="ZA10" s="200"/>
      <c r="ZB10" s="200"/>
      <c r="ZC10" s="200"/>
      <c r="ZD10" s="200"/>
      <c r="ZE10" s="200"/>
      <c r="ZF10" s="200"/>
      <c r="ZG10" s="200"/>
      <c r="ZH10" s="200"/>
      <c r="ZI10" s="200"/>
      <c r="ZJ10" s="200"/>
      <c r="ZK10" s="200"/>
      <c r="ZL10" s="200"/>
      <c r="ZM10" s="200"/>
      <c r="ZN10" s="200"/>
      <c r="ZO10" s="200"/>
      <c r="ZP10" s="200"/>
      <c r="ZQ10" s="200"/>
      <c r="ZR10" s="200"/>
      <c r="ZS10" s="200"/>
      <c r="ZT10" s="200"/>
      <c r="ZU10" s="200"/>
      <c r="ZV10" s="200"/>
      <c r="ZW10" s="200"/>
      <c r="ZX10" s="200"/>
      <c r="ZY10" s="200"/>
      <c r="ZZ10" s="200"/>
      <c r="AAA10" s="200"/>
      <c r="AAB10" s="200"/>
      <c r="AAC10" s="200"/>
      <c r="AAD10" s="200"/>
      <c r="AAE10" s="200"/>
      <c r="AAF10" s="200"/>
      <c r="AAG10" s="200"/>
      <c r="AAH10" s="200"/>
      <c r="AAI10" s="200"/>
      <c r="AAJ10" s="200"/>
      <c r="AAK10" s="200"/>
      <c r="AAL10" s="200"/>
      <c r="AAM10" s="200"/>
      <c r="AAN10" s="200"/>
      <c r="AAO10" s="200"/>
      <c r="AAP10" s="200"/>
      <c r="AAQ10" s="200"/>
      <c r="AAR10" s="200"/>
      <c r="AAS10" s="200"/>
      <c r="AAT10" s="200"/>
      <c r="AAU10" s="200"/>
      <c r="AAV10" s="200"/>
      <c r="AAW10" s="200"/>
      <c r="AAX10" s="200"/>
      <c r="AAY10" s="200"/>
      <c r="AAZ10" s="200"/>
      <c r="ABA10" s="200"/>
      <c r="ABB10" s="200"/>
      <c r="ABC10" s="200"/>
      <c r="ABD10" s="200"/>
      <c r="ABE10" s="200"/>
      <c r="ABF10" s="200"/>
      <c r="ABG10" s="200"/>
      <c r="ABH10" s="200"/>
      <c r="ABI10" s="200"/>
      <c r="ABJ10" s="200"/>
      <c r="ABK10" s="200"/>
      <c r="ABL10" s="200"/>
      <c r="ABM10" s="200"/>
      <c r="ABN10" s="200"/>
      <c r="ABO10" s="200"/>
      <c r="ABP10" s="200"/>
      <c r="ABQ10" s="200"/>
      <c r="ABR10" s="200"/>
      <c r="ABS10" s="200"/>
      <c r="ABT10" s="200"/>
      <c r="ABU10" s="200"/>
      <c r="ABV10" s="200"/>
      <c r="ABW10" s="200"/>
      <c r="ABX10" s="200"/>
      <c r="ABY10" s="200"/>
      <c r="ABZ10" s="200"/>
      <c r="ACA10" s="200"/>
      <c r="ACB10" s="200"/>
      <c r="ACC10" s="200"/>
      <c r="ACD10" s="200"/>
      <c r="ACE10" s="200"/>
      <c r="ACF10" s="200"/>
      <c r="ACG10" s="200"/>
      <c r="ACH10" s="200"/>
      <c r="ACI10" s="200"/>
      <c r="ACJ10" s="200"/>
      <c r="ACK10" s="200"/>
      <c r="ACL10" s="200"/>
      <c r="ACM10" s="200"/>
      <c r="ACN10" s="200"/>
      <c r="ACO10" s="200"/>
      <c r="ACP10" s="200"/>
      <c r="ACQ10" s="200"/>
      <c r="ACR10" s="200"/>
      <c r="ACS10" s="200"/>
      <c r="ACT10" s="200"/>
      <c r="ACU10" s="200"/>
      <c r="ACV10" s="200"/>
      <c r="ACW10" s="200"/>
      <c r="ACX10" s="200"/>
      <c r="ACY10" s="200"/>
      <c r="ACZ10" s="200"/>
      <c r="ADA10" s="200"/>
      <c r="ADB10" s="200"/>
      <c r="ADC10" s="200"/>
      <c r="ADD10" s="200"/>
      <c r="ADE10" s="200"/>
      <c r="ADF10" s="200"/>
      <c r="ADG10" s="200"/>
      <c r="ADH10" s="200"/>
      <c r="ADI10" s="200"/>
      <c r="ADJ10" s="200"/>
      <c r="ADK10" s="200"/>
      <c r="ADL10" s="200"/>
      <c r="ADM10" s="200"/>
      <c r="ADN10" s="200"/>
      <c r="ADO10" s="200"/>
      <c r="ADP10" s="200"/>
      <c r="ADQ10" s="200"/>
      <c r="ADR10" s="200"/>
      <c r="ADS10" s="200"/>
      <c r="ADT10" s="200"/>
      <c r="ADU10" s="200"/>
      <c r="ADV10" s="200"/>
      <c r="ADW10" s="200"/>
      <c r="ADX10" s="200"/>
      <c r="ADY10" s="200"/>
      <c r="ADZ10" s="200"/>
      <c r="AEA10" s="200"/>
      <c r="AEB10" s="200"/>
      <c r="AEC10" s="200"/>
      <c r="AED10" s="200"/>
      <c r="AEE10" s="200"/>
      <c r="AEF10" s="200"/>
      <c r="AEG10" s="200"/>
      <c r="AEH10" s="200"/>
      <c r="AEI10" s="200"/>
      <c r="AEJ10" s="200"/>
      <c r="AEK10" s="200"/>
      <c r="AEL10" s="200"/>
      <c r="AEM10" s="200"/>
      <c r="AEN10" s="200"/>
      <c r="AEO10" s="200"/>
      <c r="AEP10" s="200"/>
      <c r="AEQ10" s="200"/>
      <c r="AER10" s="200"/>
      <c r="AES10" s="200"/>
      <c r="AET10" s="200"/>
      <c r="AEU10" s="200"/>
      <c r="AEV10" s="200"/>
      <c r="AEW10" s="200"/>
      <c r="AEX10" s="200"/>
      <c r="AEY10" s="200"/>
      <c r="AEZ10" s="200"/>
      <c r="AFA10" s="200"/>
      <c r="AFB10" s="200"/>
      <c r="AFC10" s="200"/>
      <c r="AFD10" s="200"/>
      <c r="AFE10" s="200"/>
      <c r="AFF10" s="200"/>
      <c r="AFG10" s="200"/>
      <c r="AFH10" s="200"/>
      <c r="AFI10" s="200"/>
      <c r="AFJ10" s="200"/>
      <c r="AFK10" s="200"/>
      <c r="AFL10" s="200"/>
      <c r="AFM10" s="200"/>
      <c r="AFN10" s="200"/>
      <c r="AFO10" s="200"/>
      <c r="AFP10" s="200"/>
      <c r="AFQ10" s="200"/>
      <c r="AFR10" s="200"/>
      <c r="AFS10" s="200"/>
      <c r="AFT10" s="200"/>
      <c r="AFU10" s="200"/>
      <c r="AFV10" s="200"/>
      <c r="AFW10" s="200"/>
      <c r="AFX10" s="200"/>
      <c r="AFY10" s="200"/>
      <c r="AFZ10" s="200"/>
      <c r="AGA10" s="200"/>
      <c r="AGB10" s="200"/>
      <c r="AGC10" s="200"/>
      <c r="AGD10" s="200"/>
      <c r="AGE10" s="200"/>
      <c r="AGF10" s="200"/>
      <c r="AGG10" s="200"/>
      <c r="AGH10" s="200"/>
      <c r="AGI10" s="200"/>
      <c r="AGJ10" s="200"/>
      <c r="AGK10" s="200"/>
      <c r="AGL10" s="200"/>
      <c r="AGM10" s="200"/>
      <c r="AGN10" s="200"/>
      <c r="AGO10" s="200"/>
      <c r="AGP10" s="200"/>
      <c r="AGQ10" s="200"/>
      <c r="AGR10" s="200"/>
      <c r="AGS10" s="200"/>
      <c r="AGT10" s="200"/>
      <c r="AGU10" s="200"/>
      <c r="AGV10" s="200"/>
      <c r="AGW10" s="200"/>
      <c r="AGX10" s="200"/>
      <c r="AGY10" s="200"/>
      <c r="AGZ10" s="200"/>
      <c r="AHA10" s="200"/>
      <c r="AHB10" s="200"/>
      <c r="AHC10" s="200"/>
      <c r="AHD10" s="200"/>
      <c r="AHE10" s="200"/>
      <c r="AHF10" s="200"/>
      <c r="AHG10" s="200"/>
      <c r="AHH10" s="200"/>
      <c r="AHI10" s="200"/>
      <c r="AHJ10" s="200"/>
      <c r="AHK10" s="200"/>
      <c r="AHL10" s="200"/>
      <c r="AHM10" s="200"/>
      <c r="AHN10" s="200"/>
      <c r="AHO10" s="200"/>
      <c r="AHP10" s="200"/>
      <c r="AHQ10" s="200"/>
      <c r="AHR10" s="200"/>
      <c r="AHS10" s="200"/>
      <c r="AHT10" s="200"/>
      <c r="AHU10" s="200"/>
      <c r="AHV10" s="200"/>
      <c r="AHW10" s="200"/>
      <c r="AHX10" s="200"/>
      <c r="AHY10" s="200"/>
      <c r="AHZ10" s="200"/>
      <c r="AIA10" s="200"/>
      <c r="AIB10" s="200"/>
      <c r="AIC10" s="200"/>
      <c r="AID10" s="200"/>
      <c r="AIE10" s="200"/>
      <c r="AIF10" s="200"/>
      <c r="AIG10" s="200"/>
      <c r="AIH10" s="200"/>
      <c r="AII10" s="200"/>
      <c r="AIJ10" s="200"/>
      <c r="AIK10" s="200"/>
      <c r="AIL10" s="200"/>
      <c r="AIM10" s="200"/>
      <c r="AIN10" s="200"/>
      <c r="AIO10" s="200"/>
      <c r="AIP10" s="200"/>
      <c r="AIQ10" s="200"/>
      <c r="AIR10" s="200"/>
      <c r="AIS10" s="200"/>
      <c r="AIT10" s="200"/>
      <c r="AIU10" s="200"/>
      <c r="AIV10" s="200"/>
      <c r="AIW10" s="200"/>
      <c r="AIX10" s="200"/>
      <c r="AIY10" s="200"/>
      <c r="AIZ10" s="200"/>
      <c r="AJA10" s="200"/>
      <c r="AJB10" s="200"/>
      <c r="AJC10" s="200"/>
      <c r="AJD10" s="200"/>
      <c r="AJE10" s="200"/>
      <c r="AJF10" s="200"/>
      <c r="AJG10" s="200"/>
      <c r="AJH10" s="200"/>
      <c r="AJI10" s="200"/>
      <c r="AJJ10" s="200"/>
      <c r="AJK10" s="200"/>
      <c r="AJL10" s="200"/>
      <c r="AJM10" s="200"/>
      <c r="AJN10" s="200"/>
      <c r="AJO10" s="200"/>
    </row>
    <row r="11" spans="1:952" s="202" customFormat="1">
      <c r="A11" s="200"/>
      <c r="B11" s="366">
        <v>8</v>
      </c>
      <c r="C11" s="367"/>
      <c r="D11" s="366"/>
      <c r="E11" s="366"/>
      <c r="F11" s="362">
        <v>0</v>
      </c>
      <c r="G11" s="362">
        <v>0</v>
      </c>
      <c r="H11" s="362">
        <v>0</v>
      </c>
      <c r="I11" s="362">
        <v>0</v>
      </c>
      <c r="J11" s="368"/>
      <c r="K11" s="368"/>
      <c r="L11" s="368"/>
      <c r="M11" s="360">
        <f t="shared" si="1"/>
        <v>0</v>
      </c>
      <c r="N11" s="361">
        <f t="shared" si="2"/>
        <v>0</v>
      </c>
      <c r="O11" s="361">
        <f t="shared" si="3"/>
        <v>0</v>
      </c>
      <c r="P11" s="200"/>
      <c r="Q11" s="200"/>
      <c r="R11" s="200"/>
      <c r="S11" s="417">
        <v>8</v>
      </c>
      <c r="T11" s="418"/>
      <c r="U11" s="417"/>
      <c r="V11" s="426">
        <v>0</v>
      </c>
      <c r="W11" s="416">
        <f t="shared" si="0"/>
        <v>0</v>
      </c>
      <c r="X11" s="416">
        <f t="shared" si="4"/>
        <v>0</v>
      </c>
      <c r="Y11" s="419"/>
      <c r="Z11" s="428" t="str">
        <f t="shared" si="5"/>
        <v>OK</v>
      </c>
      <c r="AA11" s="352"/>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200"/>
      <c r="IJ11" s="200"/>
      <c r="IK11" s="200"/>
      <c r="IL11" s="200"/>
      <c r="IM11" s="200"/>
      <c r="IN11" s="200"/>
      <c r="IO11" s="200"/>
      <c r="IP11" s="200"/>
      <c r="IQ11" s="200"/>
      <c r="IR11" s="200"/>
      <c r="IS11" s="200"/>
      <c r="IT11" s="200"/>
      <c r="IU11" s="200"/>
      <c r="IV11" s="200"/>
      <c r="IW11" s="200"/>
      <c r="IX11" s="200"/>
      <c r="IY11" s="200"/>
      <c r="IZ11" s="200"/>
      <c r="JA11" s="200"/>
      <c r="JB11" s="200"/>
      <c r="JC11" s="200"/>
      <c r="JD11" s="200"/>
      <c r="JE11" s="200"/>
      <c r="JF11" s="200"/>
      <c r="JG11" s="200"/>
      <c r="JH11" s="200"/>
      <c r="JI11" s="200"/>
      <c r="JJ11" s="200"/>
      <c r="JK11" s="200"/>
      <c r="JL11" s="200"/>
      <c r="JM11" s="200"/>
      <c r="JN11" s="200"/>
      <c r="JO11" s="200"/>
      <c r="JP11" s="200"/>
      <c r="JQ11" s="200"/>
      <c r="JR11" s="200"/>
      <c r="JS11" s="200"/>
      <c r="JT11" s="200"/>
      <c r="JU11" s="200"/>
      <c r="JV11" s="200"/>
      <c r="JW11" s="200"/>
      <c r="JX11" s="200"/>
      <c r="JY11" s="200"/>
      <c r="JZ11" s="200"/>
      <c r="KA11" s="200"/>
      <c r="KB11" s="200"/>
      <c r="KC11" s="200"/>
      <c r="KD11" s="200"/>
      <c r="KE11" s="200"/>
      <c r="KF11" s="200"/>
      <c r="KG11" s="200"/>
      <c r="KH11" s="200"/>
      <c r="KI11" s="200"/>
      <c r="KJ11" s="200"/>
      <c r="KK11" s="200"/>
      <c r="KL11" s="200"/>
      <c r="KM11" s="200"/>
      <c r="KN11" s="200"/>
      <c r="KO11" s="200"/>
      <c r="KP11" s="200"/>
      <c r="KQ11" s="200"/>
      <c r="KR11" s="200"/>
      <c r="KS11" s="200"/>
      <c r="KT11" s="200"/>
      <c r="KU11" s="200"/>
      <c r="KV11" s="200"/>
      <c r="KW11" s="200"/>
      <c r="KX11" s="200"/>
      <c r="KY11" s="200"/>
      <c r="KZ11" s="200"/>
      <c r="LA11" s="200"/>
      <c r="LB11" s="200"/>
      <c r="LC11" s="200"/>
      <c r="LD11" s="200"/>
      <c r="LE11" s="200"/>
      <c r="LF11" s="200"/>
      <c r="LG11" s="200"/>
      <c r="LH11" s="200"/>
      <c r="LI11" s="200"/>
      <c r="LJ11" s="200"/>
      <c r="LK11" s="200"/>
      <c r="LL11" s="200"/>
      <c r="LM11" s="200"/>
      <c r="LN11" s="200"/>
      <c r="LO11" s="200"/>
      <c r="LP11" s="200"/>
      <c r="LQ11" s="200"/>
      <c r="LR11" s="200"/>
      <c r="LS11" s="200"/>
      <c r="LT11" s="200"/>
      <c r="LU11" s="200"/>
      <c r="LV11" s="200"/>
      <c r="LW11" s="200"/>
      <c r="LX11" s="200"/>
      <c r="LY11" s="200"/>
      <c r="LZ11" s="200"/>
      <c r="MA11" s="200"/>
      <c r="MB11" s="200"/>
      <c r="MC11" s="200"/>
      <c r="MD11" s="200"/>
      <c r="ME11" s="200"/>
      <c r="MF11" s="200"/>
      <c r="MG11" s="200"/>
      <c r="MH11" s="200"/>
      <c r="MI11" s="200"/>
      <c r="MJ11" s="200"/>
      <c r="MK11" s="200"/>
      <c r="ML11" s="200"/>
      <c r="MM11" s="200"/>
      <c r="MN11" s="200"/>
      <c r="MO11" s="200"/>
      <c r="MP11" s="200"/>
      <c r="MQ11" s="200"/>
      <c r="MR11" s="200"/>
      <c r="MS11" s="200"/>
      <c r="MT11" s="200"/>
      <c r="MU11" s="200"/>
      <c r="MV11" s="200"/>
      <c r="MW11" s="200"/>
      <c r="MX11" s="200"/>
      <c r="MY11" s="200"/>
      <c r="MZ11" s="200"/>
      <c r="NA11" s="200"/>
      <c r="NB11" s="200"/>
      <c r="NC11" s="200"/>
      <c r="ND11" s="200"/>
      <c r="NE11" s="200"/>
      <c r="NF11" s="200"/>
      <c r="NG11" s="200"/>
      <c r="NH11" s="200"/>
      <c r="NI11" s="200"/>
      <c r="NJ11" s="200"/>
      <c r="NK11" s="200"/>
      <c r="NL11" s="200"/>
      <c r="NM11" s="200"/>
      <c r="NN11" s="200"/>
      <c r="NO11" s="200"/>
      <c r="NP11" s="200"/>
      <c r="NQ11" s="200"/>
      <c r="NR11" s="200"/>
      <c r="NS11" s="200"/>
      <c r="NT11" s="200"/>
      <c r="NU11" s="200"/>
      <c r="NV11" s="200"/>
      <c r="NW11" s="200"/>
      <c r="NX11" s="200"/>
      <c r="NY11" s="200"/>
      <c r="NZ11" s="200"/>
      <c r="OA11" s="200"/>
      <c r="OB11" s="200"/>
      <c r="OC11" s="200"/>
      <c r="OD11" s="200"/>
      <c r="OE11" s="200"/>
      <c r="OF11" s="200"/>
      <c r="OG11" s="200"/>
      <c r="OH11" s="200"/>
      <c r="OI11" s="200"/>
      <c r="OJ11" s="200"/>
      <c r="OK11" s="200"/>
      <c r="OL11" s="200"/>
      <c r="OM11" s="200"/>
      <c r="ON11" s="200"/>
      <c r="OO11" s="200"/>
      <c r="OP11" s="200"/>
      <c r="OQ11" s="200"/>
      <c r="OR11" s="200"/>
      <c r="OS11" s="200"/>
      <c r="OT11" s="200"/>
      <c r="OU11" s="200"/>
      <c r="OV11" s="200"/>
      <c r="OW11" s="200"/>
      <c r="OX11" s="200"/>
      <c r="OY11" s="200"/>
      <c r="OZ11" s="200"/>
      <c r="PA11" s="200"/>
      <c r="PB11" s="200"/>
      <c r="PC11" s="200"/>
      <c r="PD11" s="200"/>
      <c r="PE11" s="200"/>
      <c r="PF11" s="200"/>
      <c r="PG11" s="200"/>
      <c r="PH11" s="200"/>
      <c r="PI11" s="200"/>
      <c r="PJ11" s="200"/>
      <c r="PK11" s="200"/>
      <c r="PL11" s="200"/>
      <c r="PM11" s="200"/>
      <c r="PN11" s="200"/>
      <c r="PO11" s="200"/>
      <c r="PP11" s="200"/>
      <c r="PQ11" s="200"/>
      <c r="PR11" s="200"/>
      <c r="PS11" s="200"/>
      <c r="PT11" s="200"/>
      <c r="PU11" s="200"/>
      <c r="PV11" s="200"/>
      <c r="PW11" s="200"/>
      <c r="PX11" s="200"/>
      <c r="PY11" s="200"/>
      <c r="PZ11" s="200"/>
      <c r="QA11" s="200"/>
      <c r="QB11" s="200"/>
      <c r="QC11" s="200"/>
      <c r="QD11" s="200"/>
      <c r="QE11" s="200"/>
      <c r="QF11" s="200"/>
      <c r="QG11" s="200"/>
      <c r="QH11" s="200"/>
      <c r="QI11" s="200"/>
      <c r="QJ11" s="200"/>
      <c r="QK11" s="200"/>
      <c r="QL11" s="200"/>
      <c r="QM11" s="200"/>
      <c r="QN11" s="200"/>
      <c r="QO11" s="200"/>
      <c r="QP11" s="200"/>
      <c r="QQ11" s="200"/>
      <c r="QR11" s="200"/>
      <c r="QS11" s="200"/>
      <c r="QT11" s="200"/>
      <c r="QU11" s="200"/>
      <c r="QV11" s="200"/>
      <c r="QW11" s="200"/>
      <c r="QX11" s="200"/>
      <c r="QY11" s="200"/>
      <c r="QZ11" s="200"/>
      <c r="RA11" s="200"/>
      <c r="RB11" s="200"/>
      <c r="RC11" s="200"/>
      <c r="RD11" s="200"/>
      <c r="RE11" s="200"/>
      <c r="RF11" s="200"/>
      <c r="RG11" s="200"/>
      <c r="RH11" s="200"/>
      <c r="RI11" s="200"/>
      <c r="RJ11" s="200"/>
      <c r="RK11" s="200"/>
      <c r="RL11" s="200"/>
      <c r="RM11" s="200"/>
      <c r="RN11" s="200"/>
      <c r="RO11" s="200"/>
      <c r="RP11" s="200"/>
      <c r="RQ11" s="200"/>
      <c r="RR11" s="200"/>
      <c r="RS11" s="200"/>
      <c r="RT11" s="200"/>
      <c r="RU11" s="200"/>
      <c r="RV11" s="200"/>
      <c r="RW11" s="200"/>
      <c r="RX11" s="200"/>
      <c r="RY11" s="200"/>
      <c r="RZ11" s="200"/>
      <c r="SA11" s="200"/>
      <c r="SB11" s="200"/>
      <c r="SC11" s="200"/>
      <c r="SD11" s="200"/>
      <c r="SE11" s="200"/>
      <c r="SF11" s="200"/>
      <c r="SG11" s="200"/>
      <c r="SH11" s="200"/>
      <c r="SI11" s="200"/>
      <c r="SJ11" s="200"/>
      <c r="SK11" s="200"/>
      <c r="SL11" s="200"/>
      <c r="SM11" s="200"/>
      <c r="SN11" s="200"/>
      <c r="SO11" s="200"/>
      <c r="SP11" s="200"/>
      <c r="SQ11" s="200"/>
      <c r="SR11" s="200"/>
      <c r="SS11" s="200"/>
      <c r="ST11" s="200"/>
      <c r="SU11" s="200"/>
      <c r="SV11" s="200"/>
      <c r="SW11" s="200"/>
      <c r="SX11" s="200"/>
      <c r="SY11" s="200"/>
      <c r="SZ11" s="200"/>
      <c r="TA11" s="200"/>
      <c r="TB11" s="200"/>
      <c r="TC11" s="200"/>
      <c r="TD11" s="200"/>
      <c r="TE11" s="200"/>
      <c r="TF11" s="200"/>
      <c r="TG11" s="200"/>
      <c r="TH11" s="200"/>
      <c r="TI11" s="200"/>
      <c r="TJ11" s="200"/>
      <c r="TK11" s="200"/>
      <c r="TL11" s="200"/>
      <c r="TM11" s="200"/>
      <c r="TN11" s="200"/>
      <c r="TO11" s="200"/>
      <c r="TP11" s="200"/>
      <c r="TQ11" s="200"/>
      <c r="TR11" s="200"/>
      <c r="TS11" s="200"/>
      <c r="TT11" s="200"/>
      <c r="TU11" s="200"/>
      <c r="TV11" s="200"/>
      <c r="TW11" s="200"/>
      <c r="TX11" s="200"/>
      <c r="TY11" s="200"/>
      <c r="TZ11" s="200"/>
      <c r="UA11" s="200"/>
      <c r="UB11" s="200"/>
      <c r="UC11" s="200"/>
      <c r="UD11" s="200"/>
      <c r="UE11" s="200"/>
      <c r="UF11" s="200"/>
      <c r="UG11" s="200"/>
      <c r="UH11" s="200"/>
      <c r="UI11" s="200"/>
      <c r="UJ11" s="200"/>
      <c r="UK11" s="200"/>
      <c r="UL11" s="200"/>
      <c r="UM11" s="200"/>
      <c r="UN11" s="200"/>
      <c r="UO11" s="200"/>
      <c r="UP11" s="200"/>
      <c r="UQ11" s="200"/>
      <c r="UR11" s="200"/>
      <c r="US11" s="200"/>
      <c r="UT11" s="200"/>
      <c r="UU11" s="200"/>
      <c r="UV11" s="200"/>
      <c r="UW11" s="200"/>
      <c r="UX11" s="200"/>
      <c r="UY11" s="200"/>
      <c r="UZ11" s="200"/>
      <c r="VA11" s="200"/>
      <c r="VB11" s="200"/>
      <c r="VC11" s="200"/>
      <c r="VD11" s="200"/>
      <c r="VE11" s="200"/>
      <c r="VF11" s="200"/>
      <c r="VG11" s="200"/>
      <c r="VH11" s="200"/>
      <c r="VI11" s="200"/>
      <c r="VJ11" s="200"/>
      <c r="VK11" s="200"/>
      <c r="VL11" s="200"/>
      <c r="VM11" s="200"/>
      <c r="VN11" s="200"/>
      <c r="VO11" s="200"/>
      <c r="VP11" s="200"/>
      <c r="VQ11" s="200"/>
      <c r="VR11" s="200"/>
      <c r="VS11" s="200"/>
      <c r="VT11" s="200"/>
      <c r="VU11" s="200"/>
      <c r="VV11" s="200"/>
      <c r="VW11" s="200"/>
      <c r="VX11" s="200"/>
      <c r="VY11" s="200"/>
      <c r="VZ11" s="200"/>
      <c r="WA11" s="200"/>
      <c r="WB11" s="200"/>
      <c r="WC11" s="200"/>
      <c r="WD11" s="200"/>
      <c r="WE11" s="200"/>
      <c r="WF11" s="200"/>
      <c r="WG11" s="200"/>
      <c r="WH11" s="200"/>
      <c r="WI11" s="200"/>
      <c r="WJ11" s="200"/>
      <c r="WK11" s="200"/>
      <c r="WL11" s="200"/>
      <c r="WM11" s="200"/>
      <c r="WN11" s="200"/>
      <c r="WO11" s="200"/>
      <c r="WP11" s="200"/>
      <c r="WQ11" s="200"/>
      <c r="WR11" s="200"/>
      <c r="WS11" s="200"/>
      <c r="WT11" s="200"/>
      <c r="WU11" s="200"/>
      <c r="WV11" s="200"/>
      <c r="WW11" s="200"/>
      <c r="WX11" s="200"/>
      <c r="WY11" s="200"/>
      <c r="WZ11" s="200"/>
      <c r="XA11" s="200"/>
      <c r="XB11" s="200"/>
      <c r="XC11" s="200"/>
      <c r="XD11" s="200"/>
      <c r="XE11" s="200"/>
      <c r="XF11" s="200"/>
      <c r="XG11" s="200"/>
      <c r="XH11" s="200"/>
      <c r="XI11" s="200"/>
      <c r="XJ11" s="200"/>
      <c r="XK11" s="200"/>
      <c r="XL11" s="200"/>
      <c r="XM11" s="200"/>
      <c r="XN11" s="200"/>
      <c r="XO11" s="200"/>
      <c r="XP11" s="200"/>
      <c r="XQ11" s="200"/>
      <c r="XR11" s="200"/>
      <c r="XS11" s="200"/>
      <c r="XT11" s="200"/>
      <c r="XU11" s="200"/>
      <c r="XV11" s="200"/>
      <c r="XW11" s="200"/>
      <c r="XX11" s="200"/>
      <c r="XY11" s="200"/>
      <c r="XZ11" s="200"/>
      <c r="YA11" s="200"/>
      <c r="YB11" s="200"/>
      <c r="YC11" s="200"/>
      <c r="YD11" s="200"/>
      <c r="YE11" s="200"/>
      <c r="YF11" s="200"/>
      <c r="YG11" s="200"/>
      <c r="YH11" s="200"/>
      <c r="YI11" s="200"/>
      <c r="YJ11" s="200"/>
      <c r="YK11" s="200"/>
      <c r="YL11" s="200"/>
      <c r="YM11" s="200"/>
      <c r="YN11" s="200"/>
      <c r="YO11" s="200"/>
      <c r="YP11" s="200"/>
      <c r="YQ11" s="200"/>
      <c r="YR11" s="200"/>
      <c r="YS11" s="200"/>
      <c r="YT11" s="200"/>
      <c r="YU11" s="200"/>
      <c r="YV11" s="200"/>
      <c r="YW11" s="200"/>
      <c r="YX11" s="200"/>
      <c r="YY11" s="200"/>
      <c r="YZ11" s="200"/>
      <c r="ZA11" s="200"/>
      <c r="ZB11" s="200"/>
      <c r="ZC11" s="200"/>
      <c r="ZD11" s="200"/>
      <c r="ZE11" s="200"/>
      <c r="ZF11" s="200"/>
      <c r="ZG11" s="200"/>
      <c r="ZH11" s="200"/>
      <c r="ZI11" s="200"/>
      <c r="ZJ11" s="200"/>
      <c r="ZK11" s="200"/>
      <c r="ZL11" s="200"/>
      <c r="ZM11" s="200"/>
      <c r="ZN11" s="200"/>
      <c r="ZO11" s="200"/>
      <c r="ZP11" s="200"/>
      <c r="ZQ11" s="200"/>
      <c r="ZR11" s="200"/>
      <c r="ZS11" s="200"/>
      <c r="ZT11" s="200"/>
      <c r="ZU11" s="200"/>
      <c r="ZV11" s="200"/>
      <c r="ZW11" s="200"/>
      <c r="ZX11" s="200"/>
      <c r="ZY11" s="200"/>
      <c r="ZZ11" s="200"/>
      <c r="AAA11" s="200"/>
      <c r="AAB11" s="200"/>
      <c r="AAC11" s="200"/>
      <c r="AAD11" s="200"/>
      <c r="AAE11" s="200"/>
      <c r="AAF11" s="200"/>
      <c r="AAG11" s="200"/>
      <c r="AAH11" s="200"/>
      <c r="AAI11" s="200"/>
      <c r="AAJ11" s="200"/>
      <c r="AAK11" s="200"/>
      <c r="AAL11" s="200"/>
      <c r="AAM11" s="200"/>
      <c r="AAN11" s="200"/>
      <c r="AAO11" s="200"/>
      <c r="AAP11" s="200"/>
      <c r="AAQ11" s="200"/>
      <c r="AAR11" s="200"/>
      <c r="AAS11" s="200"/>
      <c r="AAT11" s="200"/>
      <c r="AAU11" s="200"/>
      <c r="AAV11" s="200"/>
      <c r="AAW11" s="200"/>
      <c r="AAX11" s="200"/>
      <c r="AAY11" s="200"/>
      <c r="AAZ11" s="200"/>
      <c r="ABA11" s="200"/>
      <c r="ABB11" s="200"/>
      <c r="ABC11" s="200"/>
      <c r="ABD11" s="200"/>
      <c r="ABE11" s="200"/>
      <c r="ABF11" s="200"/>
      <c r="ABG11" s="200"/>
      <c r="ABH11" s="200"/>
      <c r="ABI11" s="200"/>
      <c r="ABJ11" s="200"/>
      <c r="ABK11" s="200"/>
      <c r="ABL11" s="200"/>
      <c r="ABM11" s="200"/>
      <c r="ABN11" s="200"/>
      <c r="ABO11" s="200"/>
      <c r="ABP11" s="200"/>
      <c r="ABQ11" s="200"/>
      <c r="ABR11" s="200"/>
      <c r="ABS11" s="200"/>
      <c r="ABT11" s="200"/>
      <c r="ABU11" s="200"/>
      <c r="ABV11" s="200"/>
      <c r="ABW11" s="200"/>
      <c r="ABX11" s="200"/>
      <c r="ABY11" s="200"/>
      <c r="ABZ11" s="200"/>
      <c r="ACA11" s="200"/>
      <c r="ACB11" s="200"/>
      <c r="ACC11" s="200"/>
      <c r="ACD11" s="200"/>
      <c r="ACE11" s="200"/>
      <c r="ACF11" s="200"/>
      <c r="ACG11" s="200"/>
      <c r="ACH11" s="200"/>
      <c r="ACI11" s="200"/>
      <c r="ACJ11" s="200"/>
      <c r="ACK11" s="200"/>
      <c r="ACL11" s="200"/>
      <c r="ACM11" s="200"/>
      <c r="ACN11" s="200"/>
      <c r="ACO11" s="200"/>
      <c r="ACP11" s="200"/>
      <c r="ACQ11" s="200"/>
      <c r="ACR11" s="200"/>
      <c r="ACS11" s="200"/>
      <c r="ACT11" s="200"/>
      <c r="ACU11" s="200"/>
      <c r="ACV11" s="200"/>
      <c r="ACW11" s="200"/>
      <c r="ACX11" s="200"/>
      <c r="ACY11" s="200"/>
      <c r="ACZ11" s="200"/>
      <c r="ADA11" s="200"/>
      <c r="ADB11" s="200"/>
      <c r="ADC11" s="200"/>
      <c r="ADD11" s="200"/>
      <c r="ADE11" s="200"/>
      <c r="ADF11" s="200"/>
      <c r="ADG11" s="200"/>
      <c r="ADH11" s="200"/>
      <c r="ADI11" s="200"/>
      <c r="ADJ11" s="200"/>
      <c r="ADK11" s="200"/>
      <c r="ADL11" s="200"/>
      <c r="ADM11" s="200"/>
      <c r="ADN11" s="200"/>
      <c r="ADO11" s="200"/>
      <c r="ADP11" s="200"/>
      <c r="ADQ11" s="200"/>
      <c r="ADR11" s="200"/>
      <c r="ADS11" s="200"/>
      <c r="ADT11" s="200"/>
      <c r="ADU11" s="200"/>
      <c r="ADV11" s="200"/>
      <c r="ADW11" s="200"/>
      <c r="ADX11" s="200"/>
      <c r="ADY11" s="200"/>
      <c r="ADZ11" s="200"/>
      <c r="AEA11" s="200"/>
      <c r="AEB11" s="200"/>
      <c r="AEC11" s="200"/>
      <c r="AED11" s="200"/>
      <c r="AEE11" s="200"/>
      <c r="AEF11" s="200"/>
      <c r="AEG11" s="200"/>
      <c r="AEH11" s="200"/>
      <c r="AEI11" s="200"/>
      <c r="AEJ11" s="200"/>
      <c r="AEK11" s="200"/>
      <c r="AEL11" s="200"/>
      <c r="AEM11" s="200"/>
      <c r="AEN11" s="200"/>
      <c r="AEO11" s="200"/>
      <c r="AEP11" s="200"/>
      <c r="AEQ11" s="200"/>
      <c r="AER11" s="200"/>
      <c r="AES11" s="200"/>
      <c r="AET11" s="200"/>
      <c r="AEU11" s="200"/>
      <c r="AEV11" s="200"/>
      <c r="AEW11" s="200"/>
      <c r="AEX11" s="200"/>
      <c r="AEY11" s="200"/>
      <c r="AEZ11" s="200"/>
      <c r="AFA11" s="200"/>
      <c r="AFB11" s="200"/>
      <c r="AFC11" s="200"/>
      <c r="AFD11" s="200"/>
      <c r="AFE11" s="200"/>
      <c r="AFF11" s="200"/>
      <c r="AFG11" s="200"/>
      <c r="AFH11" s="200"/>
      <c r="AFI11" s="200"/>
      <c r="AFJ11" s="200"/>
      <c r="AFK11" s="200"/>
      <c r="AFL11" s="200"/>
      <c r="AFM11" s="200"/>
      <c r="AFN11" s="200"/>
      <c r="AFO11" s="200"/>
      <c r="AFP11" s="200"/>
      <c r="AFQ11" s="200"/>
      <c r="AFR11" s="200"/>
      <c r="AFS11" s="200"/>
      <c r="AFT11" s="200"/>
      <c r="AFU11" s="200"/>
      <c r="AFV11" s="200"/>
      <c r="AFW11" s="200"/>
      <c r="AFX11" s="200"/>
      <c r="AFY11" s="200"/>
      <c r="AFZ11" s="200"/>
      <c r="AGA11" s="200"/>
      <c r="AGB11" s="200"/>
      <c r="AGC11" s="200"/>
      <c r="AGD11" s="200"/>
      <c r="AGE11" s="200"/>
      <c r="AGF11" s="200"/>
      <c r="AGG11" s="200"/>
      <c r="AGH11" s="200"/>
      <c r="AGI11" s="200"/>
      <c r="AGJ11" s="200"/>
      <c r="AGK11" s="200"/>
      <c r="AGL11" s="200"/>
      <c r="AGM11" s="200"/>
      <c r="AGN11" s="200"/>
      <c r="AGO11" s="200"/>
      <c r="AGP11" s="200"/>
      <c r="AGQ11" s="200"/>
      <c r="AGR11" s="200"/>
      <c r="AGS11" s="200"/>
      <c r="AGT11" s="200"/>
      <c r="AGU11" s="200"/>
      <c r="AGV11" s="200"/>
      <c r="AGW11" s="200"/>
      <c r="AGX11" s="200"/>
      <c r="AGY11" s="200"/>
      <c r="AGZ11" s="200"/>
      <c r="AHA11" s="200"/>
      <c r="AHB11" s="200"/>
      <c r="AHC11" s="200"/>
      <c r="AHD11" s="200"/>
      <c r="AHE11" s="200"/>
      <c r="AHF11" s="200"/>
      <c r="AHG11" s="200"/>
      <c r="AHH11" s="200"/>
      <c r="AHI11" s="200"/>
      <c r="AHJ11" s="200"/>
      <c r="AHK11" s="200"/>
      <c r="AHL11" s="200"/>
      <c r="AHM11" s="200"/>
      <c r="AHN11" s="200"/>
      <c r="AHO11" s="200"/>
      <c r="AHP11" s="200"/>
      <c r="AHQ11" s="200"/>
      <c r="AHR11" s="200"/>
      <c r="AHS11" s="200"/>
      <c r="AHT11" s="200"/>
      <c r="AHU11" s="200"/>
      <c r="AHV11" s="200"/>
      <c r="AHW11" s="200"/>
      <c r="AHX11" s="200"/>
      <c r="AHY11" s="200"/>
      <c r="AHZ11" s="200"/>
      <c r="AIA11" s="200"/>
      <c r="AIB11" s="200"/>
      <c r="AIC11" s="200"/>
      <c r="AID11" s="200"/>
      <c r="AIE11" s="200"/>
      <c r="AIF11" s="200"/>
      <c r="AIG11" s="200"/>
      <c r="AIH11" s="200"/>
      <c r="AII11" s="200"/>
      <c r="AIJ11" s="200"/>
      <c r="AIK11" s="200"/>
      <c r="AIL11" s="200"/>
      <c r="AIM11" s="200"/>
      <c r="AIN11" s="200"/>
      <c r="AIO11" s="200"/>
      <c r="AIP11" s="200"/>
      <c r="AIQ11" s="200"/>
      <c r="AIR11" s="200"/>
      <c r="AIS11" s="200"/>
      <c r="AIT11" s="200"/>
      <c r="AIU11" s="200"/>
      <c r="AIV11" s="200"/>
      <c r="AIW11" s="200"/>
      <c r="AIX11" s="200"/>
      <c r="AIY11" s="200"/>
      <c r="AIZ11" s="200"/>
      <c r="AJA11" s="200"/>
      <c r="AJB11" s="200"/>
      <c r="AJC11" s="200"/>
      <c r="AJD11" s="200"/>
      <c r="AJE11" s="200"/>
      <c r="AJF11" s="200"/>
      <c r="AJG11" s="200"/>
      <c r="AJH11" s="200"/>
      <c r="AJI11" s="200"/>
      <c r="AJJ11" s="200"/>
      <c r="AJK11" s="200"/>
      <c r="AJL11" s="200"/>
      <c r="AJM11" s="200"/>
      <c r="AJN11" s="200"/>
      <c r="AJO11" s="200"/>
    </row>
    <row r="12" spans="1:952" s="202" customFormat="1">
      <c r="A12" s="200"/>
      <c r="B12" s="366">
        <v>9</v>
      </c>
      <c r="C12" s="367"/>
      <c r="D12" s="366"/>
      <c r="E12" s="366"/>
      <c r="F12" s="362">
        <v>0</v>
      </c>
      <c r="G12" s="362">
        <v>0</v>
      </c>
      <c r="H12" s="362">
        <v>0</v>
      </c>
      <c r="I12" s="362">
        <v>0</v>
      </c>
      <c r="J12" s="368"/>
      <c r="K12" s="368"/>
      <c r="L12" s="368"/>
      <c r="M12" s="360">
        <f t="shared" si="1"/>
        <v>0</v>
      </c>
      <c r="N12" s="361">
        <f t="shared" si="2"/>
        <v>0</v>
      </c>
      <c r="O12" s="361">
        <f t="shared" si="3"/>
        <v>0</v>
      </c>
      <c r="P12" s="200"/>
      <c r="Q12" s="200"/>
      <c r="R12" s="200"/>
      <c r="S12" s="417">
        <v>9</v>
      </c>
      <c r="T12" s="418"/>
      <c r="U12" s="417"/>
      <c r="V12" s="426">
        <v>0</v>
      </c>
      <c r="W12" s="416">
        <f t="shared" si="0"/>
        <v>0</v>
      </c>
      <c r="X12" s="416">
        <f t="shared" si="4"/>
        <v>0</v>
      </c>
      <c r="Y12" s="419"/>
      <c r="Z12" s="428" t="str">
        <f t="shared" si="5"/>
        <v>OK</v>
      </c>
      <c r="AA12" s="352"/>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200"/>
      <c r="EB12" s="200"/>
      <c r="EC12" s="200"/>
      <c r="ED12" s="200"/>
      <c r="EE12" s="200"/>
      <c r="EF12" s="200"/>
      <c r="EG12" s="200"/>
      <c r="EH12" s="200"/>
      <c r="EI12" s="200"/>
      <c r="EJ12" s="200"/>
      <c r="EK12" s="200"/>
      <c r="EL12" s="200"/>
      <c r="EM12" s="200"/>
      <c r="EN12" s="200"/>
      <c r="EO12" s="200"/>
      <c r="EP12" s="200"/>
      <c r="EQ12" s="200"/>
      <c r="ER12" s="200"/>
      <c r="ES12" s="200"/>
      <c r="ET12" s="200"/>
      <c r="EU12" s="200"/>
      <c r="EV12" s="200"/>
      <c r="EW12" s="200"/>
      <c r="EX12" s="200"/>
      <c r="EY12" s="200"/>
      <c r="EZ12" s="200"/>
      <c r="FA12" s="200"/>
      <c r="FB12" s="200"/>
      <c r="FC12" s="200"/>
      <c r="FD12" s="200"/>
      <c r="FE12" s="200"/>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200"/>
      <c r="GD12" s="200"/>
      <c r="GE12" s="200"/>
      <c r="GF12" s="200"/>
      <c r="GG12" s="200"/>
      <c r="GH12" s="200"/>
      <c r="GI12" s="200"/>
      <c r="GJ12" s="200"/>
      <c r="GK12" s="200"/>
      <c r="GL12" s="200"/>
      <c r="GM12" s="200"/>
      <c r="GN12" s="200"/>
      <c r="GO12" s="200"/>
      <c r="GP12" s="200"/>
      <c r="GQ12" s="200"/>
      <c r="GR12" s="200"/>
      <c r="GS12" s="200"/>
      <c r="GT12" s="200"/>
      <c r="GU12" s="200"/>
      <c r="GV12" s="200"/>
      <c r="GW12" s="200"/>
      <c r="GX12" s="200"/>
      <c r="GY12" s="200"/>
      <c r="GZ12" s="200"/>
      <c r="HA12" s="200"/>
      <c r="HB12" s="200"/>
      <c r="HC12" s="200"/>
      <c r="HD12" s="200"/>
      <c r="HE12" s="200"/>
      <c r="HF12" s="200"/>
      <c r="HG12" s="200"/>
      <c r="HH12" s="200"/>
      <c r="HI12" s="200"/>
      <c r="HJ12" s="200"/>
      <c r="HK12" s="200"/>
      <c r="HL12" s="200"/>
      <c r="HM12" s="200"/>
      <c r="HN12" s="200"/>
      <c r="HO12" s="200"/>
      <c r="HP12" s="200"/>
      <c r="HQ12" s="200"/>
      <c r="HR12" s="200"/>
      <c r="HS12" s="200"/>
      <c r="HT12" s="200"/>
      <c r="HU12" s="200"/>
      <c r="HV12" s="200"/>
      <c r="HW12" s="200"/>
      <c r="HX12" s="200"/>
      <c r="HY12" s="200"/>
      <c r="HZ12" s="200"/>
      <c r="IA12" s="200"/>
      <c r="IB12" s="200"/>
      <c r="IC12" s="200"/>
      <c r="ID12" s="200"/>
      <c r="IE12" s="200"/>
      <c r="IF12" s="200"/>
      <c r="IG12" s="200"/>
      <c r="IH12" s="200"/>
      <c r="II12" s="200"/>
      <c r="IJ12" s="200"/>
      <c r="IK12" s="200"/>
      <c r="IL12" s="200"/>
      <c r="IM12" s="200"/>
      <c r="IN12" s="200"/>
      <c r="IO12" s="200"/>
      <c r="IP12" s="200"/>
      <c r="IQ12" s="200"/>
      <c r="IR12" s="200"/>
      <c r="IS12" s="200"/>
      <c r="IT12" s="200"/>
      <c r="IU12" s="200"/>
      <c r="IV12" s="200"/>
      <c r="IW12" s="200"/>
      <c r="IX12" s="200"/>
      <c r="IY12" s="200"/>
      <c r="IZ12" s="200"/>
      <c r="JA12" s="200"/>
      <c r="JB12" s="200"/>
      <c r="JC12" s="200"/>
      <c r="JD12" s="200"/>
      <c r="JE12" s="200"/>
      <c r="JF12" s="200"/>
      <c r="JG12" s="200"/>
      <c r="JH12" s="200"/>
      <c r="JI12" s="200"/>
      <c r="JJ12" s="200"/>
      <c r="JK12" s="200"/>
      <c r="JL12" s="200"/>
      <c r="JM12" s="200"/>
      <c r="JN12" s="200"/>
      <c r="JO12" s="200"/>
      <c r="JP12" s="200"/>
      <c r="JQ12" s="200"/>
      <c r="JR12" s="200"/>
      <c r="JS12" s="200"/>
      <c r="JT12" s="200"/>
      <c r="JU12" s="200"/>
      <c r="JV12" s="200"/>
      <c r="JW12" s="200"/>
      <c r="JX12" s="200"/>
      <c r="JY12" s="200"/>
      <c r="JZ12" s="200"/>
      <c r="KA12" s="200"/>
      <c r="KB12" s="200"/>
      <c r="KC12" s="200"/>
      <c r="KD12" s="200"/>
      <c r="KE12" s="200"/>
      <c r="KF12" s="200"/>
      <c r="KG12" s="200"/>
      <c r="KH12" s="200"/>
      <c r="KI12" s="200"/>
      <c r="KJ12" s="200"/>
      <c r="KK12" s="200"/>
      <c r="KL12" s="200"/>
      <c r="KM12" s="200"/>
      <c r="KN12" s="200"/>
      <c r="KO12" s="200"/>
      <c r="KP12" s="200"/>
      <c r="KQ12" s="200"/>
      <c r="KR12" s="200"/>
      <c r="KS12" s="200"/>
      <c r="KT12" s="200"/>
      <c r="KU12" s="200"/>
      <c r="KV12" s="200"/>
      <c r="KW12" s="200"/>
      <c r="KX12" s="200"/>
      <c r="KY12" s="200"/>
      <c r="KZ12" s="200"/>
      <c r="LA12" s="200"/>
      <c r="LB12" s="200"/>
      <c r="LC12" s="200"/>
      <c r="LD12" s="200"/>
      <c r="LE12" s="200"/>
      <c r="LF12" s="200"/>
      <c r="LG12" s="200"/>
      <c r="LH12" s="200"/>
      <c r="LI12" s="200"/>
      <c r="LJ12" s="200"/>
      <c r="LK12" s="200"/>
      <c r="LL12" s="200"/>
      <c r="LM12" s="200"/>
      <c r="LN12" s="200"/>
      <c r="LO12" s="200"/>
      <c r="LP12" s="200"/>
      <c r="LQ12" s="200"/>
      <c r="LR12" s="200"/>
      <c r="LS12" s="200"/>
      <c r="LT12" s="200"/>
      <c r="LU12" s="200"/>
      <c r="LV12" s="200"/>
      <c r="LW12" s="200"/>
      <c r="LX12" s="200"/>
      <c r="LY12" s="200"/>
      <c r="LZ12" s="200"/>
      <c r="MA12" s="200"/>
      <c r="MB12" s="200"/>
      <c r="MC12" s="200"/>
      <c r="MD12" s="200"/>
      <c r="ME12" s="200"/>
      <c r="MF12" s="200"/>
      <c r="MG12" s="200"/>
      <c r="MH12" s="200"/>
      <c r="MI12" s="200"/>
      <c r="MJ12" s="200"/>
      <c r="MK12" s="200"/>
      <c r="ML12" s="200"/>
      <c r="MM12" s="200"/>
      <c r="MN12" s="200"/>
      <c r="MO12" s="200"/>
      <c r="MP12" s="200"/>
      <c r="MQ12" s="200"/>
      <c r="MR12" s="200"/>
      <c r="MS12" s="200"/>
      <c r="MT12" s="200"/>
      <c r="MU12" s="200"/>
      <c r="MV12" s="200"/>
      <c r="MW12" s="200"/>
      <c r="MX12" s="200"/>
      <c r="MY12" s="200"/>
      <c r="MZ12" s="200"/>
      <c r="NA12" s="200"/>
      <c r="NB12" s="200"/>
      <c r="NC12" s="200"/>
      <c r="ND12" s="200"/>
      <c r="NE12" s="200"/>
      <c r="NF12" s="200"/>
      <c r="NG12" s="200"/>
      <c r="NH12" s="200"/>
      <c r="NI12" s="200"/>
      <c r="NJ12" s="200"/>
      <c r="NK12" s="200"/>
      <c r="NL12" s="200"/>
      <c r="NM12" s="200"/>
      <c r="NN12" s="200"/>
      <c r="NO12" s="200"/>
      <c r="NP12" s="200"/>
      <c r="NQ12" s="200"/>
      <c r="NR12" s="200"/>
      <c r="NS12" s="200"/>
      <c r="NT12" s="200"/>
      <c r="NU12" s="200"/>
      <c r="NV12" s="200"/>
      <c r="NW12" s="200"/>
      <c r="NX12" s="200"/>
      <c r="NY12" s="200"/>
      <c r="NZ12" s="200"/>
      <c r="OA12" s="200"/>
      <c r="OB12" s="200"/>
      <c r="OC12" s="200"/>
      <c r="OD12" s="200"/>
      <c r="OE12" s="200"/>
      <c r="OF12" s="200"/>
      <c r="OG12" s="200"/>
      <c r="OH12" s="200"/>
      <c r="OI12" s="200"/>
      <c r="OJ12" s="200"/>
      <c r="OK12" s="200"/>
      <c r="OL12" s="200"/>
      <c r="OM12" s="200"/>
      <c r="ON12" s="200"/>
      <c r="OO12" s="200"/>
      <c r="OP12" s="200"/>
      <c r="OQ12" s="200"/>
      <c r="OR12" s="200"/>
      <c r="OS12" s="200"/>
      <c r="OT12" s="200"/>
      <c r="OU12" s="200"/>
      <c r="OV12" s="200"/>
      <c r="OW12" s="200"/>
      <c r="OX12" s="200"/>
      <c r="OY12" s="200"/>
      <c r="OZ12" s="200"/>
      <c r="PA12" s="200"/>
      <c r="PB12" s="200"/>
      <c r="PC12" s="200"/>
      <c r="PD12" s="200"/>
      <c r="PE12" s="200"/>
      <c r="PF12" s="200"/>
      <c r="PG12" s="200"/>
      <c r="PH12" s="200"/>
      <c r="PI12" s="200"/>
      <c r="PJ12" s="200"/>
      <c r="PK12" s="200"/>
      <c r="PL12" s="200"/>
      <c r="PM12" s="200"/>
      <c r="PN12" s="200"/>
      <c r="PO12" s="200"/>
      <c r="PP12" s="200"/>
      <c r="PQ12" s="200"/>
      <c r="PR12" s="200"/>
      <c r="PS12" s="200"/>
      <c r="PT12" s="200"/>
      <c r="PU12" s="200"/>
      <c r="PV12" s="200"/>
      <c r="PW12" s="200"/>
      <c r="PX12" s="200"/>
      <c r="PY12" s="200"/>
      <c r="PZ12" s="200"/>
      <c r="QA12" s="200"/>
      <c r="QB12" s="200"/>
      <c r="QC12" s="200"/>
      <c r="QD12" s="200"/>
      <c r="QE12" s="200"/>
      <c r="QF12" s="200"/>
      <c r="QG12" s="200"/>
      <c r="QH12" s="200"/>
      <c r="QI12" s="200"/>
      <c r="QJ12" s="200"/>
      <c r="QK12" s="200"/>
      <c r="QL12" s="200"/>
      <c r="QM12" s="200"/>
      <c r="QN12" s="200"/>
      <c r="QO12" s="200"/>
      <c r="QP12" s="200"/>
      <c r="QQ12" s="200"/>
      <c r="QR12" s="200"/>
      <c r="QS12" s="200"/>
      <c r="QT12" s="200"/>
      <c r="QU12" s="200"/>
      <c r="QV12" s="200"/>
      <c r="QW12" s="200"/>
      <c r="QX12" s="200"/>
      <c r="QY12" s="200"/>
      <c r="QZ12" s="200"/>
      <c r="RA12" s="200"/>
      <c r="RB12" s="200"/>
      <c r="RC12" s="200"/>
      <c r="RD12" s="200"/>
      <c r="RE12" s="200"/>
      <c r="RF12" s="200"/>
      <c r="RG12" s="200"/>
      <c r="RH12" s="200"/>
      <c r="RI12" s="200"/>
      <c r="RJ12" s="200"/>
      <c r="RK12" s="200"/>
      <c r="RL12" s="200"/>
      <c r="RM12" s="200"/>
      <c r="RN12" s="200"/>
      <c r="RO12" s="200"/>
      <c r="RP12" s="200"/>
      <c r="RQ12" s="200"/>
      <c r="RR12" s="200"/>
      <c r="RS12" s="200"/>
      <c r="RT12" s="200"/>
      <c r="RU12" s="200"/>
      <c r="RV12" s="200"/>
      <c r="RW12" s="200"/>
      <c r="RX12" s="200"/>
      <c r="RY12" s="200"/>
      <c r="RZ12" s="200"/>
      <c r="SA12" s="200"/>
      <c r="SB12" s="200"/>
      <c r="SC12" s="200"/>
      <c r="SD12" s="200"/>
      <c r="SE12" s="200"/>
      <c r="SF12" s="200"/>
      <c r="SG12" s="200"/>
      <c r="SH12" s="200"/>
      <c r="SI12" s="200"/>
      <c r="SJ12" s="200"/>
      <c r="SK12" s="200"/>
      <c r="SL12" s="200"/>
      <c r="SM12" s="200"/>
      <c r="SN12" s="200"/>
      <c r="SO12" s="200"/>
      <c r="SP12" s="200"/>
      <c r="SQ12" s="200"/>
      <c r="SR12" s="200"/>
      <c r="SS12" s="200"/>
      <c r="ST12" s="200"/>
      <c r="SU12" s="200"/>
      <c r="SV12" s="200"/>
      <c r="SW12" s="200"/>
      <c r="SX12" s="200"/>
      <c r="SY12" s="200"/>
      <c r="SZ12" s="200"/>
      <c r="TA12" s="200"/>
      <c r="TB12" s="200"/>
      <c r="TC12" s="200"/>
      <c r="TD12" s="200"/>
      <c r="TE12" s="200"/>
      <c r="TF12" s="200"/>
      <c r="TG12" s="200"/>
      <c r="TH12" s="200"/>
      <c r="TI12" s="200"/>
      <c r="TJ12" s="200"/>
      <c r="TK12" s="200"/>
      <c r="TL12" s="200"/>
      <c r="TM12" s="200"/>
      <c r="TN12" s="200"/>
      <c r="TO12" s="200"/>
      <c r="TP12" s="200"/>
      <c r="TQ12" s="200"/>
      <c r="TR12" s="200"/>
      <c r="TS12" s="200"/>
      <c r="TT12" s="200"/>
      <c r="TU12" s="200"/>
      <c r="TV12" s="200"/>
      <c r="TW12" s="200"/>
      <c r="TX12" s="200"/>
      <c r="TY12" s="200"/>
      <c r="TZ12" s="200"/>
      <c r="UA12" s="200"/>
      <c r="UB12" s="200"/>
      <c r="UC12" s="200"/>
      <c r="UD12" s="200"/>
      <c r="UE12" s="200"/>
      <c r="UF12" s="200"/>
      <c r="UG12" s="200"/>
      <c r="UH12" s="200"/>
      <c r="UI12" s="200"/>
      <c r="UJ12" s="200"/>
      <c r="UK12" s="200"/>
      <c r="UL12" s="200"/>
      <c r="UM12" s="200"/>
      <c r="UN12" s="200"/>
      <c r="UO12" s="200"/>
      <c r="UP12" s="200"/>
      <c r="UQ12" s="200"/>
      <c r="UR12" s="200"/>
      <c r="US12" s="200"/>
      <c r="UT12" s="200"/>
      <c r="UU12" s="200"/>
      <c r="UV12" s="200"/>
      <c r="UW12" s="200"/>
      <c r="UX12" s="200"/>
      <c r="UY12" s="200"/>
      <c r="UZ12" s="200"/>
      <c r="VA12" s="200"/>
      <c r="VB12" s="200"/>
      <c r="VC12" s="200"/>
      <c r="VD12" s="200"/>
      <c r="VE12" s="200"/>
      <c r="VF12" s="200"/>
      <c r="VG12" s="200"/>
      <c r="VH12" s="200"/>
      <c r="VI12" s="200"/>
      <c r="VJ12" s="200"/>
      <c r="VK12" s="200"/>
      <c r="VL12" s="200"/>
      <c r="VM12" s="200"/>
      <c r="VN12" s="200"/>
      <c r="VO12" s="200"/>
      <c r="VP12" s="200"/>
      <c r="VQ12" s="200"/>
      <c r="VR12" s="200"/>
      <c r="VS12" s="200"/>
      <c r="VT12" s="200"/>
      <c r="VU12" s="200"/>
      <c r="VV12" s="200"/>
      <c r="VW12" s="200"/>
      <c r="VX12" s="200"/>
      <c r="VY12" s="200"/>
      <c r="VZ12" s="200"/>
      <c r="WA12" s="200"/>
      <c r="WB12" s="200"/>
      <c r="WC12" s="200"/>
      <c r="WD12" s="200"/>
      <c r="WE12" s="200"/>
      <c r="WF12" s="200"/>
      <c r="WG12" s="200"/>
      <c r="WH12" s="200"/>
      <c r="WI12" s="200"/>
      <c r="WJ12" s="200"/>
      <c r="WK12" s="200"/>
      <c r="WL12" s="200"/>
      <c r="WM12" s="200"/>
      <c r="WN12" s="200"/>
      <c r="WO12" s="200"/>
      <c r="WP12" s="200"/>
      <c r="WQ12" s="200"/>
      <c r="WR12" s="200"/>
      <c r="WS12" s="200"/>
      <c r="WT12" s="200"/>
      <c r="WU12" s="200"/>
      <c r="WV12" s="200"/>
      <c r="WW12" s="200"/>
      <c r="WX12" s="200"/>
      <c r="WY12" s="200"/>
      <c r="WZ12" s="200"/>
      <c r="XA12" s="200"/>
      <c r="XB12" s="200"/>
      <c r="XC12" s="200"/>
      <c r="XD12" s="200"/>
      <c r="XE12" s="200"/>
      <c r="XF12" s="200"/>
      <c r="XG12" s="200"/>
      <c r="XH12" s="200"/>
      <c r="XI12" s="200"/>
      <c r="XJ12" s="200"/>
      <c r="XK12" s="200"/>
      <c r="XL12" s="200"/>
      <c r="XM12" s="200"/>
      <c r="XN12" s="200"/>
      <c r="XO12" s="200"/>
      <c r="XP12" s="200"/>
      <c r="XQ12" s="200"/>
      <c r="XR12" s="200"/>
      <c r="XS12" s="200"/>
      <c r="XT12" s="200"/>
      <c r="XU12" s="200"/>
      <c r="XV12" s="200"/>
      <c r="XW12" s="200"/>
      <c r="XX12" s="200"/>
      <c r="XY12" s="200"/>
      <c r="XZ12" s="200"/>
      <c r="YA12" s="200"/>
      <c r="YB12" s="200"/>
      <c r="YC12" s="200"/>
      <c r="YD12" s="200"/>
      <c r="YE12" s="200"/>
      <c r="YF12" s="200"/>
      <c r="YG12" s="200"/>
      <c r="YH12" s="200"/>
      <c r="YI12" s="200"/>
      <c r="YJ12" s="200"/>
      <c r="YK12" s="200"/>
      <c r="YL12" s="200"/>
      <c r="YM12" s="200"/>
      <c r="YN12" s="200"/>
      <c r="YO12" s="200"/>
      <c r="YP12" s="200"/>
      <c r="YQ12" s="200"/>
      <c r="YR12" s="200"/>
      <c r="YS12" s="200"/>
      <c r="YT12" s="200"/>
      <c r="YU12" s="200"/>
      <c r="YV12" s="200"/>
      <c r="YW12" s="200"/>
      <c r="YX12" s="200"/>
      <c r="YY12" s="200"/>
      <c r="YZ12" s="200"/>
      <c r="ZA12" s="200"/>
      <c r="ZB12" s="200"/>
      <c r="ZC12" s="200"/>
      <c r="ZD12" s="200"/>
      <c r="ZE12" s="200"/>
      <c r="ZF12" s="200"/>
      <c r="ZG12" s="200"/>
      <c r="ZH12" s="200"/>
      <c r="ZI12" s="200"/>
      <c r="ZJ12" s="200"/>
      <c r="ZK12" s="200"/>
      <c r="ZL12" s="200"/>
      <c r="ZM12" s="200"/>
      <c r="ZN12" s="200"/>
      <c r="ZO12" s="200"/>
      <c r="ZP12" s="200"/>
      <c r="ZQ12" s="200"/>
      <c r="ZR12" s="200"/>
      <c r="ZS12" s="200"/>
      <c r="ZT12" s="200"/>
      <c r="ZU12" s="200"/>
      <c r="ZV12" s="200"/>
      <c r="ZW12" s="200"/>
      <c r="ZX12" s="200"/>
      <c r="ZY12" s="200"/>
      <c r="ZZ12" s="200"/>
      <c r="AAA12" s="200"/>
      <c r="AAB12" s="200"/>
      <c r="AAC12" s="200"/>
      <c r="AAD12" s="200"/>
      <c r="AAE12" s="200"/>
      <c r="AAF12" s="200"/>
      <c r="AAG12" s="200"/>
      <c r="AAH12" s="200"/>
      <c r="AAI12" s="200"/>
      <c r="AAJ12" s="200"/>
      <c r="AAK12" s="200"/>
      <c r="AAL12" s="200"/>
      <c r="AAM12" s="200"/>
      <c r="AAN12" s="200"/>
      <c r="AAO12" s="200"/>
      <c r="AAP12" s="200"/>
      <c r="AAQ12" s="200"/>
      <c r="AAR12" s="200"/>
      <c r="AAS12" s="200"/>
      <c r="AAT12" s="200"/>
      <c r="AAU12" s="200"/>
      <c r="AAV12" s="200"/>
      <c r="AAW12" s="200"/>
      <c r="AAX12" s="200"/>
      <c r="AAY12" s="200"/>
      <c r="AAZ12" s="200"/>
      <c r="ABA12" s="200"/>
      <c r="ABB12" s="200"/>
      <c r="ABC12" s="200"/>
      <c r="ABD12" s="200"/>
      <c r="ABE12" s="200"/>
      <c r="ABF12" s="200"/>
      <c r="ABG12" s="200"/>
      <c r="ABH12" s="200"/>
      <c r="ABI12" s="200"/>
      <c r="ABJ12" s="200"/>
      <c r="ABK12" s="200"/>
      <c r="ABL12" s="200"/>
      <c r="ABM12" s="200"/>
      <c r="ABN12" s="200"/>
      <c r="ABO12" s="200"/>
      <c r="ABP12" s="200"/>
      <c r="ABQ12" s="200"/>
      <c r="ABR12" s="200"/>
      <c r="ABS12" s="200"/>
      <c r="ABT12" s="200"/>
      <c r="ABU12" s="200"/>
      <c r="ABV12" s="200"/>
      <c r="ABW12" s="200"/>
      <c r="ABX12" s="200"/>
      <c r="ABY12" s="200"/>
      <c r="ABZ12" s="200"/>
      <c r="ACA12" s="200"/>
      <c r="ACB12" s="200"/>
      <c r="ACC12" s="200"/>
      <c r="ACD12" s="200"/>
      <c r="ACE12" s="200"/>
      <c r="ACF12" s="200"/>
      <c r="ACG12" s="200"/>
      <c r="ACH12" s="200"/>
      <c r="ACI12" s="200"/>
      <c r="ACJ12" s="200"/>
      <c r="ACK12" s="200"/>
      <c r="ACL12" s="200"/>
      <c r="ACM12" s="200"/>
      <c r="ACN12" s="200"/>
      <c r="ACO12" s="200"/>
      <c r="ACP12" s="200"/>
      <c r="ACQ12" s="200"/>
      <c r="ACR12" s="200"/>
      <c r="ACS12" s="200"/>
      <c r="ACT12" s="200"/>
      <c r="ACU12" s="200"/>
      <c r="ACV12" s="200"/>
      <c r="ACW12" s="200"/>
      <c r="ACX12" s="200"/>
      <c r="ACY12" s="200"/>
      <c r="ACZ12" s="200"/>
      <c r="ADA12" s="200"/>
      <c r="ADB12" s="200"/>
      <c r="ADC12" s="200"/>
      <c r="ADD12" s="200"/>
      <c r="ADE12" s="200"/>
      <c r="ADF12" s="200"/>
      <c r="ADG12" s="200"/>
      <c r="ADH12" s="200"/>
      <c r="ADI12" s="200"/>
      <c r="ADJ12" s="200"/>
      <c r="ADK12" s="200"/>
      <c r="ADL12" s="200"/>
      <c r="ADM12" s="200"/>
      <c r="ADN12" s="200"/>
      <c r="ADO12" s="200"/>
      <c r="ADP12" s="200"/>
      <c r="ADQ12" s="200"/>
      <c r="ADR12" s="200"/>
      <c r="ADS12" s="200"/>
      <c r="ADT12" s="200"/>
      <c r="ADU12" s="200"/>
      <c r="ADV12" s="200"/>
      <c r="ADW12" s="200"/>
      <c r="ADX12" s="200"/>
      <c r="ADY12" s="200"/>
      <c r="ADZ12" s="200"/>
      <c r="AEA12" s="200"/>
      <c r="AEB12" s="200"/>
      <c r="AEC12" s="200"/>
      <c r="AED12" s="200"/>
      <c r="AEE12" s="200"/>
      <c r="AEF12" s="200"/>
      <c r="AEG12" s="200"/>
      <c r="AEH12" s="200"/>
      <c r="AEI12" s="200"/>
      <c r="AEJ12" s="200"/>
      <c r="AEK12" s="200"/>
      <c r="AEL12" s="200"/>
      <c r="AEM12" s="200"/>
      <c r="AEN12" s="200"/>
      <c r="AEO12" s="200"/>
      <c r="AEP12" s="200"/>
      <c r="AEQ12" s="200"/>
      <c r="AER12" s="200"/>
      <c r="AES12" s="200"/>
      <c r="AET12" s="200"/>
      <c r="AEU12" s="200"/>
      <c r="AEV12" s="200"/>
      <c r="AEW12" s="200"/>
      <c r="AEX12" s="200"/>
      <c r="AEY12" s="200"/>
      <c r="AEZ12" s="200"/>
      <c r="AFA12" s="200"/>
      <c r="AFB12" s="200"/>
      <c r="AFC12" s="200"/>
      <c r="AFD12" s="200"/>
      <c r="AFE12" s="200"/>
      <c r="AFF12" s="200"/>
      <c r="AFG12" s="200"/>
      <c r="AFH12" s="200"/>
      <c r="AFI12" s="200"/>
      <c r="AFJ12" s="200"/>
      <c r="AFK12" s="200"/>
      <c r="AFL12" s="200"/>
      <c r="AFM12" s="200"/>
      <c r="AFN12" s="200"/>
      <c r="AFO12" s="200"/>
      <c r="AFP12" s="200"/>
      <c r="AFQ12" s="200"/>
      <c r="AFR12" s="200"/>
      <c r="AFS12" s="200"/>
      <c r="AFT12" s="200"/>
      <c r="AFU12" s="200"/>
      <c r="AFV12" s="200"/>
      <c r="AFW12" s="200"/>
      <c r="AFX12" s="200"/>
      <c r="AFY12" s="200"/>
      <c r="AFZ12" s="200"/>
      <c r="AGA12" s="200"/>
      <c r="AGB12" s="200"/>
      <c r="AGC12" s="200"/>
      <c r="AGD12" s="200"/>
      <c r="AGE12" s="200"/>
      <c r="AGF12" s="200"/>
      <c r="AGG12" s="200"/>
      <c r="AGH12" s="200"/>
      <c r="AGI12" s="200"/>
      <c r="AGJ12" s="200"/>
      <c r="AGK12" s="200"/>
      <c r="AGL12" s="200"/>
      <c r="AGM12" s="200"/>
      <c r="AGN12" s="200"/>
      <c r="AGO12" s="200"/>
      <c r="AGP12" s="200"/>
      <c r="AGQ12" s="200"/>
      <c r="AGR12" s="200"/>
      <c r="AGS12" s="200"/>
      <c r="AGT12" s="200"/>
      <c r="AGU12" s="200"/>
      <c r="AGV12" s="200"/>
      <c r="AGW12" s="200"/>
      <c r="AGX12" s="200"/>
      <c r="AGY12" s="200"/>
      <c r="AGZ12" s="200"/>
      <c r="AHA12" s="200"/>
      <c r="AHB12" s="200"/>
      <c r="AHC12" s="200"/>
      <c r="AHD12" s="200"/>
      <c r="AHE12" s="200"/>
      <c r="AHF12" s="200"/>
      <c r="AHG12" s="200"/>
      <c r="AHH12" s="200"/>
      <c r="AHI12" s="200"/>
      <c r="AHJ12" s="200"/>
      <c r="AHK12" s="200"/>
      <c r="AHL12" s="200"/>
      <c r="AHM12" s="200"/>
      <c r="AHN12" s="200"/>
      <c r="AHO12" s="200"/>
      <c r="AHP12" s="200"/>
      <c r="AHQ12" s="200"/>
      <c r="AHR12" s="200"/>
      <c r="AHS12" s="200"/>
      <c r="AHT12" s="200"/>
      <c r="AHU12" s="200"/>
      <c r="AHV12" s="200"/>
      <c r="AHW12" s="200"/>
      <c r="AHX12" s="200"/>
      <c r="AHY12" s="200"/>
      <c r="AHZ12" s="200"/>
      <c r="AIA12" s="200"/>
      <c r="AIB12" s="200"/>
      <c r="AIC12" s="200"/>
      <c r="AID12" s="200"/>
      <c r="AIE12" s="200"/>
      <c r="AIF12" s="200"/>
      <c r="AIG12" s="200"/>
      <c r="AIH12" s="200"/>
      <c r="AII12" s="200"/>
      <c r="AIJ12" s="200"/>
      <c r="AIK12" s="200"/>
      <c r="AIL12" s="200"/>
      <c r="AIM12" s="200"/>
      <c r="AIN12" s="200"/>
      <c r="AIO12" s="200"/>
      <c r="AIP12" s="200"/>
      <c r="AIQ12" s="200"/>
      <c r="AIR12" s="200"/>
      <c r="AIS12" s="200"/>
      <c r="AIT12" s="200"/>
      <c r="AIU12" s="200"/>
      <c r="AIV12" s="200"/>
      <c r="AIW12" s="200"/>
      <c r="AIX12" s="200"/>
      <c r="AIY12" s="200"/>
      <c r="AIZ12" s="200"/>
      <c r="AJA12" s="200"/>
      <c r="AJB12" s="200"/>
      <c r="AJC12" s="200"/>
      <c r="AJD12" s="200"/>
      <c r="AJE12" s="200"/>
      <c r="AJF12" s="200"/>
      <c r="AJG12" s="200"/>
      <c r="AJH12" s="200"/>
      <c r="AJI12" s="200"/>
      <c r="AJJ12" s="200"/>
      <c r="AJK12" s="200"/>
      <c r="AJL12" s="200"/>
      <c r="AJM12" s="200"/>
      <c r="AJN12" s="200"/>
      <c r="AJO12" s="200"/>
    </row>
    <row r="13" spans="1:952">
      <c r="B13" s="354">
        <v>10</v>
      </c>
      <c r="C13" s="355"/>
      <c r="D13" s="354"/>
      <c r="E13" s="354"/>
      <c r="F13" s="362">
        <v>0</v>
      </c>
      <c r="G13" s="365">
        <v>0</v>
      </c>
      <c r="H13" s="363">
        <v>0</v>
      </c>
      <c r="I13" s="362">
        <v>0</v>
      </c>
      <c r="J13" s="364"/>
      <c r="K13" s="364"/>
      <c r="L13" s="364"/>
      <c r="M13" s="360">
        <f t="shared" si="1"/>
        <v>0</v>
      </c>
      <c r="N13" s="361">
        <f t="shared" si="2"/>
        <v>0</v>
      </c>
      <c r="O13" s="361">
        <f t="shared" si="3"/>
        <v>0</v>
      </c>
      <c r="S13" s="414">
        <v>10</v>
      </c>
      <c r="T13" s="415"/>
      <c r="U13" s="414"/>
      <c r="V13" s="425">
        <v>0</v>
      </c>
      <c r="W13" s="416">
        <f t="shared" si="0"/>
        <v>0</v>
      </c>
      <c r="X13" s="416">
        <f t="shared" si="4"/>
        <v>0</v>
      </c>
      <c r="Y13" s="409"/>
      <c r="Z13" s="428" t="str">
        <f t="shared" si="5"/>
        <v>OK</v>
      </c>
      <c r="AJP13" s="201"/>
    </row>
    <row r="14" spans="1:952">
      <c r="B14" s="354">
        <v>11</v>
      </c>
      <c r="C14" s="355"/>
      <c r="D14" s="354"/>
      <c r="E14" s="354"/>
      <c r="F14" s="362">
        <v>0</v>
      </c>
      <c r="G14" s="360">
        <v>0</v>
      </c>
      <c r="H14" s="363">
        <v>0</v>
      </c>
      <c r="I14" s="362">
        <v>0</v>
      </c>
      <c r="J14" s="364"/>
      <c r="K14" s="364"/>
      <c r="L14" s="364"/>
      <c r="M14" s="360">
        <f t="shared" si="1"/>
        <v>0</v>
      </c>
      <c r="N14" s="361">
        <f t="shared" si="2"/>
        <v>0</v>
      </c>
      <c r="O14" s="361">
        <f t="shared" si="3"/>
        <v>0</v>
      </c>
      <c r="S14" s="414">
        <v>11</v>
      </c>
      <c r="T14" s="415"/>
      <c r="U14" s="414"/>
      <c r="V14" s="425">
        <v>0</v>
      </c>
      <c r="W14" s="416">
        <f t="shared" si="0"/>
        <v>0</v>
      </c>
      <c r="X14" s="416">
        <f t="shared" si="4"/>
        <v>0</v>
      </c>
      <c r="Y14" s="409"/>
      <c r="Z14" s="428" t="str">
        <f t="shared" si="5"/>
        <v>OK</v>
      </c>
      <c r="AJP14" s="201"/>
    </row>
    <row r="15" spans="1:952" s="202" customFormat="1">
      <c r="A15" s="200"/>
      <c r="B15" s="366">
        <v>12</v>
      </c>
      <c r="C15" s="367"/>
      <c r="D15" s="366"/>
      <c r="E15" s="366"/>
      <c r="F15" s="362">
        <v>0</v>
      </c>
      <c r="G15" s="362">
        <v>0</v>
      </c>
      <c r="H15" s="362">
        <v>0</v>
      </c>
      <c r="I15" s="362">
        <v>0</v>
      </c>
      <c r="J15" s="368"/>
      <c r="K15" s="368"/>
      <c r="L15" s="368"/>
      <c r="M15" s="360">
        <f t="shared" si="1"/>
        <v>0</v>
      </c>
      <c r="N15" s="361">
        <f t="shared" si="2"/>
        <v>0</v>
      </c>
      <c r="O15" s="361">
        <f t="shared" si="3"/>
        <v>0</v>
      </c>
      <c r="P15" s="200"/>
      <c r="Q15" s="200"/>
      <c r="R15" s="200"/>
      <c r="S15" s="417">
        <v>12</v>
      </c>
      <c r="T15" s="418"/>
      <c r="U15" s="417"/>
      <c r="V15" s="426">
        <v>0</v>
      </c>
      <c r="W15" s="416">
        <f t="shared" si="0"/>
        <v>0</v>
      </c>
      <c r="X15" s="416">
        <f t="shared" si="4"/>
        <v>0</v>
      </c>
      <c r="Y15" s="419"/>
      <c r="Z15" s="428" t="str">
        <f t="shared" si="5"/>
        <v>OK</v>
      </c>
      <c r="AA15" s="352"/>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c r="DS15" s="200"/>
      <c r="DT15" s="200"/>
      <c r="DU15" s="200"/>
      <c r="DV15" s="200"/>
      <c r="DW15" s="200"/>
      <c r="DX15" s="200"/>
      <c r="DY15" s="200"/>
      <c r="DZ15" s="200"/>
      <c r="EA15" s="200"/>
      <c r="EB15" s="200"/>
      <c r="EC15" s="200"/>
      <c r="ED15" s="200"/>
      <c r="EE15" s="200"/>
      <c r="EF15" s="200"/>
      <c r="EG15" s="200"/>
      <c r="EH15" s="200"/>
      <c r="EI15" s="200"/>
      <c r="EJ15" s="200"/>
      <c r="EK15" s="200"/>
      <c r="EL15" s="200"/>
      <c r="EM15" s="200"/>
      <c r="EN15" s="200"/>
      <c r="EO15" s="200"/>
      <c r="EP15" s="200"/>
      <c r="EQ15" s="200"/>
      <c r="ER15" s="200"/>
      <c r="ES15" s="200"/>
      <c r="ET15" s="200"/>
      <c r="EU15" s="200"/>
      <c r="EV15" s="200"/>
      <c r="EW15" s="200"/>
      <c r="EX15" s="200"/>
      <c r="EY15" s="200"/>
      <c r="EZ15" s="200"/>
      <c r="FA15" s="200"/>
      <c r="FB15" s="200"/>
      <c r="FC15" s="200"/>
      <c r="FD15" s="200"/>
      <c r="FE15" s="200"/>
      <c r="FF15" s="200"/>
      <c r="FG15" s="200"/>
      <c r="FH15" s="200"/>
      <c r="FI15" s="200"/>
      <c r="FJ15" s="200"/>
      <c r="FK15" s="200"/>
      <c r="FL15" s="200"/>
      <c r="FM15" s="200"/>
      <c r="FN15" s="200"/>
      <c r="FO15" s="200"/>
      <c r="FP15" s="200"/>
      <c r="FQ15" s="200"/>
      <c r="FR15" s="200"/>
      <c r="FS15" s="200"/>
      <c r="FT15" s="200"/>
      <c r="FU15" s="200"/>
      <c r="FV15" s="200"/>
      <c r="FW15" s="200"/>
      <c r="FX15" s="200"/>
      <c r="FY15" s="200"/>
      <c r="FZ15" s="200"/>
      <c r="GA15" s="200"/>
      <c r="GB15" s="200"/>
      <c r="GC15" s="200"/>
      <c r="GD15" s="200"/>
      <c r="GE15" s="200"/>
      <c r="GF15" s="200"/>
      <c r="GG15" s="200"/>
      <c r="GH15" s="200"/>
      <c r="GI15" s="200"/>
      <c r="GJ15" s="200"/>
      <c r="GK15" s="200"/>
      <c r="GL15" s="200"/>
      <c r="GM15" s="200"/>
      <c r="GN15" s="200"/>
      <c r="GO15" s="200"/>
      <c r="GP15" s="200"/>
      <c r="GQ15" s="200"/>
      <c r="GR15" s="200"/>
      <c r="GS15" s="200"/>
      <c r="GT15" s="200"/>
      <c r="GU15" s="200"/>
      <c r="GV15" s="200"/>
      <c r="GW15" s="200"/>
      <c r="GX15" s="200"/>
      <c r="GY15" s="200"/>
      <c r="GZ15" s="200"/>
      <c r="HA15" s="200"/>
      <c r="HB15" s="200"/>
      <c r="HC15" s="200"/>
      <c r="HD15" s="200"/>
      <c r="HE15" s="200"/>
      <c r="HF15" s="200"/>
      <c r="HG15" s="200"/>
      <c r="HH15" s="200"/>
      <c r="HI15" s="200"/>
      <c r="HJ15" s="200"/>
      <c r="HK15" s="200"/>
      <c r="HL15" s="200"/>
      <c r="HM15" s="200"/>
      <c r="HN15" s="200"/>
      <c r="HO15" s="200"/>
      <c r="HP15" s="200"/>
      <c r="HQ15" s="200"/>
      <c r="HR15" s="200"/>
      <c r="HS15" s="200"/>
      <c r="HT15" s="200"/>
      <c r="HU15" s="200"/>
      <c r="HV15" s="200"/>
      <c r="HW15" s="200"/>
      <c r="HX15" s="200"/>
      <c r="HY15" s="200"/>
      <c r="HZ15" s="200"/>
      <c r="IA15" s="200"/>
      <c r="IB15" s="200"/>
      <c r="IC15" s="200"/>
      <c r="ID15" s="200"/>
      <c r="IE15" s="200"/>
      <c r="IF15" s="200"/>
      <c r="IG15" s="200"/>
      <c r="IH15" s="200"/>
      <c r="II15" s="200"/>
      <c r="IJ15" s="200"/>
      <c r="IK15" s="200"/>
      <c r="IL15" s="200"/>
      <c r="IM15" s="200"/>
      <c r="IN15" s="200"/>
      <c r="IO15" s="200"/>
      <c r="IP15" s="200"/>
      <c r="IQ15" s="200"/>
      <c r="IR15" s="200"/>
      <c r="IS15" s="200"/>
      <c r="IT15" s="200"/>
      <c r="IU15" s="200"/>
      <c r="IV15" s="200"/>
      <c r="IW15" s="200"/>
      <c r="IX15" s="200"/>
      <c r="IY15" s="200"/>
      <c r="IZ15" s="200"/>
      <c r="JA15" s="200"/>
      <c r="JB15" s="200"/>
      <c r="JC15" s="200"/>
      <c r="JD15" s="200"/>
      <c r="JE15" s="200"/>
      <c r="JF15" s="200"/>
      <c r="JG15" s="200"/>
      <c r="JH15" s="200"/>
      <c r="JI15" s="200"/>
      <c r="JJ15" s="200"/>
      <c r="JK15" s="200"/>
      <c r="JL15" s="200"/>
      <c r="JM15" s="200"/>
      <c r="JN15" s="200"/>
      <c r="JO15" s="200"/>
      <c r="JP15" s="200"/>
      <c r="JQ15" s="200"/>
      <c r="JR15" s="200"/>
      <c r="JS15" s="200"/>
      <c r="JT15" s="200"/>
      <c r="JU15" s="200"/>
      <c r="JV15" s="200"/>
      <c r="JW15" s="200"/>
      <c r="JX15" s="200"/>
      <c r="JY15" s="200"/>
      <c r="JZ15" s="200"/>
      <c r="KA15" s="200"/>
      <c r="KB15" s="200"/>
      <c r="KC15" s="200"/>
      <c r="KD15" s="200"/>
      <c r="KE15" s="200"/>
      <c r="KF15" s="200"/>
      <c r="KG15" s="200"/>
      <c r="KH15" s="200"/>
      <c r="KI15" s="200"/>
      <c r="KJ15" s="200"/>
      <c r="KK15" s="200"/>
      <c r="KL15" s="200"/>
      <c r="KM15" s="200"/>
      <c r="KN15" s="200"/>
      <c r="KO15" s="200"/>
      <c r="KP15" s="200"/>
      <c r="KQ15" s="200"/>
      <c r="KR15" s="200"/>
      <c r="KS15" s="200"/>
      <c r="KT15" s="200"/>
      <c r="KU15" s="200"/>
      <c r="KV15" s="200"/>
      <c r="KW15" s="200"/>
      <c r="KX15" s="200"/>
      <c r="KY15" s="200"/>
      <c r="KZ15" s="200"/>
      <c r="LA15" s="200"/>
      <c r="LB15" s="200"/>
      <c r="LC15" s="200"/>
      <c r="LD15" s="200"/>
      <c r="LE15" s="200"/>
      <c r="LF15" s="200"/>
      <c r="LG15" s="200"/>
      <c r="LH15" s="200"/>
      <c r="LI15" s="200"/>
      <c r="LJ15" s="200"/>
      <c r="LK15" s="200"/>
      <c r="LL15" s="200"/>
      <c r="LM15" s="200"/>
      <c r="LN15" s="200"/>
      <c r="LO15" s="200"/>
      <c r="LP15" s="200"/>
      <c r="LQ15" s="200"/>
      <c r="LR15" s="200"/>
      <c r="LS15" s="200"/>
      <c r="LT15" s="200"/>
      <c r="LU15" s="200"/>
      <c r="LV15" s="200"/>
      <c r="LW15" s="200"/>
      <c r="LX15" s="200"/>
      <c r="LY15" s="200"/>
      <c r="LZ15" s="200"/>
      <c r="MA15" s="200"/>
      <c r="MB15" s="200"/>
      <c r="MC15" s="200"/>
      <c r="MD15" s="200"/>
      <c r="ME15" s="200"/>
      <c r="MF15" s="200"/>
      <c r="MG15" s="200"/>
      <c r="MH15" s="200"/>
      <c r="MI15" s="200"/>
      <c r="MJ15" s="200"/>
      <c r="MK15" s="200"/>
      <c r="ML15" s="200"/>
      <c r="MM15" s="200"/>
      <c r="MN15" s="200"/>
      <c r="MO15" s="200"/>
      <c r="MP15" s="200"/>
      <c r="MQ15" s="200"/>
      <c r="MR15" s="200"/>
      <c r="MS15" s="200"/>
      <c r="MT15" s="200"/>
      <c r="MU15" s="200"/>
      <c r="MV15" s="200"/>
      <c r="MW15" s="200"/>
      <c r="MX15" s="200"/>
      <c r="MY15" s="200"/>
      <c r="MZ15" s="200"/>
      <c r="NA15" s="200"/>
      <c r="NB15" s="200"/>
      <c r="NC15" s="200"/>
      <c r="ND15" s="200"/>
      <c r="NE15" s="200"/>
      <c r="NF15" s="200"/>
      <c r="NG15" s="200"/>
      <c r="NH15" s="200"/>
      <c r="NI15" s="200"/>
      <c r="NJ15" s="200"/>
      <c r="NK15" s="200"/>
      <c r="NL15" s="200"/>
      <c r="NM15" s="200"/>
      <c r="NN15" s="200"/>
      <c r="NO15" s="200"/>
      <c r="NP15" s="200"/>
      <c r="NQ15" s="200"/>
      <c r="NR15" s="200"/>
      <c r="NS15" s="200"/>
      <c r="NT15" s="200"/>
      <c r="NU15" s="200"/>
      <c r="NV15" s="200"/>
      <c r="NW15" s="200"/>
      <c r="NX15" s="200"/>
      <c r="NY15" s="200"/>
      <c r="NZ15" s="200"/>
      <c r="OA15" s="200"/>
      <c r="OB15" s="200"/>
      <c r="OC15" s="200"/>
      <c r="OD15" s="200"/>
      <c r="OE15" s="200"/>
      <c r="OF15" s="200"/>
      <c r="OG15" s="200"/>
      <c r="OH15" s="200"/>
      <c r="OI15" s="200"/>
      <c r="OJ15" s="200"/>
      <c r="OK15" s="200"/>
      <c r="OL15" s="200"/>
      <c r="OM15" s="200"/>
      <c r="ON15" s="200"/>
      <c r="OO15" s="200"/>
      <c r="OP15" s="200"/>
      <c r="OQ15" s="200"/>
      <c r="OR15" s="200"/>
      <c r="OS15" s="200"/>
      <c r="OT15" s="200"/>
      <c r="OU15" s="200"/>
      <c r="OV15" s="200"/>
      <c r="OW15" s="200"/>
      <c r="OX15" s="200"/>
      <c r="OY15" s="200"/>
      <c r="OZ15" s="200"/>
      <c r="PA15" s="200"/>
      <c r="PB15" s="200"/>
      <c r="PC15" s="200"/>
      <c r="PD15" s="200"/>
      <c r="PE15" s="200"/>
      <c r="PF15" s="200"/>
      <c r="PG15" s="200"/>
      <c r="PH15" s="200"/>
      <c r="PI15" s="200"/>
      <c r="PJ15" s="200"/>
      <c r="PK15" s="200"/>
      <c r="PL15" s="200"/>
      <c r="PM15" s="200"/>
      <c r="PN15" s="200"/>
      <c r="PO15" s="200"/>
      <c r="PP15" s="200"/>
      <c r="PQ15" s="200"/>
      <c r="PR15" s="200"/>
      <c r="PS15" s="200"/>
      <c r="PT15" s="200"/>
      <c r="PU15" s="200"/>
      <c r="PV15" s="200"/>
      <c r="PW15" s="200"/>
      <c r="PX15" s="200"/>
      <c r="PY15" s="200"/>
      <c r="PZ15" s="200"/>
      <c r="QA15" s="200"/>
      <c r="QB15" s="200"/>
      <c r="QC15" s="200"/>
      <c r="QD15" s="200"/>
      <c r="QE15" s="200"/>
      <c r="QF15" s="200"/>
      <c r="QG15" s="200"/>
      <c r="QH15" s="200"/>
      <c r="QI15" s="200"/>
      <c r="QJ15" s="200"/>
      <c r="QK15" s="200"/>
      <c r="QL15" s="200"/>
      <c r="QM15" s="200"/>
      <c r="QN15" s="200"/>
      <c r="QO15" s="200"/>
      <c r="QP15" s="200"/>
      <c r="QQ15" s="200"/>
      <c r="QR15" s="200"/>
      <c r="QS15" s="200"/>
      <c r="QT15" s="200"/>
      <c r="QU15" s="200"/>
      <c r="QV15" s="200"/>
      <c r="QW15" s="200"/>
      <c r="QX15" s="200"/>
      <c r="QY15" s="200"/>
      <c r="QZ15" s="200"/>
      <c r="RA15" s="200"/>
      <c r="RB15" s="200"/>
      <c r="RC15" s="200"/>
      <c r="RD15" s="200"/>
      <c r="RE15" s="200"/>
      <c r="RF15" s="200"/>
      <c r="RG15" s="200"/>
      <c r="RH15" s="200"/>
      <c r="RI15" s="200"/>
      <c r="RJ15" s="200"/>
      <c r="RK15" s="200"/>
      <c r="RL15" s="200"/>
      <c r="RM15" s="200"/>
      <c r="RN15" s="200"/>
      <c r="RO15" s="200"/>
      <c r="RP15" s="200"/>
      <c r="RQ15" s="200"/>
      <c r="RR15" s="200"/>
      <c r="RS15" s="200"/>
      <c r="RT15" s="200"/>
      <c r="RU15" s="200"/>
      <c r="RV15" s="200"/>
      <c r="RW15" s="200"/>
      <c r="RX15" s="200"/>
      <c r="RY15" s="200"/>
      <c r="RZ15" s="200"/>
      <c r="SA15" s="200"/>
      <c r="SB15" s="200"/>
      <c r="SC15" s="200"/>
      <c r="SD15" s="200"/>
      <c r="SE15" s="200"/>
      <c r="SF15" s="200"/>
      <c r="SG15" s="200"/>
      <c r="SH15" s="200"/>
      <c r="SI15" s="200"/>
      <c r="SJ15" s="200"/>
      <c r="SK15" s="200"/>
      <c r="SL15" s="200"/>
      <c r="SM15" s="200"/>
      <c r="SN15" s="200"/>
      <c r="SO15" s="200"/>
      <c r="SP15" s="200"/>
      <c r="SQ15" s="200"/>
      <c r="SR15" s="200"/>
      <c r="SS15" s="200"/>
      <c r="ST15" s="200"/>
      <c r="SU15" s="200"/>
      <c r="SV15" s="200"/>
      <c r="SW15" s="200"/>
      <c r="SX15" s="200"/>
      <c r="SY15" s="200"/>
      <c r="SZ15" s="200"/>
      <c r="TA15" s="200"/>
      <c r="TB15" s="200"/>
      <c r="TC15" s="200"/>
      <c r="TD15" s="200"/>
      <c r="TE15" s="200"/>
      <c r="TF15" s="200"/>
      <c r="TG15" s="200"/>
      <c r="TH15" s="200"/>
      <c r="TI15" s="200"/>
      <c r="TJ15" s="200"/>
      <c r="TK15" s="200"/>
      <c r="TL15" s="200"/>
      <c r="TM15" s="200"/>
      <c r="TN15" s="200"/>
      <c r="TO15" s="200"/>
      <c r="TP15" s="200"/>
      <c r="TQ15" s="200"/>
      <c r="TR15" s="200"/>
      <c r="TS15" s="200"/>
      <c r="TT15" s="200"/>
      <c r="TU15" s="200"/>
      <c r="TV15" s="200"/>
      <c r="TW15" s="200"/>
      <c r="TX15" s="200"/>
      <c r="TY15" s="200"/>
      <c r="TZ15" s="200"/>
      <c r="UA15" s="200"/>
      <c r="UB15" s="200"/>
      <c r="UC15" s="200"/>
      <c r="UD15" s="200"/>
      <c r="UE15" s="200"/>
      <c r="UF15" s="200"/>
      <c r="UG15" s="200"/>
      <c r="UH15" s="200"/>
      <c r="UI15" s="200"/>
      <c r="UJ15" s="200"/>
      <c r="UK15" s="200"/>
      <c r="UL15" s="200"/>
      <c r="UM15" s="200"/>
      <c r="UN15" s="200"/>
      <c r="UO15" s="200"/>
      <c r="UP15" s="200"/>
      <c r="UQ15" s="200"/>
      <c r="UR15" s="200"/>
      <c r="US15" s="200"/>
      <c r="UT15" s="200"/>
      <c r="UU15" s="200"/>
      <c r="UV15" s="200"/>
      <c r="UW15" s="200"/>
      <c r="UX15" s="200"/>
      <c r="UY15" s="200"/>
      <c r="UZ15" s="200"/>
      <c r="VA15" s="200"/>
      <c r="VB15" s="200"/>
      <c r="VC15" s="200"/>
      <c r="VD15" s="200"/>
      <c r="VE15" s="200"/>
      <c r="VF15" s="200"/>
      <c r="VG15" s="200"/>
      <c r="VH15" s="200"/>
      <c r="VI15" s="200"/>
      <c r="VJ15" s="200"/>
      <c r="VK15" s="200"/>
      <c r="VL15" s="200"/>
      <c r="VM15" s="200"/>
      <c r="VN15" s="200"/>
      <c r="VO15" s="200"/>
      <c r="VP15" s="200"/>
      <c r="VQ15" s="200"/>
      <c r="VR15" s="200"/>
      <c r="VS15" s="200"/>
      <c r="VT15" s="200"/>
      <c r="VU15" s="200"/>
      <c r="VV15" s="200"/>
      <c r="VW15" s="200"/>
      <c r="VX15" s="200"/>
      <c r="VY15" s="200"/>
      <c r="VZ15" s="200"/>
      <c r="WA15" s="200"/>
      <c r="WB15" s="200"/>
      <c r="WC15" s="200"/>
      <c r="WD15" s="200"/>
      <c r="WE15" s="200"/>
      <c r="WF15" s="200"/>
      <c r="WG15" s="200"/>
      <c r="WH15" s="200"/>
      <c r="WI15" s="200"/>
      <c r="WJ15" s="200"/>
      <c r="WK15" s="200"/>
      <c r="WL15" s="200"/>
      <c r="WM15" s="200"/>
      <c r="WN15" s="200"/>
      <c r="WO15" s="200"/>
      <c r="WP15" s="200"/>
      <c r="WQ15" s="200"/>
      <c r="WR15" s="200"/>
      <c r="WS15" s="200"/>
      <c r="WT15" s="200"/>
      <c r="WU15" s="200"/>
      <c r="WV15" s="200"/>
      <c r="WW15" s="200"/>
      <c r="WX15" s="200"/>
      <c r="WY15" s="200"/>
      <c r="WZ15" s="200"/>
      <c r="XA15" s="200"/>
      <c r="XB15" s="200"/>
      <c r="XC15" s="200"/>
      <c r="XD15" s="200"/>
      <c r="XE15" s="200"/>
      <c r="XF15" s="200"/>
      <c r="XG15" s="200"/>
      <c r="XH15" s="200"/>
      <c r="XI15" s="200"/>
      <c r="XJ15" s="200"/>
      <c r="XK15" s="200"/>
      <c r="XL15" s="200"/>
      <c r="XM15" s="200"/>
      <c r="XN15" s="200"/>
      <c r="XO15" s="200"/>
      <c r="XP15" s="200"/>
      <c r="XQ15" s="200"/>
      <c r="XR15" s="200"/>
      <c r="XS15" s="200"/>
      <c r="XT15" s="200"/>
      <c r="XU15" s="200"/>
      <c r="XV15" s="200"/>
      <c r="XW15" s="200"/>
      <c r="XX15" s="200"/>
      <c r="XY15" s="200"/>
      <c r="XZ15" s="200"/>
      <c r="YA15" s="200"/>
      <c r="YB15" s="200"/>
      <c r="YC15" s="200"/>
      <c r="YD15" s="200"/>
      <c r="YE15" s="200"/>
      <c r="YF15" s="200"/>
      <c r="YG15" s="200"/>
      <c r="YH15" s="200"/>
      <c r="YI15" s="200"/>
      <c r="YJ15" s="200"/>
      <c r="YK15" s="200"/>
      <c r="YL15" s="200"/>
      <c r="YM15" s="200"/>
      <c r="YN15" s="200"/>
      <c r="YO15" s="200"/>
      <c r="YP15" s="200"/>
      <c r="YQ15" s="200"/>
      <c r="YR15" s="200"/>
      <c r="YS15" s="200"/>
      <c r="YT15" s="200"/>
      <c r="YU15" s="200"/>
      <c r="YV15" s="200"/>
      <c r="YW15" s="200"/>
      <c r="YX15" s="200"/>
      <c r="YY15" s="200"/>
      <c r="YZ15" s="200"/>
      <c r="ZA15" s="200"/>
      <c r="ZB15" s="200"/>
      <c r="ZC15" s="200"/>
      <c r="ZD15" s="200"/>
      <c r="ZE15" s="200"/>
      <c r="ZF15" s="200"/>
      <c r="ZG15" s="200"/>
      <c r="ZH15" s="200"/>
      <c r="ZI15" s="200"/>
      <c r="ZJ15" s="200"/>
      <c r="ZK15" s="200"/>
      <c r="ZL15" s="200"/>
      <c r="ZM15" s="200"/>
      <c r="ZN15" s="200"/>
      <c r="ZO15" s="200"/>
      <c r="ZP15" s="200"/>
      <c r="ZQ15" s="200"/>
      <c r="ZR15" s="200"/>
      <c r="ZS15" s="200"/>
      <c r="ZT15" s="200"/>
      <c r="ZU15" s="200"/>
      <c r="ZV15" s="200"/>
      <c r="ZW15" s="200"/>
      <c r="ZX15" s="200"/>
      <c r="ZY15" s="200"/>
      <c r="ZZ15" s="200"/>
      <c r="AAA15" s="200"/>
      <c r="AAB15" s="200"/>
      <c r="AAC15" s="200"/>
      <c r="AAD15" s="200"/>
      <c r="AAE15" s="200"/>
      <c r="AAF15" s="200"/>
      <c r="AAG15" s="200"/>
      <c r="AAH15" s="200"/>
      <c r="AAI15" s="200"/>
      <c r="AAJ15" s="200"/>
      <c r="AAK15" s="200"/>
      <c r="AAL15" s="200"/>
      <c r="AAM15" s="200"/>
      <c r="AAN15" s="200"/>
      <c r="AAO15" s="200"/>
      <c r="AAP15" s="200"/>
      <c r="AAQ15" s="200"/>
      <c r="AAR15" s="200"/>
      <c r="AAS15" s="200"/>
      <c r="AAT15" s="200"/>
      <c r="AAU15" s="200"/>
      <c r="AAV15" s="200"/>
      <c r="AAW15" s="200"/>
      <c r="AAX15" s="200"/>
      <c r="AAY15" s="200"/>
      <c r="AAZ15" s="200"/>
      <c r="ABA15" s="200"/>
      <c r="ABB15" s="200"/>
      <c r="ABC15" s="200"/>
      <c r="ABD15" s="200"/>
      <c r="ABE15" s="200"/>
      <c r="ABF15" s="200"/>
      <c r="ABG15" s="200"/>
      <c r="ABH15" s="200"/>
      <c r="ABI15" s="200"/>
      <c r="ABJ15" s="200"/>
      <c r="ABK15" s="200"/>
      <c r="ABL15" s="200"/>
      <c r="ABM15" s="200"/>
      <c r="ABN15" s="200"/>
      <c r="ABO15" s="200"/>
      <c r="ABP15" s="200"/>
      <c r="ABQ15" s="200"/>
      <c r="ABR15" s="200"/>
      <c r="ABS15" s="200"/>
      <c r="ABT15" s="200"/>
      <c r="ABU15" s="200"/>
      <c r="ABV15" s="200"/>
      <c r="ABW15" s="200"/>
      <c r="ABX15" s="200"/>
      <c r="ABY15" s="200"/>
      <c r="ABZ15" s="200"/>
      <c r="ACA15" s="200"/>
      <c r="ACB15" s="200"/>
      <c r="ACC15" s="200"/>
      <c r="ACD15" s="200"/>
      <c r="ACE15" s="200"/>
      <c r="ACF15" s="200"/>
      <c r="ACG15" s="200"/>
      <c r="ACH15" s="200"/>
      <c r="ACI15" s="200"/>
      <c r="ACJ15" s="200"/>
      <c r="ACK15" s="200"/>
      <c r="ACL15" s="200"/>
      <c r="ACM15" s="200"/>
      <c r="ACN15" s="200"/>
      <c r="ACO15" s="200"/>
      <c r="ACP15" s="200"/>
      <c r="ACQ15" s="200"/>
      <c r="ACR15" s="200"/>
      <c r="ACS15" s="200"/>
      <c r="ACT15" s="200"/>
      <c r="ACU15" s="200"/>
      <c r="ACV15" s="200"/>
      <c r="ACW15" s="200"/>
      <c r="ACX15" s="200"/>
      <c r="ACY15" s="200"/>
      <c r="ACZ15" s="200"/>
      <c r="ADA15" s="200"/>
      <c r="ADB15" s="200"/>
      <c r="ADC15" s="200"/>
      <c r="ADD15" s="200"/>
      <c r="ADE15" s="200"/>
      <c r="ADF15" s="200"/>
      <c r="ADG15" s="200"/>
      <c r="ADH15" s="200"/>
      <c r="ADI15" s="200"/>
      <c r="ADJ15" s="200"/>
      <c r="ADK15" s="200"/>
      <c r="ADL15" s="200"/>
      <c r="ADM15" s="200"/>
      <c r="ADN15" s="200"/>
      <c r="ADO15" s="200"/>
      <c r="ADP15" s="200"/>
      <c r="ADQ15" s="200"/>
      <c r="ADR15" s="200"/>
      <c r="ADS15" s="200"/>
      <c r="ADT15" s="200"/>
      <c r="ADU15" s="200"/>
      <c r="ADV15" s="200"/>
      <c r="ADW15" s="200"/>
      <c r="ADX15" s="200"/>
      <c r="ADY15" s="200"/>
      <c r="ADZ15" s="200"/>
      <c r="AEA15" s="200"/>
      <c r="AEB15" s="200"/>
      <c r="AEC15" s="200"/>
      <c r="AED15" s="200"/>
      <c r="AEE15" s="200"/>
      <c r="AEF15" s="200"/>
      <c r="AEG15" s="200"/>
      <c r="AEH15" s="200"/>
      <c r="AEI15" s="200"/>
      <c r="AEJ15" s="200"/>
      <c r="AEK15" s="200"/>
      <c r="AEL15" s="200"/>
      <c r="AEM15" s="200"/>
      <c r="AEN15" s="200"/>
      <c r="AEO15" s="200"/>
      <c r="AEP15" s="200"/>
      <c r="AEQ15" s="200"/>
      <c r="AER15" s="200"/>
      <c r="AES15" s="200"/>
      <c r="AET15" s="200"/>
      <c r="AEU15" s="200"/>
      <c r="AEV15" s="200"/>
      <c r="AEW15" s="200"/>
      <c r="AEX15" s="200"/>
      <c r="AEY15" s="200"/>
      <c r="AEZ15" s="200"/>
      <c r="AFA15" s="200"/>
      <c r="AFB15" s="200"/>
      <c r="AFC15" s="200"/>
      <c r="AFD15" s="200"/>
      <c r="AFE15" s="200"/>
      <c r="AFF15" s="200"/>
      <c r="AFG15" s="200"/>
      <c r="AFH15" s="200"/>
      <c r="AFI15" s="200"/>
      <c r="AFJ15" s="200"/>
      <c r="AFK15" s="200"/>
      <c r="AFL15" s="200"/>
      <c r="AFM15" s="200"/>
      <c r="AFN15" s="200"/>
      <c r="AFO15" s="200"/>
      <c r="AFP15" s="200"/>
      <c r="AFQ15" s="200"/>
      <c r="AFR15" s="200"/>
      <c r="AFS15" s="200"/>
      <c r="AFT15" s="200"/>
      <c r="AFU15" s="200"/>
      <c r="AFV15" s="200"/>
      <c r="AFW15" s="200"/>
      <c r="AFX15" s="200"/>
      <c r="AFY15" s="200"/>
      <c r="AFZ15" s="200"/>
      <c r="AGA15" s="200"/>
      <c r="AGB15" s="200"/>
      <c r="AGC15" s="200"/>
      <c r="AGD15" s="200"/>
      <c r="AGE15" s="200"/>
      <c r="AGF15" s="200"/>
      <c r="AGG15" s="200"/>
      <c r="AGH15" s="200"/>
      <c r="AGI15" s="200"/>
      <c r="AGJ15" s="200"/>
      <c r="AGK15" s="200"/>
      <c r="AGL15" s="200"/>
      <c r="AGM15" s="200"/>
      <c r="AGN15" s="200"/>
      <c r="AGO15" s="200"/>
      <c r="AGP15" s="200"/>
      <c r="AGQ15" s="200"/>
      <c r="AGR15" s="200"/>
      <c r="AGS15" s="200"/>
      <c r="AGT15" s="200"/>
      <c r="AGU15" s="200"/>
      <c r="AGV15" s="200"/>
      <c r="AGW15" s="200"/>
      <c r="AGX15" s="200"/>
      <c r="AGY15" s="200"/>
      <c r="AGZ15" s="200"/>
      <c r="AHA15" s="200"/>
      <c r="AHB15" s="200"/>
      <c r="AHC15" s="200"/>
      <c r="AHD15" s="200"/>
      <c r="AHE15" s="200"/>
      <c r="AHF15" s="200"/>
      <c r="AHG15" s="200"/>
      <c r="AHH15" s="200"/>
      <c r="AHI15" s="200"/>
      <c r="AHJ15" s="200"/>
      <c r="AHK15" s="200"/>
      <c r="AHL15" s="200"/>
      <c r="AHM15" s="200"/>
      <c r="AHN15" s="200"/>
      <c r="AHO15" s="200"/>
      <c r="AHP15" s="200"/>
      <c r="AHQ15" s="200"/>
      <c r="AHR15" s="200"/>
      <c r="AHS15" s="200"/>
      <c r="AHT15" s="200"/>
      <c r="AHU15" s="200"/>
      <c r="AHV15" s="200"/>
      <c r="AHW15" s="200"/>
      <c r="AHX15" s="200"/>
      <c r="AHY15" s="200"/>
      <c r="AHZ15" s="200"/>
      <c r="AIA15" s="200"/>
      <c r="AIB15" s="200"/>
      <c r="AIC15" s="200"/>
      <c r="AID15" s="200"/>
      <c r="AIE15" s="200"/>
      <c r="AIF15" s="200"/>
      <c r="AIG15" s="200"/>
      <c r="AIH15" s="200"/>
      <c r="AII15" s="200"/>
      <c r="AIJ15" s="200"/>
      <c r="AIK15" s="200"/>
      <c r="AIL15" s="200"/>
      <c r="AIM15" s="200"/>
      <c r="AIN15" s="200"/>
      <c r="AIO15" s="200"/>
      <c r="AIP15" s="200"/>
      <c r="AIQ15" s="200"/>
      <c r="AIR15" s="200"/>
      <c r="AIS15" s="200"/>
      <c r="AIT15" s="200"/>
      <c r="AIU15" s="200"/>
      <c r="AIV15" s="200"/>
      <c r="AIW15" s="200"/>
      <c r="AIX15" s="200"/>
      <c r="AIY15" s="200"/>
      <c r="AIZ15" s="200"/>
      <c r="AJA15" s="200"/>
      <c r="AJB15" s="200"/>
      <c r="AJC15" s="200"/>
      <c r="AJD15" s="200"/>
      <c r="AJE15" s="200"/>
      <c r="AJF15" s="200"/>
      <c r="AJG15" s="200"/>
      <c r="AJH15" s="200"/>
      <c r="AJI15" s="200"/>
      <c r="AJJ15" s="200"/>
      <c r="AJK15" s="200"/>
      <c r="AJL15" s="200"/>
      <c r="AJM15" s="200"/>
      <c r="AJN15" s="200"/>
      <c r="AJO15" s="200"/>
    </row>
    <row r="16" spans="1:952">
      <c r="B16" s="354">
        <v>13</v>
      </c>
      <c r="C16" s="355"/>
      <c r="D16" s="354"/>
      <c r="E16" s="354"/>
      <c r="F16" s="362">
        <v>0</v>
      </c>
      <c r="G16" s="360">
        <v>0</v>
      </c>
      <c r="H16" s="363">
        <v>0</v>
      </c>
      <c r="I16" s="362">
        <v>0</v>
      </c>
      <c r="J16" s="364"/>
      <c r="K16" s="364"/>
      <c r="L16" s="364"/>
      <c r="M16" s="360">
        <f t="shared" si="1"/>
        <v>0</v>
      </c>
      <c r="N16" s="361">
        <f t="shared" si="2"/>
        <v>0</v>
      </c>
      <c r="O16" s="361">
        <f t="shared" si="3"/>
        <v>0</v>
      </c>
      <c r="S16" s="414">
        <v>13</v>
      </c>
      <c r="T16" s="415"/>
      <c r="U16" s="414"/>
      <c r="V16" s="425">
        <v>0</v>
      </c>
      <c r="W16" s="416">
        <f t="shared" si="0"/>
        <v>0</v>
      </c>
      <c r="X16" s="416">
        <f t="shared" si="4"/>
        <v>0</v>
      </c>
      <c r="Y16" s="409"/>
      <c r="Z16" s="428" t="str">
        <f t="shared" si="5"/>
        <v>OK</v>
      </c>
      <c r="AJP16" s="201"/>
    </row>
    <row r="17" spans="1:952" s="202" customFormat="1">
      <c r="A17" s="200"/>
      <c r="B17" s="366">
        <v>14</v>
      </c>
      <c r="C17" s="367"/>
      <c r="D17" s="366"/>
      <c r="E17" s="366"/>
      <c r="F17" s="362">
        <v>0</v>
      </c>
      <c r="G17" s="362">
        <v>0</v>
      </c>
      <c r="H17" s="362">
        <v>0</v>
      </c>
      <c r="I17" s="362">
        <v>0</v>
      </c>
      <c r="J17" s="368"/>
      <c r="K17" s="368"/>
      <c r="L17" s="368"/>
      <c r="M17" s="360">
        <f t="shared" si="1"/>
        <v>0</v>
      </c>
      <c r="N17" s="361">
        <f t="shared" si="2"/>
        <v>0</v>
      </c>
      <c r="O17" s="361">
        <f t="shared" si="3"/>
        <v>0</v>
      </c>
      <c r="P17" s="200"/>
      <c r="Q17" s="200"/>
      <c r="R17" s="200"/>
      <c r="S17" s="417">
        <v>14</v>
      </c>
      <c r="T17" s="418"/>
      <c r="U17" s="417"/>
      <c r="V17" s="426">
        <v>0</v>
      </c>
      <c r="W17" s="416">
        <f t="shared" si="0"/>
        <v>0</v>
      </c>
      <c r="X17" s="416">
        <f t="shared" si="4"/>
        <v>0</v>
      </c>
      <c r="Y17" s="419"/>
      <c r="Z17" s="428" t="str">
        <f t="shared" si="5"/>
        <v>OK</v>
      </c>
      <c r="AA17" s="352"/>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c r="DV17" s="200"/>
      <c r="DW17" s="200"/>
      <c r="DX17" s="200"/>
      <c r="DY17" s="200"/>
      <c r="DZ17" s="200"/>
      <c r="EA17" s="200"/>
      <c r="EB17" s="200"/>
      <c r="EC17" s="200"/>
      <c r="ED17" s="200"/>
      <c r="EE17" s="200"/>
      <c r="EF17" s="200"/>
      <c r="EG17" s="200"/>
      <c r="EH17" s="200"/>
      <c r="EI17" s="200"/>
      <c r="EJ17" s="200"/>
      <c r="EK17" s="200"/>
      <c r="EL17" s="200"/>
      <c r="EM17" s="200"/>
      <c r="EN17" s="200"/>
      <c r="EO17" s="200"/>
      <c r="EP17" s="200"/>
      <c r="EQ17" s="200"/>
      <c r="ER17" s="200"/>
      <c r="ES17" s="200"/>
      <c r="ET17" s="200"/>
      <c r="EU17" s="200"/>
      <c r="EV17" s="200"/>
      <c r="EW17" s="200"/>
      <c r="EX17" s="200"/>
      <c r="EY17" s="200"/>
      <c r="EZ17" s="200"/>
      <c r="FA17" s="200"/>
      <c r="FB17" s="200"/>
      <c r="FC17" s="200"/>
      <c r="FD17" s="200"/>
      <c r="FE17" s="200"/>
      <c r="FF17" s="200"/>
      <c r="FG17" s="200"/>
      <c r="FH17" s="200"/>
      <c r="FI17" s="200"/>
      <c r="FJ17" s="200"/>
      <c r="FK17" s="200"/>
      <c r="FL17" s="200"/>
      <c r="FM17" s="200"/>
      <c r="FN17" s="200"/>
      <c r="FO17" s="200"/>
      <c r="FP17" s="200"/>
      <c r="FQ17" s="200"/>
      <c r="FR17" s="200"/>
      <c r="FS17" s="200"/>
      <c r="FT17" s="200"/>
      <c r="FU17" s="200"/>
      <c r="FV17" s="200"/>
      <c r="FW17" s="200"/>
      <c r="FX17" s="200"/>
      <c r="FY17" s="200"/>
      <c r="FZ17" s="200"/>
      <c r="GA17" s="200"/>
      <c r="GB17" s="200"/>
      <c r="GC17" s="200"/>
      <c r="GD17" s="200"/>
      <c r="GE17" s="200"/>
      <c r="GF17" s="200"/>
      <c r="GG17" s="200"/>
      <c r="GH17" s="200"/>
      <c r="GI17" s="200"/>
      <c r="GJ17" s="200"/>
      <c r="GK17" s="200"/>
      <c r="GL17" s="200"/>
      <c r="GM17" s="200"/>
      <c r="GN17" s="200"/>
      <c r="GO17" s="200"/>
      <c r="GP17" s="200"/>
      <c r="GQ17" s="200"/>
      <c r="GR17" s="200"/>
      <c r="GS17" s="200"/>
      <c r="GT17" s="200"/>
      <c r="GU17" s="200"/>
      <c r="GV17" s="200"/>
      <c r="GW17" s="200"/>
      <c r="GX17" s="200"/>
      <c r="GY17" s="200"/>
      <c r="GZ17" s="200"/>
      <c r="HA17" s="200"/>
      <c r="HB17" s="200"/>
      <c r="HC17" s="200"/>
      <c r="HD17" s="200"/>
      <c r="HE17" s="200"/>
      <c r="HF17" s="200"/>
      <c r="HG17" s="200"/>
      <c r="HH17" s="200"/>
      <c r="HI17" s="200"/>
      <c r="HJ17" s="200"/>
      <c r="HK17" s="200"/>
      <c r="HL17" s="200"/>
      <c r="HM17" s="200"/>
      <c r="HN17" s="200"/>
      <c r="HO17" s="200"/>
      <c r="HP17" s="200"/>
      <c r="HQ17" s="200"/>
      <c r="HR17" s="200"/>
      <c r="HS17" s="200"/>
      <c r="HT17" s="200"/>
      <c r="HU17" s="200"/>
      <c r="HV17" s="200"/>
      <c r="HW17" s="200"/>
      <c r="HX17" s="200"/>
      <c r="HY17" s="200"/>
      <c r="HZ17" s="200"/>
      <c r="IA17" s="200"/>
      <c r="IB17" s="200"/>
      <c r="IC17" s="200"/>
      <c r="ID17" s="200"/>
      <c r="IE17" s="200"/>
      <c r="IF17" s="200"/>
      <c r="IG17" s="200"/>
      <c r="IH17" s="200"/>
      <c r="II17" s="200"/>
      <c r="IJ17" s="200"/>
      <c r="IK17" s="200"/>
      <c r="IL17" s="200"/>
      <c r="IM17" s="200"/>
      <c r="IN17" s="200"/>
      <c r="IO17" s="200"/>
      <c r="IP17" s="200"/>
      <c r="IQ17" s="200"/>
      <c r="IR17" s="200"/>
      <c r="IS17" s="200"/>
      <c r="IT17" s="200"/>
      <c r="IU17" s="200"/>
      <c r="IV17" s="200"/>
      <c r="IW17" s="200"/>
      <c r="IX17" s="200"/>
      <c r="IY17" s="200"/>
      <c r="IZ17" s="200"/>
      <c r="JA17" s="200"/>
      <c r="JB17" s="200"/>
      <c r="JC17" s="200"/>
      <c r="JD17" s="200"/>
      <c r="JE17" s="200"/>
      <c r="JF17" s="200"/>
      <c r="JG17" s="200"/>
      <c r="JH17" s="200"/>
      <c r="JI17" s="200"/>
      <c r="JJ17" s="200"/>
      <c r="JK17" s="200"/>
      <c r="JL17" s="200"/>
      <c r="JM17" s="200"/>
      <c r="JN17" s="200"/>
      <c r="JO17" s="200"/>
      <c r="JP17" s="200"/>
      <c r="JQ17" s="200"/>
      <c r="JR17" s="200"/>
      <c r="JS17" s="200"/>
      <c r="JT17" s="200"/>
      <c r="JU17" s="200"/>
      <c r="JV17" s="200"/>
      <c r="JW17" s="200"/>
      <c r="JX17" s="200"/>
      <c r="JY17" s="200"/>
      <c r="JZ17" s="200"/>
      <c r="KA17" s="200"/>
      <c r="KB17" s="200"/>
      <c r="KC17" s="200"/>
      <c r="KD17" s="200"/>
      <c r="KE17" s="200"/>
      <c r="KF17" s="200"/>
      <c r="KG17" s="200"/>
      <c r="KH17" s="200"/>
      <c r="KI17" s="200"/>
      <c r="KJ17" s="200"/>
      <c r="KK17" s="200"/>
      <c r="KL17" s="200"/>
      <c r="KM17" s="200"/>
      <c r="KN17" s="200"/>
      <c r="KO17" s="200"/>
      <c r="KP17" s="200"/>
      <c r="KQ17" s="200"/>
      <c r="KR17" s="200"/>
      <c r="KS17" s="200"/>
      <c r="KT17" s="200"/>
      <c r="KU17" s="200"/>
      <c r="KV17" s="200"/>
      <c r="KW17" s="200"/>
      <c r="KX17" s="200"/>
      <c r="KY17" s="200"/>
      <c r="KZ17" s="200"/>
      <c r="LA17" s="200"/>
      <c r="LB17" s="200"/>
      <c r="LC17" s="200"/>
      <c r="LD17" s="200"/>
      <c r="LE17" s="200"/>
      <c r="LF17" s="200"/>
      <c r="LG17" s="200"/>
      <c r="LH17" s="200"/>
      <c r="LI17" s="200"/>
      <c r="LJ17" s="200"/>
      <c r="LK17" s="200"/>
      <c r="LL17" s="200"/>
      <c r="LM17" s="200"/>
      <c r="LN17" s="200"/>
      <c r="LO17" s="200"/>
      <c r="LP17" s="200"/>
      <c r="LQ17" s="200"/>
      <c r="LR17" s="200"/>
      <c r="LS17" s="200"/>
      <c r="LT17" s="200"/>
      <c r="LU17" s="200"/>
      <c r="LV17" s="200"/>
      <c r="LW17" s="200"/>
      <c r="LX17" s="200"/>
      <c r="LY17" s="200"/>
      <c r="LZ17" s="200"/>
      <c r="MA17" s="200"/>
      <c r="MB17" s="200"/>
      <c r="MC17" s="200"/>
      <c r="MD17" s="200"/>
      <c r="ME17" s="200"/>
      <c r="MF17" s="200"/>
      <c r="MG17" s="200"/>
      <c r="MH17" s="200"/>
      <c r="MI17" s="200"/>
      <c r="MJ17" s="200"/>
      <c r="MK17" s="200"/>
      <c r="ML17" s="200"/>
      <c r="MM17" s="200"/>
      <c r="MN17" s="200"/>
      <c r="MO17" s="200"/>
      <c r="MP17" s="200"/>
      <c r="MQ17" s="200"/>
      <c r="MR17" s="200"/>
      <c r="MS17" s="200"/>
      <c r="MT17" s="200"/>
      <c r="MU17" s="200"/>
      <c r="MV17" s="200"/>
      <c r="MW17" s="200"/>
      <c r="MX17" s="200"/>
      <c r="MY17" s="200"/>
      <c r="MZ17" s="200"/>
      <c r="NA17" s="200"/>
      <c r="NB17" s="200"/>
      <c r="NC17" s="200"/>
      <c r="ND17" s="200"/>
      <c r="NE17" s="200"/>
      <c r="NF17" s="200"/>
      <c r="NG17" s="200"/>
      <c r="NH17" s="200"/>
      <c r="NI17" s="200"/>
      <c r="NJ17" s="200"/>
      <c r="NK17" s="200"/>
      <c r="NL17" s="200"/>
      <c r="NM17" s="200"/>
      <c r="NN17" s="200"/>
      <c r="NO17" s="200"/>
      <c r="NP17" s="200"/>
      <c r="NQ17" s="200"/>
      <c r="NR17" s="200"/>
      <c r="NS17" s="200"/>
      <c r="NT17" s="200"/>
      <c r="NU17" s="200"/>
      <c r="NV17" s="200"/>
      <c r="NW17" s="200"/>
      <c r="NX17" s="200"/>
      <c r="NY17" s="200"/>
      <c r="NZ17" s="200"/>
      <c r="OA17" s="200"/>
      <c r="OB17" s="200"/>
      <c r="OC17" s="200"/>
      <c r="OD17" s="200"/>
      <c r="OE17" s="200"/>
      <c r="OF17" s="200"/>
      <c r="OG17" s="200"/>
      <c r="OH17" s="200"/>
      <c r="OI17" s="200"/>
      <c r="OJ17" s="200"/>
      <c r="OK17" s="200"/>
      <c r="OL17" s="200"/>
      <c r="OM17" s="200"/>
      <c r="ON17" s="200"/>
      <c r="OO17" s="200"/>
      <c r="OP17" s="200"/>
      <c r="OQ17" s="200"/>
      <c r="OR17" s="200"/>
      <c r="OS17" s="200"/>
      <c r="OT17" s="200"/>
      <c r="OU17" s="200"/>
      <c r="OV17" s="200"/>
      <c r="OW17" s="200"/>
      <c r="OX17" s="200"/>
      <c r="OY17" s="200"/>
      <c r="OZ17" s="200"/>
      <c r="PA17" s="200"/>
      <c r="PB17" s="200"/>
      <c r="PC17" s="200"/>
      <c r="PD17" s="200"/>
      <c r="PE17" s="200"/>
      <c r="PF17" s="200"/>
      <c r="PG17" s="200"/>
      <c r="PH17" s="200"/>
      <c r="PI17" s="200"/>
      <c r="PJ17" s="200"/>
      <c r="PK17" s="200"/>
      <c r="PL17" s="200"/>
      <c r="PM17" s="200"/>
      <c r="PN17" s="200"/>
      <c r="PO17" s="200"/>
      <c r="PP17" s="200"/>
      <c r="PQ17" s="200"/>
      <c r="PR17" s="200"/>
      <c r="PS17" s="200"/>
      <c r="PT17" s="200"/>
      <c r="PU17" s="200"/>
      <c r="PV17" s="200"/>
      <c r="PW17" s="200"/>
      <c r="PX17" s="200"/>
      <c r="PY17" s="200"/>
      <c r="PZ17" s="200"/>
      <c r="QA17" s="200"/>
      <c r="QB17" s="200"/>
      <c r="QC17" s="200"/>
      <c r="QD17" s="200"/>
      <c r="QE17" s="200"/>
      <c r="QF17" s="200"/>
      <c r="QG17" s="200"/>
      <c r="QH17" s="200"/>
      <c r="QI17" s="200"/>
      <c r="QJ17" s="200"/>
      <c r="QK17" s="200"/>
      <c r="QL17" s="200"/>
      <c r="QM17" s="200"/>
      <c r="QN17" s="200"/>
      <c r="QO17" s="200"/>
      <c r="QP17" s="200"/>
      <c r="QQ17" s="200"/>
      <c r="QR17" s="200"/>
      <c r="QS17" s="200"/>
      <c r="QT17" s="200"/>
      <c r="QU17" s="200"/>
      <c r="QV17" s="200"/>
      <c r="QW17" s="200"/>
      <c r="QX17" s="200"/>
      <c r="QY17" s="200"/>
      <c r="QZ17" s="200"/>
      <c r="RA17" s="200"/>
      <c r="RB17" s="200"/>
      <c r="RC17" s="200"/>
      <c r="RD17" s="200"/>
      <c r="RE17" s="200"/>
      <c r="RF17" s="200"/>
      <c r="RG17" s="200"/>
      <c r="RH17" s="200"/>
      <c r="RI17" s="200"/>
      <c r="RJ17" s="200"/>
      <c r="RK17" s="200"/>
      <c r="RL17" s="200"/>
      <c r="RM17" s="200"/>
      <c r="RN17" s="200"/>
      <c r="RO17" s="200"/>
      <c r="RP17" s="200"/>
      <c r="RQ17" s="200"/>
      <c r="RR17" s="200"/>
      <c r="RS17" s="200"/>
      <c r="RT17" s="200"/>
      <c r="RU17" s="200"/>
      <c r="RV17" s="200"/>
      <c r="RW17" s="200"/>
      <c r="RX17" s="200"/>
      <c r="RY17" s="200"/>
      <c r="RZ17" s="200"/>
      <c r="SA17" s="200"/>
      <c r="SB17" s="200"/>
      <c r="SC17" s="200"/>
      <c r="SD17" s="200"/>
      <c r="SE17" s="200"/>
      <c r="SF17" s="200"/>
      <c r="SG17" s="200"/>
      <c r="SH17" s="200"/>
      <c r="SI17" s="200"/>
      <c r="SJ17" s="200"/>
      <c r="SK17" s="200"/>
      <c r="SL17" s="200"/>
      <c r="SM17" s="200"/>
      <c r="SN17" s="200"/>
      <c r="SO17" s="200"/>
      <c r="SP17" s="200"/>
      <c r="SQ17" s="200"/>
      <c r="SR17" s="200"/>
      <c r="SS17" s="200"/>
      <c r="ST17" s="200"/>
      <c r="SU17" s="200"/>
      <c r="SV17" s="200"/>
      <c r="SW17" s="200"/>
      <c r="SX17" s="200"/>
      <c r="SY17" s="200"/>
      <c r="SZ17" s="200"/>
      <c r="TA17" s="200"/>
      <c r="TB17" s="200"/>
      <c r="TC17" s="200"/>
      <c r="TD17" s="200"/>
      <c r="TE17" s="200"/>
      <c r="TF17" s="200"/>
      <c r="TG17" s="200"/>
      <c r="TH17" s="200"/>
      <c r="TI17" s="200"/>
      <c r="TJ17" s="200"/>
      <c r="TK17" s="200"/>
      <c r="TL17" s="200"/>
      <c r="TM17" s="200"/>
      <c r="TN17" s="200"/>
      <c r="TO17" s="200"/>
      <c r="TP17" s="200"/>
      <c r="TQ17" s="200"/>
      <c r="TR17" s="200"/>
      <c r="TS17" s="200"/>
      <c r="TT17" s="200"/>
      <c r="TU17" s="200"/>
      <c r="TV17" s="200"/>
      <c r="TW17" s="200"/>
      <c r="TX17" s="200"/>
      <c r="TY17" s="200"/>
      <c r="TZ17" s="200"/>
      <c r="UA17" s="200"/>
      <c r="UB17" s="200"/>
      <c r="UC17" s="200"/>
      <c r="UD17" s="200"/>
      <c r="UE17" s="200"/>
      <c r="UF17" s="200"/>
      <c r="UG17" s="200"/>
      <c r="UH17" s="200"/>
      <c r="UI17" s="200"/>
      <c r="UJ17" s="200"/>
      <c r="UK17" s="200"/>
      <c r="UL17" s="200"/>
      <c r="UM17" s="200"/>
      <c r="UN17" s="200"/>
      <c r="UO17" s="200"/>
      <c r="UP17" s="200"/>
      <c r="UQ17" s="200"/>
      <c r="UR17" s="200"/>
      <c r="US17" s="200"/>
      <c r="UT17" s="200"/>
      <c r="UU17" s="200"/>
      <c r="UV17" s="200"/>
      <c r="UW17" s="200"/>
      <c r="UX17" s="200"/>
      <c r="UY17" s="200"/>
      <c r="UZ17" s="200"/>
      <c r="VA17" s="200"/>
      <c r="VB17" s="200"/>
      <c r="VC17" s="200"/>
      <c r="VD17" s="200"/>
      <c r="VE17" s="200"/>
      <c r="VF17" s="200"/>
      <c r="VG17" s="200"/>
      <c r="VH17" s="200"/>
      <c r="VI17" s="200"/>
      <c r="VJ17" s="200"/>
      <c r="VK17" s="200"/>
      <c r="VL17" s="200"/>
      <c r="VM17" s="200"/>
      <c r="VN17" s="200"/>
      <c r="VO17" s="200"/>
      <c r="VP17" s="200"/>
      <c r="VQ17" s="200"/>
      <c r="VR17" s="200"/>
      <c r="VS17" s="200"/>
      <c r="VT17" s="200"/>
      <c r="VU17" s="200"/>
      <c r="VV17" s="200"/>
      <c r="VW17" s="200"/>
      <c r="VX17" s="200"/>
      <c r="VY17" s="200"/>
      <c r="VZ17" s="200"/>
      <c r="WA17" s="200"/>
      <c r="WB17" s="200"/>
      <c r="WC17" s="200"/>
      <c r="WD17" s="200"/>
      <c r="WE17" s="200"/>
      <c r="WF17" s="200"/>
      <c r="WG17" s="200"/>
      <c r="WH17" s="200"/>
      <c r="WI17" s="200"/>
      <c r="WJ17" s="200"/>
      <c r="WK17" s="200"/>
      <c r="WL17" s="200"/>
      <c r="WM17" s="200"/>
      <c r="WN17" s="200"/>
      <c r="WO17" s="200"/>
      <c r="WP17" s="200"/>
      <c r="WQ17" s="200"/>
      <c r="WR17" s="200"/>
      <c r="WS17" s="200"/>
      <c r="WT17" s="200"/>
      <c r="WU17" s="200"/>
      <c r="WV17" s="200"/>
      <c r="WW17" s="200"/>
      <c r="WX17" s="200"/>
      <c r="WY17" s="200"/>
      <c r="WZ17" s="200"/>
      <c r="XA17" s="200"/>
      <c r="XB17" s="200"/>
      <c r="XC17" s="200"/>
      <c r="XD17" s="200"/>
      <c r="XE17" s="200"/>
      <c r="XF17" s="200"/>
      <c r="XG17" s="200"/>
      <c r="XH17" s="200"/>
      <c r="XI17" s="200"/>
      <c r="XJ17" s="200"/>
      <c r="XK17" s="200"/>
      <c r="XL17" s="200"/>
      <c r="XM17" s="200"/>
      <c r="XN17" s="200"/>
      <c r="XO17" s="200"/>
      <c r="XP17" s="200"/>
      <c r="XQ17" s="200"/>
      <c r="XR17" s="200"/>
      <c r="XS17" s="200"/>
      <c r="XT17" s="200"/>
      <c r="XU17" s="200"/>
      <c r="XV17" s="200"/>
      <c r="XW17" s="200"/>
      <c r="XX17" s="200"/>
      <c r="XY17" s="200"/>
      <c r="XZ17" s="200"/>
      <c r="YA17" s="200"/>
      <c r="YB17" s="200"/>
      <c r="YC17" s="200"/>
      <c r="YD17" s="200"/>
      <c r="YE17" s="200"/>
      <c r="YF17" s="200"/>
      <c r="YG17" s="200"/>
      <c r="YH17" s="200"/>
      <c r="YI17" s="200"/>
      <c r="YJ17" s="200"/>
      <c r="YK17" s="200"/>
      <c r="YL17" s="200"/>
      <c r="YM17" s="200"/>
      <c r="YN17" s="200"/>
      <c r="YO17" s="200"/>
      <c r="YP17" s="200"/>
      <c r="YQ17" s="200"/>
      <c r="YR17" s="200"/>
      <c r="YS17" s="200"/>
      <c r="YT17" s="200"/>
      <c r="YU17" s="200"/>
      <c r="YV17" s="200"/>
      <c r="YW17" s="200"/>
      <c r="YX17" s="200"/>
      <c r="YY17" s="200"/>
      <c r="YZ17" s="200"/>
      <c r="ZA17" s="200"/>
      <c r="ZB17" s="200"/>
      <c r="ZC17" s="200"/>
      <c r="ZD17" s="200"/>
      <c r="ZE17" s="200"/>
      <c r="ZF17" s="200"/>
      <c r="ZG17" s="200"/>
      <c r="ZH17" s="200"/>
      <c r="ZI17" s="200"/>
      <c r="ZJ17" s="200"/>
      <c r="ZK17" s="200"/>
      <c r="ZL17" s="200"/>
      <c r="ZM17" s="200"/>
      <c r="ZN17" s="200"/>
      <c r="ZO17" s="200"/>
      <c r="ZP17" s="200"/>
      <c r="ZQ17" s="200"/>
      <c r="ZR17" s="200"/>
      <c r="ZS17" s="200"/>
      <c r="ZT17" s="200"/>
      <c r="ZU17" s="200"/>
      <c r="ZV17" s="200"/>
      <c r="ZW17" s="200"/>
      <c r="ZX17" s="200"/>
      <c r="ZY17" s="200"/>
      <c r="ZZ17" s="200"/>
      <c r="AAA17" s="200"/>
      <c r="AAB17" s="200"/>
      <c r="AAC17" s="200"/>
      <c r="AAD17" s="200"/>
      <c r="AAE17" s="200"/>
      <c r="AAF17" s="200"/>
      <c r="AAG17" s="200"/>
      <c r="AAH17" s="200"/>
      <c r="AAI17" s="200"/>
      <c r="AAJ17" s="200"/>
      <c r="AAK17" s="200"/>
      <c r="AAL17" s="200"/>
      <c r="AAM17" s="200"/>
      <c r="AAN17" s="200"/>
      <c r="AAO17" s="200"/>
      <c r="AAP17" s="200"/>
      <c r="AAQ17" s="200"/>
      <c r="AAR17" s="200"/>
      <c r="AAS17" s="200"/>
      <c r="AAT17" s="200"/>
      <c r="AAU17" s="200"/>
      <c r="AAV17" s="200"/>
      <c r="AAW17" s="200"/>
      <c r="AAX17" s="200"/>
      <c r="AAY17" s="200"/>
      <c r="AAZ17" s="200"/>
      <c r="ABA17" s="200"/>
      <c r="ABB17" s="200"/>
      <c r="ABC17" s="200"/>
      <c r="ABD17" s="200"/>
      <c r="ABE17" s="200"/>
      <c r="ABF17" s="200"/>
      <c r="ABG17" s="200"/>
      <c r="ABH17" s="200"/>
      <c r="ABI17" s="200"/>
      <c r="ABJ17" s="200"/>
      <c r="ABK17" s="200"/>
      <c r="ABL17" s="200"/>
      <c r="ABM17" s="200"/>
      <c r="ABN17" s="200"/>
      <c r="ABO17" s="200"/>
      <c r="ABP17" s="200"/>
      <c r="ABQ17" s="200"/>
      <c r="ABR17" s="200"/>
      <c r="ABS17" s="200"/>
      <c r="ABT17" s="200"/>
      <c r="ABU17" s="200"/>
      <c r="ABV17" s="200"/>
      <c r="ABW17" s="200"/>
      <c r="ABX17" s="200"/>
      <c r="ABY17" s="200"/>
      <c r="ABZ17" s="200"/>
      <c r="ACA17" s="200"/>
      <c r="ACB17" s="200"/>
      <c r="ACC17" s="200"/>
      <c r="ACD17" s="200"/>
      <c r="ACE17" s="200"/>
      <c r="ACF17" s="200"/>
      <c r="ACG17" s="200"/>
      <c r="ACH17" s="200"/>
      <c r="ACI17" s="200"/>
      <c r="ACJ17" s="200"/>
      <c r="ACK17" s="200"/>
      <c r="ACL17" s="200"/>
      <c r="ACM17" s="200"/>
      <c r="ACN17" s="200"/>
      <c r="ACO17" s="200"/>
      <c r="ACP17" s="200"/>
      <c r="ACQ17" s="200"/>
      <c r="ACR17" s="200"/>
      <c r="ACS17" s="200"/>
      <c r="ACT17" s="200"/>
      <c r="ACU17" s="200"/>
      <c r="ACV17" s="200"/>
      <c r="ACW17" s="200"/>
      <c r="ACX17" s="200"/>
      <c r="ACY17" s="200"/>
      <c r="ACZ17" s="200"/>
      <c r="ADA17" s="200"/>
      <c r="ADB17" s="200"/>
      <c r="ADC17" s="200"/>
      <c r="ADD17" s="200"/>
      <c r="ADE17" s="200"/>
      <c r="ADF17" s="200"/>
      <c r="ADG17" s="200"/>
      <c r="ADH17" s="200"/>
      <c r="ADI17" s="200"/>
      <c r="ADJ17" s="200"/>
      <c r="ADK17" s="200"/>
      <c r="ADL17" s="200"/>
      <c r="ADM17" s="200"/>
      <c r="ADN17" s="200"/>
      <c r="ADO17" s="200"/>
      <c r="ADP17" s="200"/>
      <c r="ADQ17" s="200"/>
      <c r="ADR17" s="200"/>
      <c r="ADS17" s="200"/>
      <c r="ADT17" s="200"/>
      <c r="ADU17" s="200"/>
      <c r="ADV17" s="200"/>
      <c r="ADW17" s="200"/>
      <c r="ADX17" s="200"/>
      <c r="ADY17" s="200"/>
      <c r="ADZ17" s="200"/>
      <c r="AEA17" s="200"/>
      <c r="AEB17" s="200"/>
      <c r="AEC17" s="200"/>
      <c r="AED17" s="200"/>
      <c r="AEE17" s="200"/>
      <c r="AEF17" s="200"/>
      <c r="AEG17" s="200"/>
      <c r="AEH17" s="200"/>
      <c r="AEI17" s="200"/>
      <c r="AEJ17" s="200"/>
      <c r="AEK17" s="200"/>
      <c r="AEL17" s="200"/>
      <c r="AEM17" s="200"/>
      <c r="AEN17" s="200"/>
      <c r="AEO17" s="200"/>
      <c r="AEP17" s="200"/>
      <c r="AEQ17" s="200"/>
      <c r="AER17" s="200"/>
      <c r="AES17" s="200"/>
      <c r="AET17" s="200"/>
      <c r="AEU17" s="200"/>
      <c r="AEV17" s="200"/>
      <c r="AEW17" s="200"/>
      <c r="AEX17" s="200"/>
      <c r="AEY17" s="200"/>
      <c r="AEZ17" s="200"/>
      <c r="AFA17" s="200"/>
      <c r="AFB17" s="200"/>
      <c r="AFC17" s="200"/>
      <c r="AFD17" s="200"/>
      <c r="AFE17" s="200"/>
      <c r="AFF17" s="200"/>
      <c r="AFG17" s="200"/>
      <c r="AFH17" s="200"/>
      <c r="AFI17" s="200"/>
      <c r="AFJ17" s="200"/>
      <c r="AFK17" s="200"/>
      <c r="AFL17" s="200"/>
      <c r="AFM17" s="200"/>
      <c r="AFN17" s="200"/>
      <c r="AFO17" s="200"/>
      <c r="AFP17" s="200"/>
      <c r="AFQ17" s="200"/>
      <c r="AFR17" s="200"/>
      <c r="AFS17" s="200"/>
      <c r="AFT17" s="200"/>
      <c r="AFU17" s="200"/>
      <c r="AFV17" s="200"/>
      <c r="AFW17" s="200"/>
      <c r="AFX17" s="200"/>
      <c r="AFY17" s="200"/>
      <c r="AFZ17" s="200"/>
      <c r="AGA17" s="200"/>
      <c r="AGB17" s="200"/>
      <c r="AGC17" s="200"/>
      <c r="AGD17" s="200"/>
      <c r="AGE17" s="200"/>
      <c r="AGF17" s="200"/>
      <c r="AGG17" s="200"/>
      <c r="AGH17" s="200"/>
      <c r="AGI17" s="200"/>
      <c r="AGJ17" s="200"/>
      <c r="AGK17" s="200"/>
      <c r="AGL17" s="200"/>
      <c r="AGM17" s="200"/>
      <c r="AGN17" s="200"/>
      <c r="AGO17" s="200"/>
      <c r="AGP17" s="200"/>
      <c r="AGQ17" s="200"/>
      <c r="AGR17" s="200"/>
      <c r="AGS17" s="200"/>
      <c r="AGT17" s="200"/>
      <c r="AGU17" s="200"/>
      <c r="AGV17" s="200"/>
      <c r="AGW17" s="200"/>
      <c r="AGX17" s="200"/>
      <c r="AGY17" s="200"/>
      <c r="AGZ17" s="200"/>
      <c r="AHA17" s="200"/>
      <c r="AHB17" s="200"/>
      <c r="AHC17" s="200"/>
      <c r="AHD17" s="200"/>
      <c r="AHE17" s="200"/>
      <c r="AHF17" s="200"/>
      <c r="AHG17" s="200"/>
      <c r="AHH17" s="200"/>
      <c r="AHI17" s="200"/>
      <c r="AHJ17" s="200"/>
      <c r="AHK17" s="200"/>
      <c r="AHL17" s="200"/>
      <c r="AHM17" s="200"/>
      <c r="AHN17" s="200"/>
      <c r="AHO17" s="200"/>
      <c r="AHP17" s="200"/>
      <c r="AHQ17" s="200"/>
      <c r="AHR17" s="200"/>
      <c r="AHS17" s="200"/>
      <c r="AHT17" s="200"/>
      <c r="AHU17" s="200"/>
      <c r="AHV17" s="200"/>
      <c r="AHW17" s="200"/>
      <c r="AHX17" s="200"/>
      <c r="AHY17" s="200"/>
      <c r="AHZ17" s="200"/>
      <c r="AIA17" s="200"/>
      <c r="AIB17" s="200"/>
      <c r="AIC17" s="200"/>
      <c r="AID17" s="200"/>
      <c r="AIE17" s="200"/>
      <c r="AIF17" s="200"/>
      <c r="AIG17" s="200"/>
      <c r="AIH17" s="200"/>
      <c r="AII17" s="200"/>
      <c r="AIJ17" s="200"/>
      <c r="AIK17" s="200"/>
      <c r="AIL17" s="200"/>
      <c r="AIM17" s="200"/>
      <c r="AIN17" s="200"/>
      <c r="AIO17" s="200"/>
      <c r="AIP17" s="200"/>
      <c r="AIQ17" s="200"/>
      <c r="AIR17" s="200"/>
      <c r="AIS17" s="200"/>
      <c r="AIT17" s="200"/>
      <c r="AIU17" s="200"/>
      <c r="AIV17" s="200"/>
      <c r="AIW17" s="200"/>
      <c r="AIX17" s="200"/>
      <c r="AIY17" s="200"/>
      <c r="AIZ17" s="200"/>
      <c r="AJA17" s="200"/>
      <c r="AJB17" s="200"/>
      <c r="AJC17" s="200"/>
      <c r="AJD17" s="200"/>
      <c r="AJE17" s="200"/>
      <c r="AJF17" s="200"/>
      <c r="AJG17" s="200"/>
      <c r="AJH17" s="200"/>
      <c r="AJI17" s="200"/>
      <c r="AJJ17" s="200"/>
      <c r="AJK17" s="200"/>
      <c r="AJL17" s="200"/>
      <c r="AJM17" s="200"/>
      <c r="AJN17" s="200"/>
      <c r="AJO17" s="200"/>
    </row>
    <row r="18" spans="1:952" s="202" customFormat="1">
      <c r="A18" s="200"/>
      <c r="B18" s="366">
        <v>15</v>
      </c>
      <c r="C18" s="369"/>
      <c r="D18" s="366"/>
      <c r="E18" s="366"/>
      <c r="F18" s="362">
        <v>0</v>
      </c>
      <c r="G18" s="362">
        <v>0</v>
      </c>
      <c r="H18" s="362">
        <v>0</v>
      </c>
      <c r="I18" s="362">
        <v>0</v>
      </c>
      <c r="J18" s="368"/>
      <c r="K18" s="368"/>
      <c r="L18" s="368"/>
      <c r="M18" s="360">
        <f t="shared" si="1"/>
        <v>0</v>
      </c>
      <c r="N18" s="361">
        <f t="shared" si="2"/>
        <v>0</v>
      </c>
      <c r="O18" s="361">
        <f t="shared" si="3"/>
        <v>0</v>
      </c>
      <c r="P18" s="200"/>
      <c r="Q18" s="200"/>
      <c r="R18" s="200"/>
      <c r="S18" s="417">
        <v>15</v>
      </c>
      <c r="T18" s="420"/>
      <c r="U18" s="417"/>
      <c r="V18" s="426">
        <v>0</v>
      </c>
      <c r="W18" s="416">
        <f t="shared" si="0"/>
        <v>0</v>
      </c>
      <c r="X18" s="416">
        <f t="shared" si="4"/>
        <v>0</v>
      </c>
      <c r="Y18" s="419"/>
      <c r="Z18" s="428" t="str">
        <f t="shared" si="5"/>
        <v>OK</v>
      </c>
      <c r="AA18" s="352"/>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200"/>
      <c r="EN18" s="200"/>
      <c r="EO18" s="200"/>
      <c r="EP18" s="200"/>
      <c r="EQ18" s="200"/>
      <c r="ER18" s="200"/>
      <c r="ES18" s="200"/>
      <c r="ET18" s="200"/>
      <c r="EU18" s="200"/>
      <c r="EV18" s="200"/>
      <c r="EW18" s="200"/>
      <c r="EX18" s="200"/>
      <c r="EY18" s="200"/>
      <c r="EZ18" s="200"/>
      <c r="FA18" s="200"/>
      <c r="FB18" s="200"/>
      <c r="FC18" s="200"/>
      <c r="FD18" s="200"/>
      <c r="FE18" s="200"/>
      <c r="FF18" s="200"/>
      <c r="FG18" s="200"/>
      <c r="FH18" s="200"/>
      <c r="FI18" s="200"/>
      <c r="FJ18" s="200"/>
      <c r="FK18" s="200"/>
      <c r="FL18" s="200"/>
      <c r="FM18" s="200"/>
      <c r="FN18" s="200"/>
      <c r="FO18" s="200"/>
      <c r="FP18" s="200"/>
      <c r="FQ18" s="200"/>
      <c r="FR18" s="200"/>
      <c r="FS18" s="200"/>
      <c r="FT18" s="200"/>
      <c r="FU18" s="200"/>
      <c r="FV18" s="200"/>
      <c r="FW18" s="200"/>
      <c r="FX18" s="200"/>
      <c r="FY18" s="200"/>
      <c r="FZ18" s="200"/>
      <c r="GA18" s="200"/>
      <c r="GB18" s="200"/>
      <c r="GC18" s="200"/>
      <c r="GD18" s="200"/>
      <c r="GE18" s="200"/>
      <c r="GF18" s="200"/>
      <c r="GG18" s="200"/>
      <c r="GH18" s="200"/>
      <c r="GI18" s="200"/>
      <c r="GJ18" s="200"/>
      <c r="GK18" s="200"/>
      <c r="GL18" s="200"/>
      <c r="GM18" s="200"/>
      <c r="GN18" s="200"/>
      <c r="GO18" s="200"/>
      <c r="GP18" s="200"/>
      <c r="GQ18" s="200"/>
      <c r="GR18" s="200"/>
      <c r="GS18" s="200"/>
      <c r="GT18" s="200"/>
      <c r="GU18" s="200"/>
      <c r="GV18" s="200"/>
      <c r="GW18" s="200"/>
      <c r="GX18" s="200"/>
      <c r="GY18" s="200"/>
      <c r="GZ18" s="200"/>
      <c r="HA18" s="200"/>
      <c r="HB18" s="200"/>
      <c r="HC18" s="200"/>
      <c r="HD18" s="200"/>
      <c r="HE18" s="200"/>
      <c r="HF18" s="200"/>
      <c r="HG18" s="200"/>
      <c r="HH18" s="200"/>
      <c r="HI18" s="200"/>
      <c r="HJ18" s="200"/>
      <c r="HK18" s="200"/>
      <c r="HL18" s="200"/>
      <c r="HM18" s="200"/>
      <c r="HN18" s="200"/>
      <c r="HO18" s="200"/>
      <c r="HP18" s="200"/>
      <c r="HQ18" s="200"/>
      <c r="HR18" s="200"/>
      <c r="HS18" s="200"/>
      <c r="HT18" s="200"/>
      <c r="HU18" s="200"/>
      <c r="HV18" s="200"/>
      <c r="HW18" s="200"/>
      <c r="HX18" s="200"/>
      <c r="HY18" s="200"/>
      <c r="HZ18" s="200"/>
      <c r="IA18" s="200"/>
      <c r="IB18" s="200"/>
      <c r="IC18" s="200"/>
      <c r="ID18" s="200"/>
      <c r="IE18" s="200"/>
      <c r="IF18" s="200"/>
      <c r="IG18" s="200"/>
      <c r="IH18" s="200"/>
      <c r="II18" s="200"/>
      <c r="IJ18" s="200"/>
      <c r="IK18" s="200"/>
      <c r="IL18" s="200"/>
      <c r="IM18" s="200"/>
      <c r="IN18" s="200"/>
      <c r="IO18" s="200"/>
      <c r="IP18" s="200"/>
      <c r="IQ18" s="200"/>
      <c r="IR18" s="200"/>
      <c r="IS18" s="200"/>
      <c r="IT18" s="200"/>
      <c r="IU18" s="200"/>
      <c r="IV18" s="200"/>
      <c r="IW18" s="200"/>
      <c r="IX18" s="200"/>
      <c r="IY18" s="200"/>
      <c r="IZ18" s="200"/>
      <c r="JA18" s="200"/>
      <c r="JB18" s="200"/>
      <c r="JC18" s="200"/>
      <c r="JD18" s="200"/>
      <c r="JE18" s="200"/>
      <c r="JF18" s="200"/>
      <c r="JG18" s="200"/>
      <c r="JH18" s="200"/>
      <c r="JI18" s="200"/>
      <c r="JJ18" s="200"/>
      <c r="JK18" s="200"/>
      <c r="JL18" s="200"/>
      <c r="JM18" s="200"/>
      <c r="JN18" s="200"/>
      <c r="JO18" s="200"/>
      <c r="JP18" s="200"/>
      <c r="JQ18" s="200"/>
      <c r="JR18" s="200"/>
      <c r="JS18" s="200"/>
      <c r="JT18" s="200"/>
      <c r="JU18" s="200"/>
      <c r="JV18" s="200"/>
      <c r="JW18" s="200"/>
      <c r="JX18" s="200"/>
      <c r="JY18" s="200"/>
      <c r="JZ18" s="200"/>
      <c r="KA18" s="200"/>
      <c r="KB18" s="200"/>
      <c r="KC18" s="200"/>
      <c r="KD18" s="200"/>
      <c r="KE18" s="200"/>
      <c r="KF18" s="200"/>
      <c r="KG18" s="200"/>
      <c r="KH18" s="200"/>
      <c r="KI18" s="200"/>
      <c r="KJ18" s="200"/>
      <c r="KK18" s="200"/>
      <c r="KL18" s="200"/>
      <c r="KM18" s="200"/>
      <c r="KN18" s="200"/>
      <c r="KO18" s="200"/>
      <c r="KP18" s="200"/>
      <c r="KQ18" s="200"/>
      <c r="KR18" s="200"/>
      <c r="KS18" s="200"/>
      <c r="KT18" s="200"/>
      <c r="KU18" s="200"/>
      <c r="KV18" s="200"/>
      <c r="KW18" s="200"/>
      <c r="KX18" s="200"/>
      <c r="KY18" s="200"/>
      <c r="KZ18" s="200"/>
      <c r="LA18" s="200"/>
      <c r="LB18" s="200"/>
      <c r="LC18" s="200"/>
      <c r="LD18" s="200"/>
      <c r="LE18" s="200"/>
      <c r="LF18" s="200"/>
      <c r="LG18" s="200"/>
      <c r="LH18" s="200"/>
      <c r="LI18" s="200"/>
      <c r="LJ18" s="200"/>
      <c r="LK18" s="200"/>
      <c r="LL18" s="200"/>
      <c r="LM18" s="200"/>
      <c r="LN18" s="200"/>
      <c r="LO18" s="200"/>
      <c r="LP18" s="200"/>
      <c r="LQ18" s="200"/>
      <c r="LR18" s="200"/>
      <c r="LS18" s="200"/>
      <c r="LT18" s="200"/>
      <c r="LU18" s="200"/>
      <c r="LV18" s="200"/>
      <c r="LW18" s="200"/>
      <c r="LX18" s="200"/>
      <c r="LY18" s="200"/>
      <c r="LZ18" s="200"/>
      <c r="MA18" s="200"/>
      <c r="MB18" s="200"/>
      <c r="MC18" s="200"/>
      <c r="MD18" s="200"/>
      <c r="ME18" s="200"/>
      <c r="MF18" s="200"/>
      <c r="MG18" s="200"/>
      <c r="MH18" s="200"/>
      <c r="MI18" s="200"/>
      <c r="MJ18" s="200"/>
      <c r="MK18" s="200"/>
      <c r="ML18" s="200"/>
      <c r="MM18" s="200"/>
      <c r="MN18" s="200"/>
      <c r="MO18" s="200"/>
      <c r="MP18" s="200"/>
      <c r="MQ18" s="200"/>
      <c r="MR18" s="200"/>
      <c r="MS18" s="200"/>
      <c r="MT18" s="200"/>
      <c r="MU18" s="200"/>
      <c r="MV18" s="200"/>
      <c r="MW18" s="200"/>
      <c r="MX18" s="200"/>
      <c r="MY18" s="200"/>
      <c r="MZ18" s="200"/>
      <c r="NA18" s="200"/>
      <c r="NB18" s="200"/>
      <c r="NC18" s="200"/>
      <c r="ND18" s="200"/>
      <c r="NE18" s="200"/>
      <c r="NF18" s="200"/>
      <c r="NG18" s="200"/>
      <c r="NH18" s="200"/>
      <c r="NI18" s="200"/>
      <c r="NJ18" s="200"/>
      <c r="NK18" s="200"/>
      <c r="NL18" s="200"/>
      <c r="NM18" s="200"/>
      <c r="NN18" s="200"/>
      <c r="NO18" s="200"/>
      <c r="NP18" s="200"/>
      <c r="NQ18" s="200"/>
      <c r="NR18" s="200"/>
      <c r="NS18" s="200"/>
      <c r="NT18" s="200"/>
      <c r="NU18" s="200"/>
      <c r="NV18" s="200"/>
      <c r="NW18" s="200"/>
      <c r="NX18" s="200"/>
      <c r="NY18" s="200"/>
      <c r="NZ18" s="200"/>
      <c r="OA18" s="200"/>
      <c r="OB18" s="200"/>
      <c r="OC18" s="200"/>
      <c r="OD18" s="200"/>
      <c r="OE18" s="200"/>
      <c r="OF18" s="200"/>
      <c r="OG18" s="200"/>
      <c r="OH18" s="200"/>
      <c r="OI18" s="200"/>
      <c r="OJ18" s="200"/>
      <c r="OK18" s="200"/>
      <c r="OL18" s="200"/>
      <c r="OM18" s="200"/>
      <c r="ON18" s="200"/>
      <c r="OO18" s="200"/>
      <c r="OP18" s="200"/>
      <c r="OQ18" s="200"/>
      <c r="OR18" s="200"/>
      <c r="OS18" s="200"/>
      <c r="OT18" s="200"/>
      <c r="OU18" s="200"/>
      <c r="OV18" s="200"/>
      <c r="OW18" s="200"/>
      <c r="OX18" s="200"/>
      <c r="OY18" s="200"/>
      <c r="OZ18" s="200"/>
      <c r="PA18" s="200"/>
      <c r="PB18" s="200"/>
      <c r="PC18" s="200"/>
      <c r="PD18" s="200"/>
      <c r="PE18" s="200"/>
      <c r="PF18" s="200"/>
      <c r="PG18" s="200"/>
      <c r="PH18" s="200"/>
      <c r="PI18" s="200"/>
      <c r="PJ18" s="200"/>
      <c r="PK18" s="200"/>
      <c r="PL18" s="200"/>
      <c r="PM18" s="200"/>
      <c r="PN18" s="200"/>
      <c r="PO18" s="200"/>
      <c r="PP18" s="200"/>
      <c r="PQ18" s="200"/>
      <c r="PR18" s="200"/>
      <c r="PS18" s="200"/>
      <c r="PT18" s="200"/>
      <c r="PU18" s="200"/>
      <c r="PV18" s="200"/>
      <c r="PW18" s="200"/>
      <c r="PX18" s="200"/>
      <c r="PY18" s="200"/>
      <c r="PZ18" s="200"/>
      <c r="QA18" s="200"/>
      <c r="QB18" s="200"/>
      <c r="QC18" s="200"/>
      <c r="QD18" s="200"/>
      <c r="QE18" s="200"/>
      <c r="QF18" s="200"/>
      <c r="QG18" s="200"/>
      <c r="QH18" s="200"/>
      <c r="QI18" s="200"/>
      <c r="QJ18" s="200"/>
      <c r="QK18" s="200"/>
      <c r="QL18" s="200"/>
      <c r="QM18" s="200"/>
      <c r="QN18" s="200"/>
      <c r="QO18" s="200"/>
      <c r="QP18" s="200"/>
      <c r="QQ18" s="200"/>
      <c r="QR18" s="200"/>
      <c r="QS18" s="200"/>
      <c r="QT18" s="200"/>
      <c r="QU18" s="200"/>
      <c r="QV18" s="200"/>
      <c r="QW18" s="200"/>
      <c r="QX18" s="200"/>
      <c r="QY18" s="200"/>
      <c r="QZ18" s="200"/>
      <c r="RA18" s="200"/>
      <c r="RB18" s="200"/>
      <c r="RC18" s="200"/>
      <c r="RD18" s="200"/>
      <c r="RE18" s="200"/>
      <c r="RF18" s="200"/>
      <c r="RG18" s="200"/>
      <c r="RH18" s="200"/>
      <c r="RI18" s="200"/>
      <c r="RJ18" s="200"/>
      <c r="RK18" s="200"/>
      <c r="RL18" s="200"/>
      <c r="RM18" s="200"/>
      <c r="RN18" s="200"/>
      <c r="RO18" s="200"/>
      <c r="RP18" s="200"/>
      <c r="RQ18" s="200"/>
      <c r="RR18" s="200"/>
      <c r="RS18" s="200"/>
      <c r="RT18" s="200"/>
      <c r="RU18" s="200"/>
      <c r="RV18" s="200"/>
      <c r="RW18" s="200"/>
      <c r="RX18" s="200"/>
      <c r="RY18" s="200"/>
      <c r="RZ18" s="200"/>
      <c r="SA18" s="200"/>
      <c r="SB18" s="200"/>
      <c r="SC18" s="200"/>
      <c r="SD18" s="200"/>
      <c r="SE18" s="200"/>
      <c r="SF18" s="200"/>
      <c r="SG18" s="200"/>
      <c r="SH18" s="200"/>
      <c r="SI18" s="200"/>
      <c r="SJ18" s="200"/>
      <c r="SK18" s="200"/>
      <c r="SL18" s="200"/>
      <c r="SM18" s="200"/>
      <c r="SN18" s="200"/>
      <c r="SO18" s="200"/>
      <c r="SP18" s="200"/>
      <c r="SQ18" s="200"/>
      <c r="SR18" s="200"/>
      <c r="SS18" s="200"/>
      <c r="ST18" s="200"/>
      <c r="SU18" s="200"/>
      <c r="SV18" s="200"/>
      <c r="SW18" s="200"/>
      <c r="SX18" s="200"/>
      <c r="SY18" s="200"/>
      <c r="SZ18" s="200"/>
      <c r="TA18" s="200"/>
      <c r="TB18" s="200"/>
      <c r="TC18" s="200"/>
      <c r="TD18" s="200"/>
      <c r="TE18" s="200"/>
      <c r="TF18" s="200"/>
      <c r="TG18" s="200"/>
      <c r="TH18" s="200"/>
      <c r="TI18" s="200"/>
      <c r="TJ18" s="200"/>
      <c r="TK18" s="200"/>
      <c r="TL18" s="200"/>
      <c r="TM18" s="200"/>
      <c r="TN18" s="200"/>
      <c r="TO18" s="200"/>
      <c r="TP18" s="200"/>
      <c r="TQ18" s="200"/>
      <c r="TR18" s="200"/>
      <c r="TS18" s="200"/>
      <c r="TT18" s="200"/>
      <c r="TU18" s="200"/>
      <c r="TV18" s="200"/>
      <c r="TW18" s="200"/>
      <c r="TX18" s="200"/>
      <c r="TY18" s="200"/>
      <c r="TZ18" s="200"/>
      <c r="UA18" s="200"/>
      <c r="UB18" s="200"/>
      <c r="UC18" s="200"/>
      <c r="UD18" s="200"/>
      <c r="UE18" s="200"/>
      <c r="UF18" s="200"/>
      <c r="UG18" s="200"/>
      <c r="UH18" s="200"/>
      <c r="UI18" s="200"/>
      <c r="UJ18" s="200"/>
      <c r="UK18" s="200"/>
      <c r="UL18" s="200"/>
      <c r="UM18" s="200"/>
      <c r="UN18" s="200"/>
      <c r="UO18" s="200"/>
      <c r="UP18" s="200"/>
      <c r="UQ18" s="200"/>
      <c r="UR18" s="200"/>
      <c r="US18" s="200"/>
      <c r="UT18" s="200"/>
      <c r="UU18" s="200"/>
      <c r="UV18" s="200"/>
      <c r="UW18" s="200"/>
      <c r="UX18" s="200"/>
      <c r="UY18" s="200"/>
      <c r="UZ18" s="200"/>
      <c r="VA18" s="200"/>
      <c r="VB18" s="200"/>
      <c r="VC18" s="200"/>
      <c r="VD18" s="200"/>
      <c r="VE18" s="200"/>
      <c r="VF18" s="200"/>
      <c r="VG18" s="200"/>
      <c r="VH18" s="200"/>
      <c r="VI18" s="200"/>
      <c r="VJ18" s="200"/>
      <c r="VK18" s="200"/>
      <c r="VL18" s="200"/>
      <c r="VM18" s="200"/>
      <c r="VN18" s="200"/>
      <c r="VO18" s="200"/>
      <c r="VP18" s="200"/>
      <c r="VQ18" s="200"/>
      <c r="VR18" s="200"/>
      <c r="VS18" s="200"/>
      <c r="VT18" s="200"/>
      <c r="VU18" s="200"/>
      <c r="VV18" s="200"/>
      <c r="VW18" s="200"/>
      <c r="VX18" s="200"/>
      <c r="VY18" s="200"/>
      <c r="VZ18" s="200"/>
      <c r="WA18" s="200"/>
      <c r="WB18" s="200"/>
      <c r="WC18" s="200"/>
      <c r="WD18" s="200"/>
      <c r="WE18" s="200"/>
      <c r="WF18" s="200"/>
      <c r="WG18" s="200"/>
      <c r="WH18" s="200"/>
      <c r="WI18" s="200"/>
      <c r="WJ18" s="200"/>
      <c r="WK18" s="200"/>
      <c r="WL18" s="200"/>
      <c r="WM18" s="200"/>
      <c r="WN18" s="200"/>
      <c r="WO18" s="200"/>
      <c r="WP18" s="200"/>
      <c r="WQ18" s="200"/>
      <c r="WR18" s="200"/>
      <c r="WS18" s="200"/>
      <c r="WT18" s="200"/>
      <c r="WU18" s="200"/>
      <c r="WV18" s="200"/>
      <c r="WW18" s="200"/>
      <c r="WX18" s="200"/>
      <c r="WY18" s="200"/>
      <c r="WZ18" s="200"/>
      <c r="XA18" s="200"/>
      <c r="XB18" s="200"/>
      <c r="XC18" s="200"/>
      <c r="XD18" s="200"/>
      <c r="XE18" s="200"/>
      <c r="XF18" s="200"/>
      <c r="XG18" s="200"/>
      <c r="XH18" s="200"/>
      <c r="XI18" s="200"/>
      <c r="XJ18" s="200"/>
      <c r="XK18" s="200"/>
      <c r="XL18" s="200"/>
      <c r="XM18" s="200"/>
      <c r="XN18" s="200"/>
      <c r="XO18" s="200"/>
      <c r="XP18" s="200"/>
      <c r="XQ18" s="200"/>
      <c r="XR18" s="200"/>
      <c r="XS18" s="200"/>
      <c r="XT18" s="200"/>
      <c r="XU18" s="200"/>
      <c r="XV18" s="200"/>
      <c r="XW18" s="200"/>
      <c r="XX18" s="200"/>
      <c r="XY18" s="200"/>
      <c r="XZ18" s="200"/>
      <c r="YA18" s="200"/>
      <c r="YB18" s="200"/>
      <c r="YC18" s="200"/>
      <c r="YD18" s="200"/>
      <c r="YE18" s="200"/>
      <c r="YF18" s="200"/>
      <c r="YG18" s="200"/>
      <c r="YH18" s="200"/>
      <c r="YI18" s="200"/>
      <c r="YJ18" s="200"/>
      <c r="YK18" s="200"/>
      <c r="YL18" s="200"/>
      <c r="YM18" s="200"/>
      <c r="YN18" s="200"/>
      <c r="YO18" s="200"/>
      <c r="YP18" s="200"/>
      <c r="YQ18" s="200"/>
      <c r="YR18" s="200"/>
      <c r="YS18" s="200"/>
      <c r="YT18" s="200"/>
      <c r="YU18" s="200"/>
      <c r="YV18" s="200"/>
      <c r="YW18" s="200"/>
      <c r="YX18" s="200"/>
      <c r="YY18" s="200"/>
      <c r="YZ18" s="200"/>
      <c r="ZA18" s="200"/>
      <c r="ZB18" s="200"/>
      <c r="ZC18" s="200"/>
      <c r="ZD18" s="200"/>
      <c r="ZE18" s="200"/>
      <c r="ZF18" s="200"/>
      <c r="ZG18" s="200"/>
      <c r="ZH18" s="200"/>
      <c r="ZI18" s="200"/>
      <c r="ZJ18" s="200"/>
      <c r="ZK18" s="200"/>
      <c r="ZL18" s="200"/>
      <c r="ZM18" s="200"/>
      <c r="ZN18" s="200"/>
      <c r="ZO18" s="200"/>
      <c r="ZP18" s="200"/>
      <c r="ZQ18" s="200"/>
      <c r="ZR18" s="200"/>
      <c r="ZS18" s="200"/>
      <c r="ZT18" s="200"/>
      <c r="ZU18" s="200"/>
      <c r="ZV18" s="200"/>
      <c r="ZW18" s="200"/>
      <c r="ZX18" s="200"/>
      <c r="ZY18" s="200"/>
      <c r="ZZ18" s="200"/>
      <c r="AAA18" s="200"/>
      <c r="AAB18" s="200"/>
      <c r="AAC18" s="200"/>
      <c r="AAD18" s="200"/>
      <c r="AAE18" s="200"/>
      <c r="AAF18" s="200"/>
      <c r="AAG18" s="200"/>
      <c r="AAH18" s="200"/>
      <c r="AAI18" s="200"/>
      <c r="AAJ18" s="200"/>
      <c r="AAK18" s="200"/>
      <c r="AAL18" s="200"/>
      <c r="AAM18" s="200"/>
      <c r="AAN18" s="200"/>
      <c r="AAO18" s="200"/>
      <c r="AAP18" s="200"/>
      <c r="AAQ18" s="200"/>
      <c r="AAR18" s="200"/>
      <c r="AAS18" s="200"/>
      <c r="AAT18" s="200"/>
      <c r="AAU18" s="200"/>
      <c r="AAV18" s="200"/>
      <c r="AAW18" s="200"/>
      <c r="AAX18" s="200"/>
      <c r="AAY18" s="200"/>
      <c r="AAZ18" s="200"/>
      <c r="ABA18" s="200"/>
      <c r="ABB18" s="200"/>
      <c r="ABC18" s="200"/>
      <c r="ABD18" s="200"/>
      <c r="ABE18" s="200"/>
      <c r="ABF18" s="200"/>
      <c r="ABG18" s="200"/>
      <c r="ABH18" s="200"/>
      <c r="ABI18" s="200"/>
      <c r="ABJ18" s="200"/>
      <c r="ABK18" s="200"/>
      <c r="ABL18" s="200"/>
      <c r="ABM18" s="200"/>
      <c r="ABN18" s="200"/>
      <c r="ABO18" s="200"/>
      <c r="ABP18" s="200"/>
      <c r="ABQ18" s="200"/>
      <c r="ABR18" s="200"/>
      <c r="ABS18" s="200"/>
      <c r="ABT18" s="200"/>
      <c r="ABU18" s="200"/>
      <c r="ABV18" s="200"/>
      <c r="ABW18" s="200"/>
      <c r="ABX18" s="200"/>
      <c r="ABY18" s="200"/>
      <c r="ABZ18" s="200"/>
      <c r="ACA18" s="200"/>
      <c r="ACB18" s="200"/>
      <c r="ACC18" s="200"/>
      <c r="ACD18" s="200"/>
      <c r="ACE18" s="200"/>
      <c r="ACF18" s="200"/>
      <c r="ACG18" s="200"/>
      <c r="ACH18" s="200"/>
      <c r="ACI18" s="200"/>
      <c r="ACJ18" s="200"/>
      <c r="ACK18" s="200"/>
      <c r="ACL18" s="200"/>
      <c r="ACM18" s="200"/>
      <c r="ACN18" s="200"/>
      <c r="ACO18" s="200"/>
      <c r="ACP18" s="200"/>
      <c r="ACQ18" s="200"/>
      <c r="ACR18" s="200"/>
      <c r="ACS18" s="200"/>
      <c r="ACT18" s="200"/>
      <c r="ACU18" s="200"/>
      <c r="ACV18" s="200"/>
      <c r="ACW18" s="200"/>
      <c r="ACX18" s="200"/>
      <c r="ACY18" s="200"/>
      <c r="ACZ18" s="200"/>
      <c r="ADA18" s="200"/>
      <c r="ADB18" s="200"/>
      <c r="ADC18" s="200"/>
      <c r="ADD18" s="200"/>
      <c r="ADE18" s="200"/>
      <c r="ADF18" s="200"/>
      <c r="ADG18" s="200"/>
      <c r="ADH18" s="200"/>
      <c r="ADI18" s="200"/>
      <c r="ADJ18" s="200"/>
      <c r="ADK18" s="200"/>
      <c r="ADL18" s="200"/>
      <c r="ADM18" s="200"/>
      <c r="ADN18" s="200"/>
      <c r="ADO18" s="200"/>
      <c r="ADP18" s="200"/>
      <c r="ADQ18" s="200"/>
      <c r="ADR18" s="200"/>
      <c r="ADS18" s="200"/>
      <c r="ADT18" s="200"/>
      <c r="ADU18" s="200"/>
      <c r="ADV18" s="200"/>
      <c r="ADW18" s="200"/>
      <c r="ADX18" s="200"/>
      <c r="ADY18" s="200"/>
      <c r="ADZ18" s="200"/>
      <c r="AEA18" s="200"/>
      <c r="AEB18" s="200"/>
      <c r="AEC18" s="200"/>
      <c r="AED18" s="200"/>
      <c r="AEE18" s="200"/>
      <c r="AEF18" s="200"/>
      <c r="AEG18" s="200"/>
      <c r="AEH18" s="200"/>
      <c r="AEI18" s="200"/>
      <c r="AEJ18" s="200"/>
      <c r="AEK18" s="200"/>
      <c r="AEL18" s="200"/>
      <c r="AEM18" s="200"/>
      <c r="AEN18" s="200"/>
      <c r="AEO18" s="200"/>
      <c r="AEP18" s="200"/>
      <c r="AEQ18" s="200"/>
      <c r="AER18" s="200"/>
      <c r="AES18" s="200"/>
      <c r="AET18" s="200"/>
      <c r="AEU18" s="200"/>
      <c r="AEV18" s="200"/>
      <c r="AEW18" s="200"/>
      <c r="AEX18" s="200"/>
      <c r="AEY18" s="200"/>
      <c r="AEZ18" s="200"/>
      <c r="AFA18" s="200"/>
      <c r="AFB18" s="200"/>
      <c r="AFC18" s="200"/>
      <c r="AFD18" s="200"/>
      <c r="AFE18" s="200"/>
      <c r="AFF18" s="200"/>
      <c r="AFG18" s="200"/>
      <c r="AFH18" s="200"/>
      <c r="AFI18" s="200"/>
      <c r="AFJ18" s="200"/>
      <c r="AFK18" s="200"/>
      <c r="AFL18" s="200"/>
      <c r="AFM18" s="200"/>
      <c r="AFN18" s="200"/>
      <c r="AFO18" s="200"/>
      <c r="AFP18" s="200"/>
      <c r="AFQ18" s="200"/>
      <c r="AFR18" s="200"/>
      <c r="AFS18" s="200"/>
      <c r="AFT18" s="200"/>
      <c r="AFU18" s="200"/>
      <c r="AFV18" s="200"/>
      <c r="AFW18" s="200"/>
      <c r="AFX18" s="200"/>
      <c r="AFY18" s="200"/>
      <c r="AFZ18" s="200"/>
      <c r="AGA18" s="200"/>
      <c r="AGB18" s="200"/>
      <c r="AGC18" s="200"/>
      <c r="AGD18" s="200"/>
      <c r="AGE18" s="200"/>
      <c r="AGF18" s="200"/>
      <c r="AGG18" s="200"/>
      <c r="AGH18" s="200"/>
      <c r="AGI18" s="200"/>
      <c r="AGJ18" s="200"/>
      <c r="AGK18" s="200"/>
      <c r="AGL18" s="200"/>
      <c r="AGM18" s="200"/>
      <c r="AGN18" s="200"/>
      <c r="AGO18" s="200"/>
      <c r="AGP18" s="200"/>
      <c r="AGQ18" s="200"/>
      <c r="AGR18" s="200"/>
      <c r="AGS18" s="200"/>
      <c r="AGT18" s="200"/>
      <c r="AGU18" s="200"/>
      <c r="AGV18" s="200"/>
      <c r="AGW18" s="200"/>
      <c r="AGX18" s="200"/>
      <c r="AGY18" s="200"/>
      <c r="AGZ18" s="200"/>
      <c r="AHA18" s="200"/>
      <c r="AHB18" s="200"/>
      <c r="AHC18" s="200"/>
      <c r="AHD18" s="200"/>
      <c r="AHE18" s="200"/>
      <c r="AHF18" s="200"/>
      <c r="AHG18" s="200"/>
      <c r="AHH18" s="200"/>
      <c r="AHI18" s="200"/>
      <c r="AHJ18" s="200"/>
      <c r="AHK18" s="200"/>
      <c r="AHL18" s="200"/>
      <c r="AHM18" s="200"/>
      <c r="AHN18" s="200"/>
      <c r="AHO18" s="200"/>
      <c r="AHP18" s="200"/>
      <c r="AHQ18" s="200"/>
      <c r="AHR18" s="200"/>
      <c r="AHS18" s="200"/>
      <c r="AHT18" s="200"/>
      <c r="AHU18" s="200"/>
      <c r="AHV18" s="200"/>
      <c r="AHW18" s="200"/>
      <c r="AHX18" s="200"/>
      <c r="AHY18" s="200"/>
      <c r="AHZ18" s="200"/>
      <c r="AIA18" s="200"/>
      <c r="AIB18" s="200"/>
      <c r="AIC18" s="200"/>
      <c r="AID18" s="200"/>
      <c r="AIE18" s="200"/>
      <c r="AIF18" s="200"/>
      <c r="AIG18" s="200"/>
      <c r="AIH18" s="200"/>
      <c r="AII18" s="200"/>
      <c r="AIJ18" s="200"/>
      <c r="AIK18" s="200"/>
      <c r="AIL18" s="200"/>
      <c r="AIM18" s="200"/>
      <c r="AIN18" s="200"/>
      <c r="AIO18" s="200"/>
      <c r="AIP18" s="200"/>
      <c r="AIQ18" s="200"/>
      <c r="AIR18" s="200"/>
      <c r="AIS18" s="200"/>
      <c r="AIT18" s="200"/>
      <c r="AIU18" s="200"/>
      <c r="AIV18" s="200"/>
      <c r="AIW18" s="200"/>
      <c r="AIX18" s="200"/>
      <c r="AIY18" s="200"/>
      <c r="AIZ18" s="200"/>
      <c r="AJA18" s="200"/>
      <c r="AJB18" s="200"/>
      <c r="AJC18" s="200"/>
      <c r="AJD18" s="200"/>
      <c r="AJE18" s="200"/>
      <c r="AJF18" s="200"/>
      <c r="AJG18" s="200"/>
      <c r="AJH18" s="200"/>
      <c r="AJI18" s="200"/>
      <c r="AJJ18" s="200"/>
      <c r="AJK18" s="200"/>
      <c r="AJL18" s="200"/>
      <c r="AJM18" s="200"/>
      <c r="AJN18" s="200"/>
      <c r="AJO18" s="200"/>
    </row>
    <row r="19" spans="1:952">
      <c r="B19" s="354">
        <v>16</v>
      </c>
      <c r="C19" s="355"/>
      <c r="D19" s="354"/>
      <c r="E19" s="354"/>
      <c r="F19" s="362">
        <v>0</v>
      </c>
      <c r="G19" s="360">
        <v>0</v>
      </c>
      <c r="H19" s="363">
        <v>0</v>
      </c>
      <c r="I19" s="362">
        <v>0</v>
      </c>
      <c r="J19" s="364"/>
      <c r="K19" s="364"/>
      <c r="L19" s="364"/>
      <c r="M19" s="360">
        <f t="shared" si="1"/>
        <v>0</v>
      </c>
      <c r="N19" s="361">
        <f t="shared" si="2"/>
        <v>0</v>
      </c>
      <c r="O19" s="361">
        <f t="shared" si="3"/>
        <v>0</v>
      </c>
      <c r="S19" s="414">
        <v>16</v>
      </c>
      <c r="T19" s="415"/>
      <c r="U19" s="414"/>
      <c r="V19" s="425">
        <v>0</v>
      </c>
      <c r="W19" s="416">
        <f t="shared" si="0"/>
        <v>0</v>
      </c>
      <c r="X19" s="416">
        <f t="shared" si="4"/>
        <v>0</v>
      </c>
      <c r="Y19" s="409"/>
      <c r="Z19" s="428" t="str">
        <f t="shared" si="5"/>
        <v>OK</v>
      </c>
      <c r="AJP19" s="201"/>
    </row>
    <row r="20" spans="1:952">
      <c r="B20" s="354">
        <v>17</v>
      </c>
      <c r="C20" s="355"/>
      <c r="D20" s="354"/>
      <c r="E20" s="354"/>
      <c r="F20" s="362">
        <v>0</v>
      </c>
      <c r="G20" s="360">
        <v>0</v>
      </c>
      <c r="H20" s="363">
        <v>0</v>
      </c>
      <c r="I20" s="362">
        <v>0</v>
      </c>
      <c r="J20" s="364"/>
      <c r="K20" s="364"/>
      <c r="L20" s="364"/>
      <c r="M20" s="360">
        <f t="shared" si="1"/>
        <v>0</v>
      </c>
      <c r="N20" s="361">
        <f t="shared" si="2"/>
        <v>0</v>
      </c>
      <c r="O20" s="361">
        <f t="shared" si="3"/>
        <v>0</v>
      </c>
      <c r="S20" s="414">
        <v>17</v>
      </c>
      <c r="T20" s="415"/>
      <c r="U20" s="414"/>
      <c r="V20" s="425">
        <v>0</v>
      </c>
      <c r="W20" s="416">
        <f t="shared" si="0"/>
        <v>0</v>
      </c>
      <c r="X20" s="416">
        <f t="shared" si="4"/>
        <v>0</v>
      </c>
      <c r="Y20" s="409"/>
      <c r="Z20" s="428" t="str">
        <f t="shared" si="5"/>
        <v>OK</v>
      </c>
      <c r="AJP20" s="201"/>
    </row>
    <row r="21" spans="1:952">
      <c r="B21" s="354">
        <v>18</v>
      </c>
      <c r="C21" s="355"/>
      <c r="D21" s="354"/>
      <c r="E21" s="354"/>
      <c r="F21" s="362">
        <v>0</v>
      </c>
      <c r="G21" s="360">
        <v>0</v>
      </c>
      <c r="H21" s="363">
        <v>0</v>
      </c>
      <c r="I21" s="362">
        <v>0</v>
      </c>
      <c r="J21" s="364"/>
      <c r="K21" s="364"/>
      <c r="L21" s="364"/>
      <c r="M21" s="360">
        <f t="shared" si="1"/>
        <v>0</v>
      </c>
      <c r="N21" s="361">
        <f t="shared" si="2"/>
        <v>0</v>
      </c>
      <c r="O21" s="361">
        <f t="shared" si="3"/>
        <v>0</v>
      </c>
      <c r="S21" s="414">
        <v>18</v>
      </c>
      <c r="T21" s="415"/>
      <c r="U21" s="414"/>
      <c r="V21" s="425">
        <v>0</v>
      </c>
      <c r="W21" s="416">
        <f t="shared" si="0"/>
        <v>0</v>
      </c>
      <c r="X21" s="416">
        <f t="shared" si="4"/>
        <v>0</v>
      </c>
      <c r="Y21" s="409"/>
      <c r="Z21" s="428" t="str">
        <f t="shared" si="5"/>
        <v>OK</v>
      </c>
      <c r="AJP21" s="201"/>
    </row>
    <row r="22" spans="1:952">
      <c r="B22" s="354">
        <v>19</v>
      </c>
      <c r="C22" s="355"/>
      <c r="D22" s="354"/>
      <c r="E22" s="354"/>
      <c r="F22" s="362">
        <v>0</v>
      </c>
      <c r="G22" s="360">
        <v>0</v>
      </c>
      <c r="H22" s="363">
        <v>0</v>
      </c>
      <c r="I22" s="362">
        <v>0</v>
      </c>
      <c r="J22" s="364"/>
      <c r="K22" s="364"/>
      <c r="L22" s="364"/>
      <c r="M22" s="360">
        <f t="shared" si="1"/>
        <v>0</v>
      </c>
      <c r="N22" s="361">
        <f t="shared" si="2"/>
        <v>0</v>
      </c>
      <c r="O22" s="361">
        <f t="shared" si="3"/>
        <v>0</v>
      </c>
      <c r="S22" s="414">
        <v>19</v>
      </c>
      <c r="T22" s="415"/>
      <c r="U22" s="414"/>
      <c r="V22" s="425">
        <v>0</v>
      </c>
      <c r="W22" s="416">
        <f t="shared" si="0"/>
        <v>0</v>
      </c>
      <c r="X22" s="416">
        <f t="shared" si="4"/>
        <v>0</v>
      </c>
      <c r="Y22" s="409"/>
      <c r="Z22" s="428" t="str">
        <f t="shared" si="5"/>
        <v>OK</v>
      </c>
      <c r="AJP22" s="201"/>
    </row>
    <row r="23" spans="1:952">
      <c r="B23" s="354">
        <v>20</v>
      </c>
      <c r="C23" s="355"/>
      <c r="D23" s="354"/>
      <c r="E23" s="354"/>
      <c r="F23" s="362">
        <v>0</v>
      </c>
      <c r="G23" s="360">
        <v>0</v>
      </c>
      <c r="H23" s="363">
        <v>0</v>
      </c>
      <c r="I23" s="362">
        <v>0</v>
      </c>
      <c r="J23" s="360"/>
      <c r="K23" s="360"/>
      <c r="L23" s="360"/>
      <c r="M23" s="360">
        <f t="shared" si="1"/>
        <v>0</v>
      </c>
      <c r="N23" s="361">
        <f t="shared" si="2"/>
        <v>0</v>
      </c>
      <c r="O23" s="361">
        <f t="shared" si="3"/>
        <v>0</v>
      </c>
      <c r="S23" s="414">
        <v>20</v>
      </c>
      <c r="T23" s="415"/>
      <c r="U23" s="414"/>
      <c r="V23" s="425">
        <v>0</v>
      </c>
      <c r="W23" s="416">
        <f t="shared" si="0"/>
        <v>0</v>
      </c>
      <c r="X23" s="416">
        <f t="shared" si="4"/>
        <v>0</v>
      </c>
      <c r="Y23" s="409"/>
      <c r="Z23" s="428" t="str">
        <f t="shared" si="5"/>
        <v>OK</v>
      </c>
      <c r="AJP23" s="201"/>
    </row>
    <row r="24" spans="1:952">
      <c r="B24" s="354">
        <v>21</v>
      </c>
      <c r="C24" s="355"/>
      <c r="D24" s="354"/>
      <c r="E24" s="354"/>
      <c r="F24" s="362"/>
      <c r="G24" s="360">
        <v>0</v>
      </c>
      <c r="H24" s="363">
        <v>0</v>
      </c>
      <c r="I24" s="362">
        <v>0</v>
      </c>
      <c r="J24" s="364"/>
      <c r="K24" s="364"/>
      <c r="L24" s="364"/>
      <c r="M24" s="360">
        <f t="shared" si="1"/>
        <v>0</v>
      </c>
      <c r="N24" s="361">
        <f t="shared" si="2"/>
        <v>0</v>
      </c>
      <c r="O24" s="361">
        <f t="shared" si="3"/>
        <v>0</v>
      </c>
      <c r="S24" s="414">
        <v>21</v>
      </c>
      <c r="T24" s="415"/>
      <c r="U24" s="414"/>
      <c r="V24" s="425">
        <v>0</v>
      </c>
      <c r="W24" s="416">
        <f t="shared" si="0"/>
        <v>0</v>
      </c>
      <c r="X24" s="416">
        <f t="shared" si="4"/>
        <v>0</v>
      </c>
      <c r="Y24" s="409"/>
      <c r="Z24" s="428" t="str">
        <f t="shared" si="5"/>
        <v>OK</v>
      </c>
      <c r="AJP24" s="201"/>
    </row>
    <row r="25" spans="1:952">
      <c r="B25" s="354">
        <v>22</v>
      </c>
      <c r="C25" s="355"/>
      <c r="D25" s="354"/>
      <c r="E25" s="354"/>
      <c r="F25" s="362">
        <v>0</v>
      </c>
      <c r="G25" s="360">
        <v>0</v>
      </c>
      <c r="H25" s="363">
        <v>0</v>
      </c>
      <c r="I25" s="362">
        <v>0</v>
      </c>
      <c r="J25" s="364"/>
      <c r="K25" s="364"/>
      <c r="L25" s="364"/>
      <c r="M25" s="360">
        <f t="shared" si="1"/>
        <v>0</v>
      </c>
      <c r="N25" s="361">
        <f t="shared" si="2"/>
        <v>0</v>
      </c>
      <c r="O25" s="361">
        <f t="shared" si="3"/>
        <v>0</v>
      </c>
      <c r="S25" s="414">
        <v>22</v>
      </c>
      <c r="T25" s="415"/>
      <c r="U25" s="414"/>
      <c r="V25" s="425">
        <v>0</v>
      </c>
      <c r="W25" s="416">
        <f t="shared" si="0"/>
        <v>0</v>
      </c>
      <c r="X25" s="416">
        <f t="shared" si="4"/>
        <v>0</v>
      </c>
      <c r="Y25" s="409"/>
      <c r="Z25" s="428" t="str">
        <f t="shared" si="5"/>
        <v>OK</v>
      </c>
      <c r="AJP25" s="201"/>
    </row>
    <row r="26" spans="1:952">
      <c r="B26" s="354">
        <v>23</v>
      </c>
      <c r="C26" s="355"/>
      <c r="D26" s="354"/>
      <c r="E26" s="354"/>
      <c r="F26" s="356">
        <v>0</v>
      </c>
      <c r="G26" s="351">
        <v>0</v>
      </c>
      <c r="H26" s="358">
        <v>0</v>
      </c>
      <c r="I26" s="356">
        <v>0</v>
      </c>
      <c r="J26" s="370"/>
      <c r="K26" s="370"/>
      <c r="L26" s="370"/>
      <c r="M26" s="360">
        <f t="shared" si="1"/>
        <v>0</v>
      </c>
      <c r="N26" s="361">
        <f t="shared" si="2"/>
        <v>0</v>
      </c>
      <c r="O26" s="361">
        <f t="shared" si="3"/>
        <v>0</v>
      </c>
      <c r="S26" s="414">
        <v>23</v>
      </c>
      <c r="T26" s="415"/>
      <c r="U26" s="414"/>
      <c r="V26" s="425">
        <v>0</v>
      </c>
      <c r="W26" s="416">
        <f t="shared" si="0"/>
        <v>0</v>
      </c>
      <c r="X26" s="416">
        <f t="shared" si="4"/>
        <v>0</v>
      </c>
      <c r="Y26" s="409"/>
      <c r="Z26" s="428" t="str">
        <f t="shared" si="5"/>
        <v>OK</v>
      </c>
      <c r="AJP26" s="201"/>
    </row>
    <row r="27" spans="1:952" s="202" customFormat="1">
      <c r="A27" s="200"/>
      <c r="B27" s="366">
        <v>24</v>
      </c>
      <c r="C27" s="367"/>
      <c r="D27" s="366"/>
      <c r="E27" s="366"/>
      <c r="F27" s="362">
        <v>0</v>
      </c>
      <c r="G27" s="362">
        <v>0</v>
      </c>
      <c r="H27" s="362">
        <v>0</v>
      </c>
      <c r="I27" s="362">
        <v>0</v>
      </c>
      <c r="J27" s="368"/>
      <c r="K27" s="368"/>
      <c r="L27" s="368"/>
      <c r="M27" s="360">
        <f t="shared" si="1"/>
        <v>0</v>
      </c>
      <c r="N27" s="361">
        <f t="shared" si="2"/>
        <v>0</v>
      </c>
      <c r="O27" s="361">
        <f t="shared" si="3"/>
        <v>0</v>
      </c>
      <c r="P27" s="200"/>
      <c r="Q27" s="200"/>
      <c r="R27" s="200"/>
      <c r="S27" s="417">
        <v>24</v>
      </c>
      <c r="T27" s="418"/>
      <c r="U27" s="417"/>
      <c r="V27" s="426">
        <v>0</v>
      </c>
      <c r="W27" s="416">
        <f t="shared" si="0"/>
        <v>0</v>
      </c>
      <c r="X27" s="416">
        <f t="shared" si="4"/>
        <v>0</v>
      </c>
      <c r="Y27" s="419"/>
      <c r="Z27" s="428" t="str">
        <f t="shared" si="5"/>
        <v>OK</v>
      </c>
      <c r="AA27" s="352"/>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200"/>
      <c r="EB27" s="200"/>
      <c r="EC27" s="200"/>
      <c r="ED27" s="200"/>
      <c r="EE27" s="200"/>
      <c r="EF27" s="200"/>
      <c r="EG27" s="200"/>
      <c r="EH27" s="200"/>
      <c r="EI27" s="200"/>
      <c r="EJ27" s="200"/>
      <c r="EK27" s="200"/>
      <c r="EL27" s="200"/>
      <c r="EM27" s="200"/>
      <c r="EN27" s="200"/>
      <c r="EO27" s="200"/>
      <c r="EP27" s="200"/>
      <c r="EQ27" s="200"/>
      <c r="ER27" s="200"/>
      <c r="ES27" s="200"/>
      <c r="ET27" s="200"/>
      <c r="EU27" s="200"/>
      <c r="EV27" s="200"/>
      <c r="EW27" s="200"/>
      <c r="EX27" s="200"/>
      <c r="EY27" s="200"/>
      <c r="EZ27" s="200"/>
      <c r="FA27" s="200"/>
      <c r="FB27" s="200"/>
      <c r="FC27" s="200"/>
      <c r="FD27" s="200"/>
      <c r="FE27" s="200"/>
      <c r="FF27" s="200"/>
      <c r="FG27" s="200"/>
      <c r="FH27" s="200"/>
      <c r="FI27" s="200"/>
      <c r="FJ27" s="200"/>
      <c r="FK27" s="200"/>
      <c r="FL27" s="200"/>
      <c r="FM27" s="200"/>
      <c r="FN27" s="200"/>
      <c r="FO27" s="200"/>
      <c r="FP27" s="200"/>
      <c r="FQ27" s="200"/>
      <c r="FR27" s="200"/>
      <c r="FS27" s="200"/>
      <c r="FT27" s="200"/>
      <c r="FU27" s="200"/>
      <c r="FV27" s="200"/>
      <c r="FW27" s="200"/>
      <c r="FX27" s="200"/>
      <c r="FY27" s="200"/>
      <c r="FZ27" s="200"/>
      <c r="GA27" s="200"/>
      <c r="GB27" s="200"/>
      <c r="GC27" s="200"/>
      <c r="GD27" s="200"/>
      <c r="GE27" s="200"/>
      <c r="GF27" s="200"/>
      <c r="GG27" s="200"/>
      <c r="GH27" s="200"/>
      <c r="GI27" s="200"/>
      <c r="GJ27" s="200"/>
      <c r="GK27" s="200"/>
      <c r="GL27" s="200"/>
      <c r="GM27" s="200"/>
      <c r="GN27" s="200"/>
      <c r="GO27" s="200"/>
      <c r="GP27" s="200"/>
      <c r="GQ27" s="200"/>
      <c r="GR27" s="200"/>
      <c r="GS27" s="200"/>
      <c r="GT27" s="200"/>
      <c r="GU27" s="200"/>
      <c r="GV27" s="200"/>
      <c r="GW27" s="200"/>
      <c r="GX27" s="200"/>
      <c r="GY27" s="200"/>
      <c r="GZ27" s="200"/>
      <c r="HA27" s="200"/>
      <c r="HB27" s="200"/>
      <c r="HC27" s="200"/>
      <c r="HD27" s="200"/>
      <c r="HE27" s="200"/>
      <c r="HF27" s="200"/>
      <c r="HG27" s="200"/>
      <c r="HH27" s="200"/>
      <c r="HI27" s="200"/>
      <c r="HJ27" s="200"/>
      <c r="HK27" s="200"/>
      <c r="HL27" s="200"/>
      <c r="HM27" s="200"/>
      <c r="HN27" s="200"/>
      <c r="HO27" s="200"/>
      <c r="HP27" s="200"/>
      <c r="HQ27" s="200"/>
      <c r="HR27" s="200"/>
      <c r="HS27" s="200"/>
      <c r="HT27" s="200"/>
      <c r="HU27" s="200"/>
      <c r="HV27" s="200"/>
      <c r="HW27" s="200"/>
      <c r="HX27" s="200"/>
      <c r="HY27" s="200"/>
      <c r="HZ27" s="200"/>
      <c r="IA27" s="200"/>
      <c r="IB27" s="200"/>
      <c r="IC27" s="200"/>
      <c r="ID27" s="200"/>
      <c r="IE27" s="200"/>
      <c r="IF27" s="200"/>
      <c r="IG27" s="200"/>
      <c r="IH27" s="200"/>
      <c r="II27" s="200"/>
      <c r="IJ27" s="200"/>
      <c r="IK27" s="200"/>
      <c r="IL27" s="200"/>
      <c r="IM27" s="200"/>
      <c r="IN27" s="200"/>
      <c r="IO27" s="200"/>
      <c r="IP27" s="200"/>
      <c r="IQ27" s="200"/>
      <c r="IR27" s="200"/>
      <c r="IS27" s="200"/>
      <c r="IT27" s="200"/>
      <c r="IU27" s="200"/>
      <c r="IV27" s="200"/>
      <c r="IW27" s="200"/>
      <c r="IX27" s="200"/>
      <c r="IY27" s="200"/>
      <c r="IZ27" s="200"/>
      <c r="JA27" s="200"/>
      <c r="JB27" s="200"/>
      <c r="JC27" s="200"/>
      <c r="JD27" s="200"/>
      <c r="JE27" s="200"/>
      <c r="JF27" s="200"/>
      <c r="JG27" s="200"/>
      <c r="JH27" s="200"/>
      <c r="JI27" s="200"/>
      <c r="JJ27" s="200"/>
      <c r="JK27" s="200"/>
      <c r="JL27" s="200"/>
      <c r="JM27" s="200"/>
      <c r="JN27" s="200"/>
      <c r="JO27" s="200"/>
      <c r="JP27" s="200"/>
      <c r="JQ27" s="200"/>
      <c r="JR27" s="200"/>
      <c r="JS27" s="200"/>
      <c r="JT27" s="200"/>
      <c r="JU27" s="200"/>
      <c r="JV27" s="200"/>
      <c r="JW27" s="200"/>
      <c r="JX27" s="200"/>
      <c r="JY27" s="200"/>
      <c r="JZ27" s="200"/>
      <c r="KA27" s="200"/>
      <c r="KB27" s="200"/>
      <c r="KC27" s="200"/>
      <c r="KD27" s="200"/>
      <c r="KE27" s="200"/>
      <c r="KF27" s="200"/>
      <c r="KG27" s="200"/>
      <c r="KH27" s="200"/>
      <c r="KI27" s="200"/>
      <c r="KJ27" s="200"/>
      <c r="KK27" s="200"/>
      <c r="KL27" s="200"/>
      <c r="KM27" s="200"/>
      <c r="KN27" s="200"/>
      <c r="KO27" s="200"/>
      <c r="KP27" s="200"/>
      <c r="KQ27" s="200"/>
      <c r="KR27" s="200"/>
      <c r="KS27" s="200"/>
      <c r="KT27" s="200"/>
      <c r="KU27" s="200"/>
      <c r="KV27" s="200"/>
      <c r="KW27" s="200"/>
      <c r="KX27" s="200"/>
      <c r="KY27" s="200"/>
      <c r="KZ27" s="200"/>
      <c r="LA27" s="200"/>
      <c r="LB27" s="200"/>
      <c r="LC27" s="200"/>
      <c r="LD27" s="200"/>
      <c r="LE27" s="200"/>
      <c r="LF27" s="200"/>
      <c r="LG27" s="200"/>
      <c r="LH27" s="200"/>
      <c r="LI27" s="200"/>
      <c r="LJ27" s="200"/>
      <c r="LK27" s="200"/>
      <c r="LL27" s="200"/>
      <c r="LM27" s="200"/>
      <c r="LN27" s="200"/>
      <c r="LO27" s="200"/>
      <c r="LP27" s="200"/>
      <c r="LQ27" s="200"/>
      <c r="LR27" s="200"/>
      <c r="LS27" s="200"/>
      <c r="LT27" s="200"/>
      <c r="LU27" s="200"/>
      <c r="LV27" s="200"/>
      <c r="LW27" s="200"/>
      <c r="LX27" s="200"/>
      <c r="LY27" s="200"/>
      <c r="LZ27" s="200"/>
      <c r="MA27" s="200"/>
      <c r="MB27" s="200"/>
      <c r="MC27" s="200"/>
      <c r="MD27" s="200"/>
      <c r="ME27" s="200"/>
      <c r="MF27" s="200"/>
      <c r="MG27" s="200"/>
      <c r="MH27" s="200"/>
      <c r="MI27" s="200"/>
      <c r="MJ27" s="200"/>
      <c r="MK27" s="200"/>
      <c r="ML27" s="200"/>
      <c r="MM27" s="200"/>
      <c r="MN27" s="200"/>
      <c r="MO27" s="200"/>
      <c r="MP27" s="200"/>
      <c r="MQ27" s="200"/>
      <c r="MR27" s="200"/>
      <c r="MS27" s="200"/>
      <c r="MT27" s="200"/>
      <c r="MU27" s="200"/>
      <c r="MV27" s="200"/>
      <c r="MW27" s="200"/>
      <c r="MX27" s="200"/>
      <c r="MY27" s="200"/>
      <c r="MZ27" s="200"/>
      <c r="NA27" s="200"/>
      <c r="NB27" s="200"/>
      <c r="NC27" s="200"/>
      <c r="ND27" s="200"/>
      <c r="NE27" s="200"/>
      <c r="NF27" s="200"/>
      <c r="NG27" s="200"/>
      <c r="NH27" s="200"/>
      <c r="NI27" s="200"/>
      <c r="NJ27" s="200"/>
      <c r="NK27" s="200"/>
      <c r="NL27" s="200"/>
      <c r="NM27" s="200"/>
      <c r="NN27" s="200"/>
      <c r="NO27" s="200"/>
      <c r="NP27" s="200"/>
      <c r="NQ27" s="200"/>
      <c r="NR27" s="200"/>
      <c r="NS27" s="200"/>
      <c r="NT27" s="200"/>
      <c r="NU27" s="200"/>
      <c r="NV27" s="200"/>
      <c r="NW27" s="200"/>
      <c r="NX27" s="200"/>
      <c r="NY27" s="200"/>
      <c r="NZ27" s="200"/>
      <c r="OA27" s="200"/>
      <c r="OB27" s="200"/>
      <c r="OC27" s="200"/>
      <c r="OD27" s="200"/>
      <c r="OE27" s="200"/>
      <c r="OF27" s="200"/>
      <c r="OG27" s="200"/>
      <c r="OH27" s="200"/>
      <c r="OI27" s="200"/>
      <c r="OJ27" s="200"/>
      <c r="OK27" s="200"/>
      <c r="OL27" s="200"/>
      <c r="OM27" s="200"/>
      <c r="ON27" s="200"/>
      <c r="OO27" s="200"/>
      <c r="OP27" s="200"/>
      <c r="OQ27" s="200"/>
      <c r="OR27" s="200"/>
      <c r="OS27" s="200"/>
      <c r="OT27" s="200"/>
      <c r="OU27" s="200"/>
      <c r="OV27" s="200"/>
      <c r="OW27" s="200"/>
      <c r="OX27" s="200"/>
      <c r="OY27" s="200"/>
      <c r="OZ27" s="200"/>
      <c r="PA27" s="200"/>
      <c r="PB27" s="200"/>
      <c r="PC27" s="200"/>
      <c r="PD27" s="200"/>
      <c r="PE27" s="200"/>
      <c r="PF27" s="200"/>
      <c r="PG27" s="200"/>
      <c r="PH27" s="200"/>
      <c r="PI27" s="200"/>
      <c r="PJ27" s="200"/>
      <c r="PK27" s="200"/>
      <c r="PL27" s="200"/>
      <c r="PM27" s="200"/>
      <c r="PN27" s="200"/>
      <c r="PO27" s="200"/>
      <c r="PP27" s="200"/>
      <c r="PQ27" s="200"/>
      <c r="PR27" s="200"/>
      <c r="PS27" s="200"/>
      <c r="PT27" s="200"/>
      <c r="PU27" s="200"/>
      <c r="PV27" s="200"/>
      <c r="PW27" s="200"/>
      <c r="PX27" s="200"/>
      <c r="PY27" s="200"/>
      <c r="PZ27" s="200"/>
      <c r="QA27" s="200"/>
      <c r="QB27" s="200"/>
      <c r="QC27" s="200"/>
      <c r="QD27" s="200"/>
      <c r="QE27" s="200"/>
      <c r="QF27" s="200"/>
      <c r="QG27" s="200"/>
      <c r="QH27" s="200"/>
      <c r="QI27" s="200"/>
      <c r="QJ27" s="200"/>
      <c r="QK27" s="200"/>
      <c r="QL27" s="200"/>
      <c r="QM27" s="200"/>
      <c r="QN27" s="200"/>
      <c r="QO27" s="200"/>
      <c r="QP27" s="200"/>
      <c r="QQ27" s="200"/>
      <c r="QR27" s="200"/>
      <c r="QS27" s="200"/>
      <c r="QT27" s="200"/>
      <c r="QU27" s="200"/>
      <c r="QV27" s="200"/>
      <c r="QW27" s="200"/>
      <c r="QX27" s="200"/>
      <c r="QY27" s="200"/>
      <c r="QZ27" s="200"/>
      <c r="RA27" s="200"/>
      <c r="RB27" s="200"/>
      <c r="RC27" s="200"/>
      <c r="RD27" s="200"/>
      <c r="RE27" s="200"/>
      <c r="RF27" s="200"/>
      <c r="RG27" s="200"/>
      <c r="RH27" s="200"/>
      <c r="RI27" s="200"/>
      <c r="RJ27" s="200"/>
      <c r="RK27" s="200"/>
      <c r="RL27" s="200"/>
      <c r="RM27" s="200"/>
      <c r="RN27" s="200"/>
      <c r="RO27" s="200"/>
      <c r="RP27" s="200"/>
      <c r="RQ27" s="200"/>
      <c r="RR27" s="200"/>
      <c r="RS27" s="200"/>
      <c r="RT27" s="200"/>
      <c r="RU27" s="200"/>
      <c r="RV27" s="200"/>
      <c r="RW27" s="200"/>
      <c r="RX27" s="200"/>
      <c r="RY27" s="200"/>
      <c r="RZ27" s="200"/>
      <c r="SA27" s="200"/>
      <c r="SB27" s="200"/>
      <c r="SC27" s="200"/>
      <c r="SD27" s="200"/>
      <c r="SE27" s="200"/>
      <c r="SF27" s="200"/>
      <c r="SG27" s="200"/>
      <c r="SH27" s="200"/>
      <c r="SI27" s="200"/>
      <c r="SJ27" s="200"/>
      <c r="SK27" s="200"/>
      <c r="SL27" s="200"/>
      <c r="SM27" s="200"/>
      <c r="SN27" s="200"/>
      <c r="SO27" s="200"/>
      <c r="SP27" s="200"/>
      <c r="SQ27" s="200"/>
      <c r="SR27" s="200"/>
      <c r="SS27" s="200"/>
      <c r="ST27" s="200"/>
      <c r="SU27" s="200"/>
      <c r="SV27" s="200"/>
      <c r="SW27" s="200"/>
      <c r="SX27" s="200"/>
      <c r="SY27" s="200"/>
      <c r="SZ27" s="200"/>
      <c r="TA27" s="200"/>
      <c r="TB27" s="200"/>
      <c r="TC27" s="200"/>
      <c r="TD27" s="200"/>
      <c r="TE27" s="200"/>
      <c r="TF27" s="200"/>
      <c r="TG27" s="200"/>
      <c r="TH27" s="200"/>
      <c r="TI27" s="200"/>
      <c r="TJ27" s="200"/>
      <c r="TK27" s="200"/>
      <c r="TL27" s="200"/>
      <c r="TM27" s="200"/>
      <c r="TN27" s="200"/>
      <c r="TO27" s="200"/>
      <c r="TP27" s="200"/>
      <c r="TQ27" s="200"/>
      <c r="TR27" s="200"/>
      <c r="TS27" s="200"/>
      <c r="TT27" s="200"/>
      <c r="TU27" s="200"/>
      <c r="TV27" s="200"/>
      <c r="TW27" s="200"/>
      <c r="TX27" s="200"/>
      <c r="TY27" s="200"/>
      <c r="TZ27" s="200"/>
      <c r="UA27" s="200"/>
      <c r="UB27" s="200"/>
      <c r="UC27" s="200"/>
      <c r="UD27" s="200"/>
      <c r="UE27" s="200"/>
      <c r="UF27" s="200"/>
      <c r="UG27" s="200"/>
      <c r="UH27" s="200"/>
      <c r="UI27" s="200"/>
      <c r="UJ27" s="200"/>
      <c r="UK27" s="200"/>
      <c r="UL27" s="200"/>
      <c r="UM27" s="200"/>
      <c r="UN27" s="200"/>
      <c r="UO27" s="200"/>
      <c r="UP27" s="200"/>
      <c r="UQ27" s="200"/>
      <c r="UR27" s="200"/>
      <c r="US27" s="200"/>
      <c r="UT27" s="200"/>
      <c r="UU27" s="200"/>
      <c r="UV27" s="200"/>
      <c r="UW27" s="200"/>
      <c r="UX27" s="200"/>
      <c r="UY27" s="200"/>
      <c r="UZ27" s="200"/>
      <c r="VA27" s="200"/>
      <c r="VB27" s="200"/>
      <c r="VC27" s="200"/>
      <c r="VD27" s="200"/>
      <c r="VE27" s="200"/>
      <c r="VF27" s="200"/>
      <c r="VG27" s="200"/>
      <c r="VH27" s="200"/>
      <c r="VI27" s="200"/>
      <c r="VJ27" s="200"/>
      <c r="VK27" s="200"/>
      <c r="VL27" s="200"/>
      <c r="VM27" s="200"/>
      <c r="VN27" s="200"/>
      <c r="VO27" s="200"/>
      <c r="VP27" s="200"/>
      <c r="VQ27" s="200"/>
      <c r="VR27" s="200"/>
      <c r="VS27" s="200"/>
      <c r="VT27" s="200"/>
      <c r="VU27" s="200"/>
      <c r="VV27" s="200"/>
      <c r="VW27" s="200"/>
      <c r="VX27" s="200"/>
      <c r="VY27" s="200"/>
      <c r="VZ27" s="200"/>
      <c r="WA27" s="200"/>
      <c r="WB27" s="200"/>
      <c r="WC27" s="200"/>
      <c r="WD27" s="200"/>
      <c r="WE27" s="200"/>
      <c r="WF27" s="200"/>
      <c r="WG27" s="200"/>
      <c r="WH27" s="200"/>
      <c r="WI27" s="200"/>
      <c r="WJ27" s="200"/>
      <c r="WK27" s="200"/>
      <c r="WL27" s="200"/>
      <c r="WM27" s="200"/>
      <c r="WN27" s="200"/>
      <c r="WO27" s="200"/>
      <c r="WP27" s="200"/>
      <c r="WQ27" s="200"/>
      <c r="WR27" s="200"/>
      <c r="WS27" s="200"/>
      <c r="WT27" s="200"/>
      <c r="WU27" s="200"/>
      <c r="WV27" s="200"/>
      <c r="WW27" s="200"/>
      <c r="WX27" s="200"/>
      <c r="WY27" s="200"/>
      <c r="WZ27" s="200"/>
      <c r="XA27" s="200"/>
      <c r="XB27" s="200"/>
      <c r="XC27" s="200"/>
      <c r="XD27" s="200"/>
      <c r="XE27" s="200"/>
      <c r="XF27" s="200"/>
      <c r="XG27" s="200"/>
      <c r="XH27" s="200"/>
      <c r="XI27" s="200"/>
      <c r="XJ27" s="200"/>
      <c r="XK27" s="200"/>
      <c r="XL27" s="200"/>
      <c r="XM27" s="200"/>
      <c r="XN27" s="200"/>
      <c r="XO27" s="200"/>
      <c r="XP27" s="200"/>
      <c r="XQ27" s="200"/>
      <c r="XR27" s="200"/>
      <c r="XS27" s="200"/>
      <c r="XT27" s="200"/>
      <c r="XU27" s="200"/>
      <c r="XV27" s="200"/>
      <c r="XW27" s="200"/>
      <c r="XX27" s="200"/>
      <c r="XY27" s="200"/>
      <c r="XZ27" s="200"/>
      <c r="YA27" s="200"/>
      <c r="YB27" s="200"/>
      <c r="YC27" s="200"/>
      <c r="YD27" s="200"/>
      <c r="YE27" s="200"/>
      <c r="YF27" s="200"/>
      <c r="YG27" s="200"/>
      <c r="YH27" s="200"/>
      <c r="YI27" s="200"/>
      <c r="YJ27" s="200"/>
      <c r="YK27" s="200"/>
      <c r="YL27" s="200"/>
      <c r="YM27" s="200"/>
      <c r="YN27" s="200"/>
      <c r="YO27" s="200"/>
      <c r="YP27" s="200"/>
      <c r="YQ27" s="200"/>
      <c r="YR27" s="200"/>
      <c r="YS27" s="200"/>
      <c r="YT27" s="200"/>
      <c r="YU27" s="200"/>
      <c r="YV27" s="200"/>
      <c r="YW27" s="200"/>
      <c r="YX27" s="200"/>
      <c r="YY27" s="200"/>
      <c r="YZ27" s="200"/>
      <c r="ZA27" s="200"/>
      <c r="ZB27" s="200"/>
      <c r="ZC27" s="200"/>
      <c r="ZD27" s="200"/>
      <c r="ZE27" s="200"/>
      <c r="ZF27" s="200"/>
      <c r="ZG27" s="200"/>
      <c r="ZH27" s="200"/>
      <c r="ZI27" s="200"/>
      <c r="ZJ27" s="200"/>
      <c r="ZK27" s="200"/>
      <c r="ZL27" s="200"/>
      <c r="ZM27" s="200"/>
      <c r="ZN27" s="200"/>
      <c r="ZO27" s="200"/>
      <c r="ZP27" s="200"/>
      <c r="ZQ27" s="200"/>
      <c r="ZR27" s="200"/>
      <c r="ZS27" s="200"/>
      <c r="ZT27" s="200"/>
      <c r="ZU27" s="200"/>
      <c r="ZV27" s="200"/>
      <c r="ZW27" s="200"/>
      <c r="ZX27" s="200"/>
      <c r="ZY27" s="200"/>
      <c r="ZZ27" s="200"/>
      <c r="AAA27" s="200"/>
      <c r="AAB27" s="200"/>
      <c r="AAC27" s="200"/>
      <c r="AAD27" s="200"/>
      <c r="AAE27" s="200"/>
      <c r="AAF27" s="200"/>
      <c r="AAG27" s="200"/>
      <c r="AAH27" s="200"/>
      <c r="AAI27" s="200"/>
      <c r="AAJ27" s="200"/>
      <c r="AAK27" s="200"/>
      <c r="AAL27" s="200"/>
      <c r="AAM27" s="200"/>
      <c r="AAN27" s="200"/>
      <c r="AAO27" s="200"/>
      <c r="AAP27" s="200"/>
      <c r="AAQ27" s="200"/>
      <c r="AAR27" s="200"/>
      <c r="AAS27" s="200"/>
      <c r="AAT27" s="200"/>
      <c r="AAU27" s="200"/>
      <c r="AAV27" s="200"/>
      <c r="AAW27" s="200"/>
      <c r="AAX27" s="200"/>
      <c r="AAY27" s="200"/>
      <c r="AAZ27" s="200"/>
      <c r="ABA27" s="200"/>
      <c r="ABB27" s="200"/>
      <c r="ABC27" s="200"/>
      <c r="ABD27" s="200"/>
      <c r="ABE27" s="200"/>
      <c r="ABF27" s="200"/>
      <c r="ABG27" s="200"/>
      <c r="ABH27" s="200"/>
      <c r="ABI27" s="200"/>
      <c r="ABJ27" s="200"/>
      <c r="ABK27" s="200"/>
      <c r="ABL27" s="200"/>
      <c r="ABM27" s="200"/>
      <c r="ABN27" s="200"/>
      <c r="ABO27" s="200"/>
      <c r="ABP27" s="200"/>
      <c r="ABQ27" s="200"/>
      <c r="ABR27" s="200"/>
      <c r="ABS27" s="200"/>
      <c r="ABT27" s="200"/>
      <c r="ABU27" s="200"/>
      <c r="ABV27" s="200"/>
      <c r="ABW27" s="200"/>
      <c r="ABX27" s="200"/>
      <c r="ABY27" s="200"/>
      <c r="ABZ27" s="200"/>
      <c r="ACA27" s="200"/>
      <c r="ACB27" s="200"/>
      <c r="ACC27" s="200"/>
      <c r="ACD27" s="200"/>
      <c r="ACE27" s="200"/>
      <c r="ACF27" s="200"/>
      <c r="ACG27" s="200"/>
      <c r="ACH27" s="200"/>
      <c r="ACI27" s="200"/>
      <c r="ACJ27" s="200"/>
      <c r="ACK27" s="200"/>
      <c r="ACL27" s="200"/>
      <c r="ACM27" s="200"/>
      <c r="ACN27" s="200"/>
      <c r="ACO27" s="200"/>
      <c r="ACP27" s="200"/>
      <c r="ACQ27" s="200"/>
      <c r="ACR27" s="200"/>
      <c r="ACS27" s="200"/>
      <c r="ACT27" s="200"/>
      <c r="ACU27" s="200"/>
      <c r="ACV27" s="200"/>
      <c r="ACW27" s="200"/>
      <c r="ACX27" s="200"/>
      <c r="ACY27" s="200"/>
      <c r="ACZ27" s="200"/>
      <c r="ADA27" s="200"/>
      <c r="ADB27" s="200"/>
      <c r="ADC27" s="200"/>
      <c r="ADD27" s="200"/>
      <c r="ADE27" s="200"/>
      <c r="ADF27" s="200"/>
      <c r="ADG27" s="200"/>
      <c r="ADH27" s="200"/>
      <c r="ADI27" s="200"/>
      <c r="ADJ27" s="200"/>
      <c r="ADK27" s="200"/>
      <c r="ADL27" s="200"/>
      <c r="ADM27" s="200"/>
      <c r="ADN27" s="200"/>
      <c r="ADO27" s="200"/>
      <c r="ADP27" s="200"/>
      <c r="ADQ27" s="200"/>
      <c r="ADR27" s="200"/>
      <c r="ADS27" s="200"/>
      <c r="ADT27" s="200"/>
      <c r="ADU27" s="200"/>
      <c r="ADV27" s="200"/>
      <c r="ADW27" s="200"/>
      <c r="ADX27" s="200"/>
      <c r="ADY27" s="200"/>
      <c r="ADZ27" s="200"/>
      <c r="AEA27" s="200"/>
      <c r="AEB27" s="200"/>
      <c r="AEC27" s="200"/>
      <c r="AED27" s="200"/>
      <c r="AEE27" s="200"/>
      <c r="AEF27" s="200"/>
      <c r="AEG27" s="200"/>
      <c r="AEH27" s="200"/>
      <c r="AEI27" s="200"/>
      <c r="AEJ27" s="200"/>
      <c r="AEK27" s="200"/>
      <c r="AEL27" s="200"/>
      <c r="AEM27" s="200"/>
      <c r="AEN27" s="200"/>
      <c r="AEO27" s="200"/>
      <c r="AEP27" s="200"/>
      <c r="AEQ27" s="200"/>
      <c r="AER27" s="200"/>
      <c r="AES27" s="200"/>
      <c r="AET27" s="200"/>
      <c r="AEU27" s="200"/>
      <c r="AEV27" s="200"/>
      <c r="AEW27" s="200"/>
      <c r="AEX27" s="200"/>
      <c r="AEY27" s="200"/>
      <c r="AEZ27" s="200"/>
      <c r="AFA27" s="200"/>
      <c r="AFB27" s="200"/>
      <c r="AFC27" s="200"/>
      <c r="AFD27" s="200"/>
      <c r="AFE27" s="200"/>
      <c r="AFF27" s="200"/>
      <c r="AFG27" s="200"/>
      <c r="AFH27" s="200"/>
      <c r="AFI27" s="200"/>
      <c r="AFJ27" s="200"/>
      <c r="AFK27" s="200"/>
      <c r="AFL27" s="200"/>
      <c r="AFM27" s="200"/>
      <c r="AFN27" s="200"/>
      <c r="AFO27" s="200"/>
      <c r="AFP27" s="200"/>
      <c r="AFQ27" s="200"/>
      <c r="AFR27" s="200"/>
      <c r="AFS27" s="200"/>
      <c r="AFT27" s="200"/>
      <c r="AFU27" s="200"/>
      <c r="AFV27" s="200"/>
      <c r="AFW27" s="200"/>
      <c r="AFX27" s="200"/>
      <c r="AFY27" s="200"/>
      <c r="AFZ27" s="200"/>
      <c r="AGA27" s="200"/>
      <c r="AGB27" s="200"/>
      <c r="AGC27" s="200"/>
      <c r="AGD27" s="200"/>
      <c r="AGE27" s="200"/>
      <c r="AGF27" s="200"/>
      <c r="AGG27" s="200"/>
      <c r="AGH27" s="200"/>
      <c r="AGI27" s="200"/>
      <c r="AGJ27" s="200"/>
      <c r="AGK27" s="200"/>
      <c r="AGL27" s="200"/>
      <c r="AGM27" s="200"/>
      <c r="AGN27" s="200"/>
      <c r="AGO27" s="200"/>
      <c r="AGP27" s="200"/>
      <c r="AGQ27" s="200"/>
      <c r="AGR27" s="200"/>
      <c r="AGS27" s="200"/>
      <c r="AGT27" s="200"/>
      <c r="AGU27" s="200"/>
      <c r="AGV27" s="200"/>
      <c r="AGW27" s="200"/>
      <c r="AGX27" s="200"/>
      <c r="AGY27" s="200"/>
      <c r="AGZ27" s="200"/>
      <c r="AHA27" s="200"/>
      <c r="AHB27" s="200"/>
      <c r="AHC27" s="200"/>
      <c r="AHD27" s="200"/>
      <c r="AHE27" s="200"/>
      <c r="AHF27" s="200"/>
      <c r="AHG27" s="200"/>
      <c r="AHH27" s="200"/>
      <c r="AHI27" s="200"/>
      <c r="AHJ27" s="200"/>
      <c r="AHK27" s="200"/>
      <c r="AHL27" s="200"/>
      <c r="AHM27" s="200"/>
      <c r="AHN27" s="200"/>
      <c r="AHO27" s="200"/>
      <c r="AHP27" s="200"/>
      <c r="AHQ27" s="200"/>
      <c r="AHR27" s="200"/>
      <c r="AHS27" s="200"/>
      <c r="AHT27" s="200"/>
      <c r="AHU27" s="200"/>
      <c r="AHV27" s="200"/>
      <c r="AHW27" s="200"/>
      <c r="AHX27" s="200"/>
      <c r="AHY27" s="200"/>
      <c r="AHZ27" s="200"/>
      <c r="AIA27" s="200"/>
      <c r="AIB27" s="200"/>
      <c r="AIC27" s="200"/>
      <c r="AID27" s="200"/>
      <c r="AIE27" s="200"/>
      <c r="AIF27" s="200"/>
      <c r="AIG27" s="200"/>
      <c r="AIH27" s="200"/>
      <c r="AII27" s="200"/>
      <c r="AIJ27" s="200"/>
      <c r="AIK27" s="200"/>
      <c r="AIL27" s="200"/>
      <c r="AIM27" s="200"/>
      <c r="AIN27" s="200"/>
      <c r="AIO27" s="200"/>
      <c r="AIP27" s="200"/>
      <c r="AIQ27" s="200"/>
      <c r="AIR27" s="200"/>
      <c r="AIS27" s="200"/>
      <c r="AIT27" s="200"/>
      <c r="AIU27" s="200"/>
      <c r="AIV27" s="200"/>
      <c r="AIW27" s="200"/>
      <c r="AIX27" s="200"/>
      <c r="AIY27" s="200"/>
      <c r="AIZ27" s="200"/>
      <c r="AJA27" s="200"/>
      <c r="AJB27" s="200"/>
      <c r="AJC27" s="200"/>
      <c r="AJD27" s="200"/>
      <c r="AJE27" s="200"/>
      <c r="AJF27" s="200"/>
      <c r="AJG27" s="200"/>
      <c r="AJH27" s="200"/>
      <c r="AJI27" s="200"/>
      <c r="AJJ27" s="200"/>
      <c r="AJK27" s="200"/>
      <c r="AJL27" s="200"/>
      <c r="AJM27" s="200"/>
      <c r="AJN27" s="200"/>
      <c r="AJO27" s="200"/>
    </row>
    <row r="28" spans="1:952">
      <c r="B28" s="354">
        <v>25</v>
      </c>
      <c r="C28" s="355"/>
      <c r="D28" s="354"/>
      <c r="E28" s="354"/>
      <c r="F28" s="362">
        <v>0</v>
      </c>
      <c r="G28" s="360">
        <v>0</v>
      </c>
      <c r="H28" s="363">
        <v>0</v>
      </c>
      <c r="I28" s="362">
        <v>0</v>
      </c>
      <c r="J28" s="364"/>
      <c r="K28" s="364"/>
      <c r="L28" s="364"/>
      <c r="M28" s="360">
        <f t="shared" si="1"/>
        <v>0</v>
      </c>
      <c r="N28" s="361">
        <f t="shared" si="2"/>
        <v>0</v>
      </c>
      <c r="O28" s="361">
        <f t="shared" si="3"/>
        <v>0</v>
      </c>
      <c r="S28" s="414">
        <v>25</v>
      </c>
      <c r="T28" s="415"/>
      <c r="U28" s="414"/>
      <c r="V28" s="425">
        <v>0</v>
      </c>
      <c r="W28" s="416">
        <f t="shared" si="0"/>
        <v>0</v>
      </c>
      <c r="X28" s="416">
        <f t="shared" si="4"/>
        <v>0</v>
      </c>
      <c r="Y28" s="409"/>
      <c r="Z28" s="428" t="str">
        <f t="shared" si="5"/>
        <v>OK</v>
      </c>
      <c r="AJP28" s="201"/>
    </row>
    <row r="29" spans="1:952">
      <c r="B29" s="354">
        <v>26</v>
      </c>
      <c r="C29" s="355"/>
      <c r="D29" s="354"/>
      <c r="E29" s="354"/>
      <c r="F29" s="362">
        <v>0</v>
      </c>
      <c r="G29" s="360">
        <v>0</v>
      </c>
      <c r="H29" s="363">
        <v>0</v>
      </c>
      <c r="I29" s="362">
        <v>0</v>
      </c>
      <c r="J29" s="364"/>
      <c r="K29" s="364"/>
      <c r="L29" s="364"/>
      <c r="M29" s="360">
        <f t="shared" si="1"/>
        <v>0</v>
      </c>
      <c r="N29" s="361">
        <f t="shared" si="2"/>
        <v>0</v>
      </c>
      <c r="O29" s="361">
        <f t="shared" si="3"/>
        <v>0</v>
      </c>
      <c r="S29" s="414">
        <v>26</v>
      </c>
      <c r="T29" s="415"/>
      <c r="U29" s="414"/>
      <c r="V29" s="425">
        <v>0</v>
      </c>
      <c r="W29" s="416">
        <f t="shared" si="0"/>
        <v>0</v>
      </c>
      <c r="X29" s="416">
        <f t="shared" si="4"/>
        <v>0</v>
      </c>
      <c r="Y29" s="409"/>
      <c r="Z29" s="428" t="str">
        <f t="shared" si="5"/>
        <v>OK</v>
      </c>
      <c r="AJP29" s="201"/>
    </row>
    <row r="30" spans="1:952">
      <c r="B30" s="354">
        <v>27</v>
      </c>
      <c r="C30" s="355"/>
      <c r="D30" s="354"/>
      <c r="E30" s="354"/>
      <c r="F30" s="362">
        <v>0</v>
      </c>
      <c r="G30" s="357">
        <v>0</v>
      </c>
      <c r="H30" s="363">
        <v>0</v>
      </c>
      <c r="I30" s="362">
        <v>0</v>
      </c>
      <c r="J30" s="364"/>
      <c r="K30" s="364"/>
      <c r="L30" s="364"/>
      <c r="M30" s="360">
        <f t="shared" si="1"/>
        <v>0</v>
      </c>
      <c r="N30" s="361">
        <f t="shared" si="2"/>
        <v>0</v>
      </c>
      <c r="O30" s="361">
        <f t="shared" si="3"/>
        <v>0</v>
      </c>
      <c r="S30" s="414">
        <v>27</v>
      </c>
      <c r="T30" s="415"/>
      <c r="U30" s="414"/>
      <c r="V30" s="425">
        <v>0</v>
      </c>
      <c r="W30" s="416">
        <f t="shared" si="0"/>
        <v>0</v>
      </c>
      <c r="X30" s="416">
        <f t="shared" si="4"/>
        <v>0</v>
      </c>
      <c r="Y30" s="409"/>
      <c r="Z30" s="428" t="str">
        <f t="shared" si="5"/>
        <v>OK</v>
      </c>
      <c r="AJP30" s="201"/>
    </row>
    <row r="31" spans="1:952">
      <c r="B31" s="354">
        <v>28</v>
      </c>
      <c r="C31" s="355"/>
      <c r="D31" s="354"/>
      <c r="E31" s="354"/>
      <c r="F31" s="362">
        <v>0</v>
      </c>
      <c r="G31" s="360">
        <v>0</v>
      </c>
      <c r="H31" s="363">
        <v>0</v>
      </c>
      <c r="I31" s="362">
        <v>0</v>
      </c>
      <c r="J31" s="364"/>
      <c r="K31" s="364"/>
      <c r="L31" s="364"/>
      <c r="M31" s="360">
        <f t="shared" si="1"/>
        <v>0</v>
      </c>
      <c r="N31" s="361">
        <f t="shared" si="2"/>
        <v>0</v>
      </c>
      <c r="O31" s="361">
        <f t="shared" si="3"/>
        <v>0</v>
      </c>
      <c r="S31" s="414">
        <v>28</v>
      </c>
      <c r="T31" s="415"/>
      <c r="U31" s="414"/>
      <c r="V31" s="425">
        <v>0</v>
      </c>
      <c r="W31" s="416">
        <f>ROUND(VLOOKUP(S31,$B$4:$O$115,14,FALSE),2)</f>
        <v>0</v>
      </c>
      <c r="X31" s="416">
        <f t="shared" si="4"/>
        <v>0</v>
      </c>
      <c r="Y31" s="409"/>
      <c r="Z31" s="428" t="str">
        <f t="shared" si="5"/>
        <v>OK</v>
      </c>
      <c r="AJP31" s="201"/>
    </row>
    <row r="32" spans="1:952" s="203" customFormat="1">
      <c r="A32" s="199"/>
      <c r="B32" s="354">
        <v>29</v>
      </c>
      <c r="C32" s="355"/>
      <c r="D32" s="354"/>
      <c r="E32" s="354"/>
      <c r="F32" s="362">
        <v>0</v>
      </c>
      <c r="G32" s="360">
        <v>0</v>
      </c>
      <c r="H32" s="362">
        <v>0</v>
      </c>
      <c r="I32" s="362">
        <v>0</v>
      </c>
      <c r="J32" s="364"/>
      <c r="K32" s="364"/>
      <c r="L32" s="364"/>
      <c r="M32" s="360">
        <f t="shared" si="1"/>
        <v>0</v>
      </c>
      <c r="N32" s="361">
        <f t="shared" si="2"/>
        <v>0</v>
      </c>
      <c r="O32" s="361">
        <f t="shared" si="3"/>
        <v>0</v>
      </c>
      <c r="P32" s="199"/>
      <c r="Q32" s="199"/>
      <c r="R32" s="199"/>
      <c r="S32" s="414">
        <v>29</v>
      </c>
      <c r="T32" s="415"/>
      <c r="U32" s="414"/>
      <c r="V32" s="425">
        <v>0</v>
      </c>
      <c r="W32" s="416">
        <f t="shared" si="0"/>
        <v>0</v>
      </c>
      <c r="X32" s="416">
        <f t="shared" si="4"/>
        <v>0</v>
      </c>
      <c r="Y32" s="409"/>
      <c r="Z32" s="428" t="str">
        <f t="shared" si="5"/>
        <v>OK</v>
      </c>
      <c r="AA32" s="351"/>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199"/>
      <c r="EN32" s="199"/>
      <c r="EO32" s="199"/>
      <c r="EP32" s="199"/>
      <c r="EQ32" s="199"/>
      <c r="ER32" s="199"/>
      <c r="ES32" s="199"/>
      <c r="ET32" s="199"/>
      <c r="EU32" s="199"/>
      <c r="EV32" s="199"/>
      <c r="EW32" s="199"/>
      <c r="EX32" s="199"/>
      <c r="EY32" s="199"/>
      <c r="EZ32" s="199"/>
      <c r="FA32" s="199"/>
      <c r="FB32" s="199"/>
      <c r="FC32" s="199"/>
      <c r="FD32" s="199"/>
      <c r="FE32" s="199"/>
      <c r="FF32" s="199"/>
      <c r="FG32" s="199"/>
      <c r="FH32" s="199"/>
      <c r="FI32" s="199"/>
      <c r="FJ32" s="199"/>
      <c r="FK32" s="199"/>
      <c r="FL32" s="199"/>
      <c r="FM32" s="199"/>
      <c r="FN32" s="199"/>
      <c r="FO32" s="199"/>
      <c r="FP32" s="199"/>
      <c r="FQ32" s="199"/>
      <c r="FR32" s="199"/>
      <c r="FS32" s="199"/>
      <c r="FT32" s="199"/>
      <c r="FU32" s="199"/>
      <c r="FV32" s="199"/>
      <c r="FW32" s="199"/>
      <c r="FX32" s="199"/>
      <c r="FY32" s="199"/>
      <c r="FZ32" s="199"/>
      <c r="GA32" s="199"/>
      <c r="GB32" s="199"/>
      <c r="GC32" s="199"/>
      <c r="GD32" s="199"/>
      <c r="GE32" s="199"/>
      <c r="GF32" s="199"/>
      <c r="GG32" s="199"/>
      <c r="GH32" s="199"/>
      <c r="GI32" s="199"/>
      <c r="GJ32" s="199"/>
      <c r="GK32" s="199"/>
      <c r="GL32" s="199"/>
      <c r="GM32" s="199"/>
      <c r="GN32" s="199"/>
      <c r="GO32" s="199"/>
      <c r="GP32" s="199"/>
      <c r="GQ32" s="199"/>
      <c r="GR32" s="199"/>
      <c r="GS32" s="199"/>
      <c r="GT32" s="199"/>
      <c r="GU32" s="199"/>
      <c r="GV32" s="199"/>
      <c r="GW32" s="199"/>
      <c r="GX32" s="199"/>
      <c r="GY32" s="199"/>
      <c r="GZ32" s="199"/>
      <c r="HA32" s="199"/>
      <c r="HB32" s="199"/>
      <c r="HC32" s="199"/>
      <c r="HD32" s="199"/>
      <c r="HE32" s="199"/>
      <c r="HF32" s="199"/>
      <c r="HG32" s="199"/>
      <c r="HH32" s="199"/>
      <c r="HI32" s="199"/>
      <c r="HJ32" s="199"/>
      <c r="HK32" s="199"/>
      <c r="HL32" s="199"/>
      <c r="HM32" s="199"/>
      <c r="HN32" s="199"/>
      <c r="HO32" s="199"/>
      <c r="HP32" s="199"/>
      <c r="HQ32" s="199"/>
      <c r="HR32" s="199"/>
      <c r="HS32" s="199"/>
      <c r="HT32" s="199"/>
      <c r="HU32" s="199"/>
      <c r="HV32" s="199"/>
      <c r="HW32" s="199"/>
      <c r="HX32" s="199"/>
      <c r="HY32" s="199"/>
      <c r="HZ32" s="199"/>
      <c r="IA32" s="199"/>
      <c r="IB32" s="199"/>
      <c r="IC32" s="199"/>
      <c r="ID32" s="199"/>
      <c r="IE32" s="199"/>
      <c r="IF32" s="199"/>
      <c r="IG32" s="199"/>
      <c r="IH32" s="199"/>
      <c r="II32" s="199"/>
      <c r="IJ32" s="199"/>
      <c r="IK32" s="199"/>
      <c r="IL32" s="199"/>
      <c r="IM32" s="199"/>
      <c r="IN32" s="199"/>
      <c r="IO32" s="199"/>
      <c r="IP32" s="199"/>
      <c r="IQ32" s="199"/>
      <c r="IR32" s="199"/>
      <c r="IS32" s="199"/>
      <c r="IT32" s="199"/>
      <c r="IU32" s="199"/>
      <c r="IV32" s="199"/>
      <c r="IW32" s="199"/>
      <c r="IX32" s="199"/>
      <c r="IY32" s="199"/>
      <c r="IZ32" s="199"/>
      <c r="JA32" s="199"/>
      <c r="JB32" s="199"/>
      <c r="JC32" s="199"/>
      <c r="JD32" s="199"/>
      <c r="JE32" s="199"/>
      <c r="JF32" s="199"/>
      <c r="JG32" s="199"/>
      <c r="JH32" s="199"/>
      <c r="JI32" s="199"/>
      <c r="JJ32" s="199"/>
      <c r="JK32" s="199"/>
      <c r="JL32" s="199"/>
      <c r="JM32" s="199"/>
      <c r="JN32" s="199"/>
      <c r="JO32" s="199"/>
      <c r="JP32" s="199"/>
      <c r="JQ32" s="199"/>
      <c r="JR32" s="199"/>
      <c r="JS32" s="199"/>
      <c r="JT32" s="199"/>
      <c r="JU32" s="199"/>
      <c r="JV32" s="199"/>
      <c r="JW32" s="199"/>
      <c r="JX32" s="199"/>
      <c r="JY32" s="199"/>
      <c r="JZ32" s="199"/>
      <c r="KA32" s="199"/>
      <c r="KB32" s="199"/>
      <c r="KC32" s="199"/>
      <c r="KD32" s="199"/>
      <c r="KE32" s="199"/>
      <c r="KF32" s="199"/>
      <c r="KG32" s="199"/>
      <c r="KH32" s="199"/>
      <c r="KI32" s="199"/>
      <c r="KJ32" s="199"/>
      <c r="KK32" s="199"/>
      <c r="KL32" s="199"/>
      <c r="KM32" s="199"/>
      <c r="KN32" s="199"/>
      <c r="KO32" s="199"/>
      <c r="KP32" s="199"/>
      <c r="KQ32" s="199"/>
      <c r="KR32" s="199"/>
      <c r="KS32" s="199"/>
      <c r="KT32" s="199"/>
      <c r="KU32" s="199"/>
      <c r="KV32" s="199"/>
      <c r="KW32" s="199"/>
      <c r="KX32" s="199"/>
      <c r="KY32" s="199"/>
      <c r="KZ32" s="199"/>
      <c r="LA32" s="199"/>
      <c r="LB32" s="199"/>
      <c r="LC32" s="199"/>
      <c r="LD32" s="199"/>
      <c r="LE32" s="199"/>
      <c r="LF32" s="199"/>
      <c r="LG32" s="199"/>
      <c r="LH32" s="199"/>
      <c r="LI32" s="199"/>
      <c r="LJ32" s="199"/>
      <c r="LK32" s="199"/>
      <c r="LL32" s="199"/>
      <c r="LM32" s="199"/>
      <c r="LN32" s="199"/>
      <c r="LO32" s="199"/>
      <c r="LP32" s="199"/>
      <c r="LQ32" s="199"/>
      <c r="LR32" s="199"/>
      <c r="LS32" s="199"/>
      <c r="LT32" s="199"/>
      <c r="LU32" s="199"/>
      <c r="LV32" s="199"/>
      <c r="LW32" s="199"/>
      <c r="LX32" s="199"/>
      <c r="LY32" s="199"/>
      <c r="LZ32" s="199"/>
      <c r="MA32" s="199"/>
      <c r="MB32" s="199"/>
      <c r="MC32" s="199"/>
      <c r="MD32" s="199"/>
      <c r="ME32" s="199"/>
      <c r="MF32" s="199"/>
      <c r="MG32" s="199"/>
      <c r="MH32" s="199"/>
      <c r="MI32" s="199"/>
      <c r="MJ32" s="199"/>
      <c r="MK32" s="199"/>
      <c r="ML32" s="199"/>
      <c r="MM32" s="199"/>
      <c r="MN32" s="199"/>
      <c r="MO32" s="199"/>
      <c r="MP32" s="199"/>
      <c r="MQ32" s="199"/>
      <c r="MR32" s="199"/>
      <c r="MS32" s="199"/>
      <c r="MT32" s="199"/>
      <c r="MU32" s="199"/>
      <c r="MV32" s="199"/>
      <c r="MW32" s="199"/>
      <c r="MX32" s="199"/>
      <c r="MY32" s="199"/>
      <c r="MZ32" s="199"/>
      <c r="NA32" s="199"/>
      <c r="NB32" s="199"/>
      <c r="NC32" s="199"/>
      <c r="ND32" s="199"/>
      <c r="NE32" s="199"/>
      <c r="NF32" s="199"/>
      <c r="NG32" s="199"/>
      <c r="NH32" s="199"/>
      <c r="NI32" s="199"/>
      <c r="NJ32" s="199"/>
      <c r="NK32" s="199"/>
      <c r="NL32" s="199"/>
      <c r="NM32" s="199"/>
      <c r="NN32" s="199"/>
      <c r="NO32" s="199"/>
      <c r="NP32" s="199"/>
      <c r="NQ32" s="199"/>
      <c r="NR32" s="199"/>
      <c r="NS32" s="199"/>
      <c r="NT32" s="199"/>
      <c r="NU32" s="199"/>
      <c r="NV32" s="199"/>
      <c r="NW32" s="199"/>
      <c r="NX32" s="199"/>
      <c r="NY32" s="199"/>
      <c r="NZ32" s="199"/>
      <c r="OA32" s="199"/>
      <c r="OB32" s="199"/>
      <c r="OC32" s="199"/>
      <c r="OD32" s="199"/>
      <c r="OE32" s="199"/>
      <c r="OF32" s="199"/>
      <c r="OG32" s="199"/>
      <c r="OH32" s="199"/>
      <c r="OI32" s="199"/>
      <c r="OJ32" s="199"/>
      <c r="OK32" s="199"/>
      <c r="OL32" s="199"/>
      <c r="OM32" s="199"/>
      <c r="ON32" s="199"/>
      <c r="OO32" s="199"/>
      <c r="OP32" s="199"/>
      <c r="OQ32" s="199"/>
      <c r="OR32" s="199"/>
      <c r="OS32" s="199"/>
      <c r="OT32" s="199"/>
      <c r="OU32" s="199"/>
      <c r="OV32" s="199"/>
      <c r="OW32" s="199"/>
      <c r="OX32" s="199"/>
      <c r="OY32" s="199"/>
      <c r="OZ32" s="199"/>
      <c r="PA32" s="199"/>
      <c r="PB32" s="199"/>
      <c r="PC32" s="199"/>
      <c r="PD32" s="199"/>
      <c r="PE32" s="199"/>
      <c r="PF32" s="199"/>
      <c r="PG32" s="199"/>
      <c r="PH32" s="199"/>
      <c r="PI32" s="199"/>
      <c r="PJ32" s="199"/>
      <c r="PK32" s="199"/>
      <c r="PL32" s="199"/>
      <c r="PM32" s="199"/>
      <c r="PN32" s="199"/>
      <c r="PO32" s="199"/>
      <c r="PP32" s="199"/>
      <c r="PQ32" s="199"/>
      <c r="PR32" s="199"/>
      <c r="PS32" s="199"/>
      <c r="PT32" s="199"/>
      <c r="PU32" s="199"/>
      <c r="PV32" s="199"/>
      <c r="PW32" s="199"/>
      <c r="PX32" s="199"/>
      <c r="PY32" s="199"/>
      <c r="PZ32" s="199"/>
      <c r="QA32" s="199"/>
      <c r="QB32" s="199"/>
      <c r="QC32" s="199"/>
      <c r="QD32" s="199"/>
      <c r="QE32" s="199"/>
      <c r="QF32" s="199"/>
      <c r="QG32" s="199"/>
      <c r="QH32" s="199"/>
      <c r="QI32" s="199"/>
      <c r="QJ32" s="199"/>
      <c r="QK32" s="199"/>
      <c r="QL32" s="199"/>
      <c r="QM32" s="199"/>
      <c r="QN32" s="199"/>
      <c r="QO32" s="199"/>
      <c r="QP32" s="199"/>
      <c r="QQ32" s="199"/>
      <c r="QR32" s="199"/>
      <c r="QS32" s="199"/>
      <c r="QT32" s="199"/>
      <c r="QU32" s="199"/>
      <c r="QV32" s="199"/>
      <c r="QW32" s="199"/>
      <c r="QX32" s="199"/>
      <c r="QY32" s="199"/>
      <c r="QZ32" s="199"/>
      <c r="RA32" s="199"/>
      <c r="RB32" s="199"/>
      <c r="RC32" s="199"/>
      <c r="RD32" s="199"/>
      <c r="RE32" s="199"/>
      <c r="RF32" s="199"/>
      <c r="RG32" s="199"/>
      <c r="RH32" s="199"/>
      <c r="RI32" s="199"/>
      <c r="RJ32" s="199"/>
      <c r="RK32" s="199"/>
      <c r="RL32" s="199"/>
      <c r="RM32" s="199"/>
      <c r="RN32" s="199"/>
      <c r="RO32" s="199"/>
      <c r="RP32" s="199"/>
      <c r="RQ32" s="199"/>
      <c r="RR32" s="199"/>
      <c r="RS32" s="199"/>
      <c r="RT32" s="199"/>
      <c r="RU32" s="199"/>
      <c r="RV32" s="199"/>
      <c r="RW32" s="199"/>
      <c r="RX32" s="199"/>
      <c r="RY32" s="199"/>
      <c r="RZ32" s="199"/>
      <c r="SA32" s="199"/>
      <c r="SB32" s="199"/>
      <c r="SC32" s="199"/>
      <c r="SD32" s="199"/>
      <c r="SE32" s="199"/>
      <c r="SF32" s="199"/>
      <c r="SG32" s="199"/>
      <c r="SH32" s="199"/>
      <c r="SI32" s="199"/>
      <c r="SJ32" s="199"/>
      <c r="SK32" s="199"/>
      <c r="SL32" s="199"/>
      <c r="SM32" s="199"/>
      <c r="SN32" s="199"/>
      <c r="SO32" s="199"/>
      <c r="SP32" s="199"/>
      <c r="SQ32" s="199"/>
      <c r="SR32" s="199"/>
      <c r="SS32" s="199"/>
      <c r="ST32" s="199"/>
      <c r="SU32" s="199"/>
      <c r="SV32" s="199"/>
      <c r="SW32" s="199"/>
      <c r="SX32" s="199"/>
      <c r="SY32" s="199"/>
      <c r="SZ32" s="199"/>
      <c r="TA32" s="199"/>
      <c r="TB32" s="199"/>
      <c r="TC32" s="199"/>
      <c r="TD32" s="199"/>
      <c r="TE32" s="199"/>
      <c r="TF32" s="199"/>
      <c r="TG32" s="199"/>
      <c r="TH32" s="199"/>
      <c r="TI32" s="199"/>
      <c r="TJ32" s="199"/>
      <c r="TK32" s="199"/>
      <c r="TL32" s="199"/>
      <c r="TM32" s="199"/>
      <c r="TN32" s="199"/>
      <c r="TO32" s="199"/>
      <c r="TP32" s="199"/>
      <c r="TQ32" s="199"/>
      <c r="TR32" s="199"/>
      <c r="TS32" s="199"/>
      <c r="TT32" s="199"/>
      <c r="TU32" s="199"/>
      <c r="TV32" s="199"/>
      <c r="TW32" s="199"/>
      <c r="TX32" s="199"/>
      <c r="TY32" s="199"/>
      <c r="TZ32" s="199"/>
      <c r="UA32" s="199"/>
      <c r="UB32" s="199"/>
      <c r="UC32" s="199"/>
      <c r="UD32" s="199"/>
      <c r="UE32" s="199"/>
      <c r="UF32" s="199"/>
      <c r="UG32" s="199"/>
      <c r="UH32" s="199"/>
      <c r="UI32" s="199"/>
      <c r="UJ32" s="199"/>
      <c r="UK32" s="199"/>
      <c r="UL32" s="199"/>
      <c r="UM32" s="199"/>
      <c r="UN32" s="199"/>
      <c r="UO32" s="199"/>
      <c r="UP32" s="199"/>
      <c r="UQ32" s="199"/>
      <c r="UR32" s="199"/>
      <c r="US32" s="199"/>
      <c r="UT32" s="199"/>
      <c r="UU32" s="199"/>
      <c r="UV32" s="199"/>
      <c r="UW32" s="199"/>
      <c r="UX32" s="199"/>
      <c r="UY32" s="199"/>
      <c r="UZ32" s="199"/>
      <c r="VA32" s="199"/>
      <c r="VB32" s="199"/>
      <c r="VC32" s="199"/>
      <c r="VD32" s="199"/>
      <c r="VE32" s="199"/>
      <c r="VF32" s="199"/>
      <c r="VG32" s="199"/>
      <c r="VH32" s="199"/>
      <c r="VI32" s="199"/>
      <c r="VJ32" s="199"/>
      <c r="VK32" s="199"/>
      <c r="VL32" s="199"/>
      <c r="VM32" s="199"/>
      <c r="VN32" s="199"/>
      <c r="VO32" s="199"/>
      <c r="VP32" s="199"/>
      <c r="VQ32" s="199"/>
      <c r="VR32" s="199"/>
      <c r="VS32" s="199"/>
      <c r="VT32" s="199"/>
      <c r="VU32" s="199"/>
      <c r="VV32" s="199"/>
      <c r="VW32" s="199"/>
      <c r="VX32" s="199"/>
      <c r="VY32" s="199"/>
      <c r="VZ32" s="199"/>
      <c r="WA32" s="199"/>
      <c r="WB32" s="199"/>
      <c r="WC32" s="199"/>
      <c r="WD32" s="199"/>
      <c r="WE32" s="199"/>
      <c r="WF32" s="199"/>
      <c r="WG32" s="199"/>
      <c r="WH32" s="199"/>
      <c r="WI32" s="199"/>
      <c r="WJ32" s="199"/>
      <c r="WK32" s="199"/>
      <c r="WL32" s="199"/>
      <c r="WM32" s="199"/>
      <c r="WN32" s="199"/>
      <c r="WO32" s="199"/>
      <c r="WP32" s="199"/>
      <c r="WQ32" s="199"/>
      <c r="WR32" s="199"/>
      <c r="WS32" s="199"/>
      <c r="WT32" s="199"/>
      <c r="WU32" s="199"/>
      <c r="WV32" s="199"/>
      <c r="WW32" s="199"/>
      <c r="WX32" s="199"/>
      <c r="WY32" s="199"/>
      <c r="WZ32" s="199"/>
      <c r="XA32" s="199"/>
      <c r="XB32" s="199"/>
      <c r="XC32" s="199"/>
      <c r="XD32" s="199"/>
      <c r="XE32" s="199"/>
      <c r="XF32" s="199"/>
      <c r="XG32" s="199"/>
      <c r="XH32" s="199"/>
      <c r="XI32" s="199"/>
      <c r="XJ32" s="199"/>
      <c r="XK32" s="199"/>
      <c r="XL32" s="199"/>
      <c r="XM32" s="199"/>
      <c r="XN32" s="199"/>
      <c r="XO32" s="199"/>
      <c r="XP32" s="199"/>
      <c r="XQ32" s="199"/>
      <c r="XR32" s="199"/>
      <c r="XS32" s="199"/>
      <c r="XT32" s="199"/>
      <c r="XU32" s="199"/>
      <c r="XV32" s="199"/>
      <c r="XW32" s="199"/>
      <c r="XX32" s="199"/>
      <c r="XY32" s="199"/>
      <c r="XZ32" s="199"/>
      <c r="YA32" s="199"/>
      <c r="YB32" s="199"/>
      <c r="YC32" s="199"/>
      <c r="YD32" s="199"/>
      <c r="YE32" s="199"/>
      <c r="YF32" s="199"/>
      <c r="YG32" s="199"/>
      <c r="YH32" s="199"/>
      <c r="YI32" s="199"/>
      <c r="YJ32" s="199"/>
      <c r="YK32" s="199"/>
      <c r="YL32" s="199"/>
      <c r="YM32" s="199"/>
      <c r="YN32" s="199"/>
      <c r="YO32" s="199"/>
      <c r="YP32" s="199"/>
      <c r="YQ32" s="199"/>
      <c r="YR32" s="199"/>
      <c r="YS32" s="199"/>
      <c r="YT32" s="199"/>
      <c r="YU32" s="199"/>
      <c r="YV32" s="199"/>
      <c r="YW32" s="199"/>
      <c r="YX32" s="199"/>
      <c r="YY32" s="199"/>
      <c r="YZ32" s="199"/>
      <c r="ZA32" s="199"/>
      <c r="ZB32" s="199"/>
      <c r="ZC32" s="199"/>
      <c r="ZD32" s="199"/>
      <c r="ZE32" s="199"/>
      <c r="ZF32" s="199"/>
      <c r="ZG32" s="199"/>
      <c r="ZH32" s="199"/>
      <c r="ZI32" s="199"/>
      <c r="ZJ32" s="199"/>
      <c r="ZK32" s="199"/>
      <c r="ZL32" s="199"/>
      <c r="ZM32" s="199"/>
      <c r="ZN32" s="199"/>
      <c r="ZO32" s="199"/>
      <c r="ZP32" s="199"/>
      <c r="ZQ32" s="199"/>
      <c r="ZR32" s="199"/>
      <c r="ZS32" s="199"/>
      <c r="ZT32" s="199"/>
      <c r="ZU32" s="199"/>
      <c r="ZV32" s="199"/>
      <c r="ZW32" s="199"/>
      <c r="ZX32" s="199"/>
      <c r="ZY32" s="199"/>
      <c r="ZZ32" s="199"/>
      <c r="AAA32" s="199"/>
      <c r="AAB32" s="199"/>
      <c r="AAC32" s="199"/>
      <c r="AAD32" s="199"/>
      <c r="AAE32" s="199"/>
      <c r="AAF32" s="199"/>
      <c r="AAG32" s="199"/>
      <c r="AAH32" s="199"/>
      <c r="AAI32" s="199"/>
      <c r="AAJ32" s="199"/>
      <c r="AAK32" s="199"/>
      <c r="AAL32" s="199"/>
      <c r="AAM32" s="199"/>
      <c r="AAN32" s="199"/>
      <c r="AAO32" s="199"/>
      <c r="AAP32" s="199"/>
      <c r="AAQ32" s="199"/>
      <c r="AAR32" s="199"/>
      <c r="AAS32" s="199"/>
      <c r="AAT32" s="199"/>
      <c r="AAU32" s="199"/>
      <c r="AAV32" s="199"/>
      <c r="AAW32" s="199"/>
      <c r="AAX32" s="199"/>
      <c r="AAY32" s="199"/>
      <c r="AAZ32" s="199"/>
      <c r="ABA32" s="199"/>
      <c r="ABB32" s="199"/>
      <c r="ABC32" s="199"/>
      <c r="ABD32" s="199"/>
      <c r="ABE32" s="199"/>
      <c r="ABF32" s="199"/>
      <c r="ABG32" s="199"/>
      <c r="ABH32" s="199"/>
      <c r="ABI32" s="199"/>
      <c r="ABJ32" s="199"/>
      <c r="ABK32" s="199"/>
      <c r="ABL32" s="199"/>
      <c r="ABM32" s="199"/>
      <c r="ABN32" s="199"/>
      <c r="ABO32" s="199"/>
      <c r="ABP32" s="199"/>
      <c r="ABQ32" s="199"/>
      <c r="ABR32" s="199"/>
      <c r="ABS32" s="199"/>
      <c r="ABT32" s="199"/>
      <c r="ABU32" s="199"/>
      <c r="ABV32" s="199"/>
      <c r="ABW32" s="199"/>
      <c r="ABX32" s="199"/>
      <c r="ABY32" s="199"/>
      <c r="ABZ32" s="199"/>
      <c r="ACA32" s="199"/>
      <c r="ACB32" s="199"/>
      <c r="ACC32" s="199"/>
      <c r="ACD32" s="199"/>
      <c r="ACE32" s="199"/>
      <c r="ACF32" s="199"/>
      <c r="ACG32" s="199"/>
      <c r="ACH32" s="199"/>
      <c r="ACI32" s="199"/>
      <c r="ACJ32" s="199"/>
      <c r="ACK32" s="199"/>
      <c r="ACL32" s="199"/>
      <c r="ACM32" s="199"/>
      <c r="ACN32" s="199"/>
      <c r="ACO32" s="199"/>
      <c r="ACP32" s="199"/>
      <c r="ACQ32" s="199"/>
      <c r="ACR32" s="199"/>
      <c r="ACS32" s="199"/>
      <c r="ACT32" s="199"/>
      <c r="ACU32" s="199"/>
      <c r="ACV32" s="199"/>
      <c r="ACW32" s="199"/>
      <c r="ACX32" s="199"/>
      <c r="ACY32" s="199"/>
      <c r="ACZ32" s="199"/>
      <c r="ADA32" s="199"/>
      <c r="ADB32" s="199"/>
      <c r="ADC32" s="199"/>
      <c r="ADD32" s="199"/>
      <c r="ADE32" s="199"/>
      <c r="ADF32" s="199"/>
      <c r="ADG32" s="199"/>
      <c r="ADH32" s="199"/>
      <c r="ADI32" s="199"/>
      <c r="ADJ32" s="199"/>
      <c r="ADK32" s="199"/>
      <c r="ADL32" s="199"/>
      <c r="ADM32" s="199"/>
      <c r="ADN32" s="199"/>
      <c r="ADO32" s="199"/>
      <c r="ADP32" s="199"/>
      <c r="ADQ32" s="199"/>
      <c r="ADR32" s="199"/>
      <c r="ADS32" s="199"/>
      <c r="ADT32" s="199"/>
      <c r="ADU32" s="199"/>
      <c r="ADV32" s="199"/>
      <c r="ADW32" s="199"/>
      <c r="ADX32" s="199"/>
      <c r="ADY32" s="199"/>
      <c r="ADZ32" s="199"/>
      <c r="AEA32" s="199"/>
      <c r="AEB32" s="199"/>
      <c r="AEC32" s="199"/>
      <c r="AED32" s="199"/>
      <c r="AEE32" s="199"/>
      <c r="AEF32" s="199"/>
      <c r="AEG32" s="199"/>
      <c r="AEH32" s="199"/>
      <c r="AEI32" s="199"/>
      <c r="AEJ32" s="199"/>
      <c r="AEK32" s="199"/>
      <c r="AEL32" s="199"/>
      <c r="AEM32" s="199"/>
      <c r="AEN32" s="199"/>
      <c r="AEO32" s="199"/>
      <c r="AEP32" s="199"/>
      <c r="AEQ32" s="199"/>
      <c r="AER32" s="199"/>
      <c r="AES32" s="199"/>
      <c r="AET32" s="199"/>
      <c r="AEU32" s="199"/>
      <c r="AEV32" s="199"/>
      <c r="AEW32" s="199"/>
      <c r="AEX32" s="199"/>
      <c r="AEY32" s="199"/>
      <c r="AEZ32" s="199"/>
      <c r="AFA32" s="199"/>
      <c r="AFB32" s="199"/>
      <c r="AFC32" s="199"/>
      <c r="AFD32" s="199"/>
      <c r="AFE32" s="199"/>
      <c r="AFF32" s="199"/>
      <c r="AFG32" s="199"/>
      <c r="AFH32" s="199"/>
      <c r="AFI32" s="199"/>
      <c r="AFJ32" s="199"/>
      <c r="AFK32" s="199"/>
      <c r="AFL32" s="199"/>
      <c r="AFM32" s="199"/>
      <c r="AFN32" s="199"/>
      <c r="AFO32" s="199"/>
      <c r="AFP32" s="199"/>
      <c r="AFQ32" s="199"/>
      <c r="AFR32" s="199"/>
      <c r="AFS32" s="199"/>
      <c r="AFT32" s="199"/>
      <c r="AFU32" s="199"/>
      <c r="AFV32" s="199"/>
      <c r="AFW32" s="199"/>
      <c r="AFX32" s="199"/>
      <c r="AFY32" s="199"/>
      <c r="AFZ32" s="199"/>
      <c r="AGA32" s="199"/>
      <c r="AGB32" s="199"/>
      <c r="AGC32" s="199"/>
      <c r="AGD32" s="199"/>
      <c r="AGE32" s="199"/>
      <c r="AGF32" s="199"/>
      <c r="AGG32" s="199"/>
      <c r="AGH32" s="199"/>
      <c r="AGI32" s="199"/>
      <c r="AGJ32" s="199"/>
      <c r="AGK32" s="199"/>
      <c r="AGL32" s="199"/>
      <c r="AGM32" s="199"/>
      <c r="AGN32" s="199"/>
      <c r="AGO32" s="199"/>
      <c r="AGP32" s="199"/>
      <c r="AGQ32" s="199"/>
      <c r="AGR32" s="199"/>
      <c r="AGS32" s="199"/>
      <c r="AGT32" s="199"/>
      <c r="AGU32" s="199"/>
      <c r="AGV32" s="199"/>
      <c r="AGW32" s="199"/>
      <c r="AGX32" s="199"/>
      <c r="AGY32" s="199"/>
      <c r="AGZ32" s="199"/>
      <c r="AHA32" s="199"/>
      <c r="AHB32" s="199"/>
      <c r="AHC32" s="199"/>
      <c r="AHD32" s="199"/>
      <c r="AHE32" s="199"/>
      <c r="AHF32" s="199"/>
      <c r="AHG32" s="199"/>
      <c r="AHH32" s="199"/>
      <c r="AHI32" s="199"/>
      <c r="AHJ32" s="199"/>
      <c r="AHK32" s="199"/>
      <c r="AHL32" s="199"/>
      <c r="AHM32" s="199"/>
      <c r="AHN32" s="199"/>
      <c r="AHO32" s="199"/>
      <c r="AHP32" s="199"/>
      <c r="AHQ32" s="199"/>
      <c r="AHR32" s="199"/>
      <c r="AHS32" s="199"/>
      <c r="AHT32" s="199"/>
      <c r="AHU32" s="199"/>
      <c r="AHV32" s="199"/>
      <c r="AHW32" s="199"/>
      <c r="AHX32" s="199"/>
      <c r="AHY32" s="199"/>
      <c r="AHZ32" s="199"/>
      <c r="AIA32" s="199"/>
      <c r="AIB32" s="199"/>
      <c r="AIC32" s="199"/>
      <c r="AID32" s="199"/>
      <c r="AIE32" s="199"/>
      <c r="AIF32" s="199"/>
      <c r="AIG32" s="199"/>
      <c r="AIH32" s="199"/>
      <c r="AII32" s="199"/>
      <c r="AIJ32" s="199"/>
      <c r="AIK32" s="199"/>
      <c r="AIL32" s="199"/>
      <c r="AIM32" s="199"/>
      <c r="AIN32" s="199"/>
      <c r="AIO32" s="199"/>
      <c r="AIP32" s="199"/>
      <c r="AIQ32" s="199"/>
      <c r="AIR32" s="199"/>
      <c r="AIS32" s="199"/>
      <c r="AIT32" s="199"/>
      <c r="AIU32" s="199"/>
      <c r="AIV32" s="199"/>
      <c r="AIW32" s="199"/>
      <c r="AIX32" s="199"/>
      <c r="AIY32" s="199"/>
      <c r="AIZ32" s="199"/>
      <c r="AJA32" s="199"/>
      <c r="AJB32" s="199"/>
      <c r="AJC32" s="199"/>
      <c r="AJD32" s="199"/>
      <c r="AJE32" s="199"/>
      <c r="AJF32" s="199"/>
      <c r="AJG32" s="199"/>
      <c r="AJH32" s="199"/>
      <c r="AJI32" s="199"/>
      <c r="AJJ32" s="199"/>
      <c r="AJK32" s="199"/>
      <c r="AJL32" s="199"/>
      <c r="AJM32" s="199"/>
      <c r="AJN32" s="199"/>
      <c r="AJO32" s="199"/>
    </row>
    <row r="33" spans="1:952">
      <c r="B33" s="354">
        <v>30</v>
      </c>
      <c r="C33" s="355"/>
      <c r="D33" s="354"/>
      <c r="E33" s="354"/>
      <c r="F33" s="362">
        <v>0</v>
      </c>
      <c r="G33" s="360">
        <v>0</v>
      </c>
      <c r="H33" s="363">
        <v>0</v>
      </c>
      <c r="I33" s="362">
        <v>0</v>
      </c>
      <c r="J33" s="364"/>
      <c r="K33" s="364"/>
      <c r="L33" s="364"/>
      <c r="M33" s="360">
        <f t="shared" si="1"/>
        <v>0</v>
      </c>
      <c r="N33" s="361">
        <f t="shared" si="2"/>
        <v>0</v>
      </c>
      <c r="O33" s="361">
        <f t="shared" si="3"/>
        <v>0</v>
      </c>
      <c r="S33" s="414">
        <v>30</v>
      </c>
      <c r="T33" s="415"/>
      <c r="U33" s="414"/>
      <c r="V33" s="425">
        <v>0</v>
      </c>
      <c r="W33" s="416">
        <f t="shared" si="0"/>
        <v>0</v>
      </c>
      <c r="X33" s="416">
        <f t="shared" si="4"/>
        <v>0</v>
      </c>
      <c r="Y33" s="409"/>
      <c r="Z33" s="428" t="str">
        <f t="shared" si="5"/>
        <v>OK</v>
      </c>
      <c r="AJP33" s="201"/>
    </row>
    <row r="34" spans="1:952">
      <c r="B34" s="354">
        <v>31</v>
      </c>
      <c r="C34" s="355"/>
      <c r="D34" s="354"/>
      <c r="E34" s="354"/>
      <c r="F34" s="362">
        <v>0</v>
      </c>
      <c r="G34" s="360">
        <v>0</v>
      </c>
      <c r="H34" s="363">
        <v>0</v>
      </c>
      <c r="I34" s="362">
        <v>0</v>
      </c>
      <c r="J34" s="364"/>
      <c r="K34" s="364"/>
      <c r="L34" s="364"/>
      <c r="M34" s="360">
        <f t="shared" si="1"/>
        <v>0</v>
      </c>
      <c r="N34" s="361">
        <f t="shared" si="2"/>
        <v>0</v>
      </c>
      <c r="O34" s="361">
        <f t="shared" si="3"/>
        <v>0</v>
      </c>
      <c r="S34" s="414">
        <v>31</v>
      </c>
      <c r="T34" s="415"/>
      <c r="U34" s="414"/>
      <c r="V34" s="425">
        <v>0</v>
      </c>
      <c r="W34" s="416">
        <f t="shared" si="0"/>
        <v>0</v>
      </c>
      <c r="X34" s="416">
        <f t="shared" si="4"/>
        <v>0</v>
      </c>
      <c r="Y34" s="409"/>
      <c r="Z34" s="428" t="str">
        <f t="shared" si="5"/>
        <v>OK</v>
      </c>
      <c r="AJP34" s="201"/>
    </row>
    <row r="35" spans="1:952">
      <c r="B35" s="354">
        <v>32</v>
      </c>
      <c r="C35" s="355"/>
      <c r="D35" s="354"/>
      <c r="E35" s="354"/>
      <c r="F35" s="362">
        <v>0</v>
      </c>
      <c r="G35" s="360">
        <v>0</v>
      </c>
      <c r="H35" s="363">
        <v>0</v>
      </c>
      <c r="I35" s="362">
        <v>0</v>
      </c>
      <c r="J35" s="364"/>
      <c r="K35" s="364"/>
      <c r="L35" s="364"/>
      <c r="M35" s="360">
        <f t="shared" si="1"/>
        <v>0</v>
      </c>
      <c r="N35" s="361">
        <f t="shared" si="2"/>
        <v>0</v>
      </c>
      <c r="O35" s="361">
        <f t="shared" si="3"/>
        <v>0</v>
      </c>
      <c r="S35" s="414">
        <v>32</v>
      </c>
      <c r="T35" s="415"/>
      <c r="U35" s="414"/>
      <c r="V35" s="425">
        <v>0</v>
      </c>
      <c r="W35" s="416">
        <f t="shared" si="0"/>
        <v>0</v>
      </c>
      <c r="X35" s="416">
        <f t="shared" si="4"/>
        <v>0</v>
      </c>
      <c r="Y35" s="409"/>
      <c r="Z35" s="428" t="str">
        <f t="shared" si="5"/>
        <v>OK</v>
      </c>
      <c r="AJP35" s="201"/>
    </row>
    <row r="36" spans="1:952">
      <c r="B36" s="354">
        <v>33</v>
      </c>
      <c r="C36" s="355"/>
      <c r="D36" s="354"/>
      <c r="E36" s="354"/>
      <c r="F36" s="362">
        <v>0</v>
      </c>
      <c r="G36" s="360">
        <v>0</v>
      </c>
      <c r="H36" s="363">
        <v>0</v>
      </c>
      <c r="I36" s="362">
        <v>0</v>
      </c>
      <c r="J36" s="360"/>
      <c r="K36" s="360"/>
      <c r="L36" s="360"/>
      <c r="M36" s="360">
        <f t="shared" si="1"/>
        <v>0</v>
      </c>
      <c r="N36" s="361">
        <f t="shared" si="2"/>
        <v>0</v>
      </c>
      <c r="O36" s="361">
        <f t="shared" ref="O36:O67" si="6">SMALL(M36:N36,1)</f>
        <v>0</v>
      </c>
      <c r="S36" s="414">
        <v>33</v>
      </c>
      <c r="T36" s="415"/>
      <c r="U36" s="414"/>
      <c r="V36" s="425">
        <v>0</v>
      </c>
      <c r="W36" s="416">
        <f t="shared" si="0"/>
        <v>0</v>
      </c>
      <c r="X36" s="416">
        <f t="shared" si="4"/>
        <v>0</v>
      </c>
      <c r="Y36" s="409"/>
      <c r="Z36" s="428" t="str">
        <f t="shared" si="5"/>
        <v>OK</v>
      </c>
      <c r="AJP36" s="201"/>
    </row>
    <row r="37" spans="1:952" s="202" customFormat="1">
      <c r="A37" s="200"/>
      <c r="B37" s="366">
        <v>34</v>
      </c>
      <c r="C37" s="367"/>
      <c r="D37" s="366"/>
      <c r="E37" s="366"/>
      <c r="F37" s="362">
        <v>0</v>
      </c>
      <c r="G37" s="362">
        <v>0</v>
      </c>
      <c r="H37" s="362">
        <v>0</v>
      </c>
      <c r="I37" s="362">
        <v>0</v>
      </c>
      <c r="J37" s="362"/>
      <c r="K37" s="371"/>
      <c r="L37" s="362"/>
      <c r="M37" s="360">
        <f t="shared" si="1"/>
        <v>0</v>
      </c>
      <c r="N37" s="361">
        <f t="shared" si="2"/>
        <v>0</v>
      </c>
      <c r="O37" s="361">
        <f t="shared" si="6"/>
        <v>0</v>
      </c>
      <c r="P37" s="200"/>
      <c r="Q37" s="200"/>
      <c r="R37" s="200"/>
      <c r="S37" s="417">
        <v>34</v>
      </c>
      <c r="T37" s="418"/>
      <c r="U37" s="417"/>
      <c r="V37" s="426">
        <v>0</v>
      </c>
      <c r="W37" s="416">
        <f t="shared" si="0"/>
        <v>0</v>
      </c>
      <c r="X37" s="416">
        <f t="shared" si="4"/>
        <v>0</v>
      </c>
      <c r="Y37" s="419"/>
      <c r="Z37" s="428" t="str">
        <f t="shared" si="5"/>
        <v>OK</v>
      </c>
      <c r="AA37" s="352"/>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200"/>
      <c r="DC37" s="200"/>
      <c r="DD37" s="200"/>
      <c r="DE37" s="200"/>
      <c r="DF37" s="200"/>
      <c r="DG37" s="200"/>
      <c r="DH37" s="200"/>
      <c r="DI37" s="200"/>
      <c r="DJ37" s="200"/>
      <c r="DK37" s="200"/>
      <c r="DL37" s="200"/>
      <c r="DM37" s="200"/>
      <c r="DN37" s="200"/>
      <c r="DO37" s="200"/>
      <c r="DP37" s="200"/>
      <c r="DQ37" s="200"/>
      <c r="DR37" s="200"/>
      <c r="DS37" s="200"/>
      <c r="DT37" s="200"/>
      <c r="DU37" s="200"/>
      <c r="DV37" s="200"/>
      <c r="DW37" s="200"/>
      <c r="DX37" s="200"/>
      <c r="DY37" s="200"/>
      <c r="DZ37" s="200"/>
      <c r="EA37" s="200"/>
      <c r="EB37" s="200"/>
      <c r="EC37" s="200"/>
      <c r="ED37" s="200"/>
      <c r="EE37" s="200"/>
      <c r="EF37" s="200"/>
      <c r="EG37" s="200"/>
      <c r="EH37" s="200"/>
      <c r="EI37" s="200"/>
      <c r="EJ37" s="200"/>
      <c r="EK37" s="200"/>
      <c r="EL37" s="200"/>
      <c r="EM37" s="200"/>
      <c r="EN37" s="200"/>
      <c r="EO37" s="200"/>
      <c r="EP37" s="200"/>
      <c r="EQ37" s="200"/>
      <c r="ER37" s="200"/>
      <c r="ES37" s="200"/>
      <c r="ET37" s="200"/>
      <c r="EU37" s="200"/>
      <c r="EV37" s="200"/>
      <c r="EW37" s="200"/>
      <c r="EX37" s="200"/>
      <c r="EY37" s="200"/>
      <c r="EZ37" s="200"/>
      <c r="FA37" s="200"/>
      <c r="FB37" s="200"/>
      <c r="FC37" s="200"/>
      <c r="FD37" s="200"/>
      <c r="FE37" s="200"/>
      <c r="FF37" s="200"/>
      <c r="FG37" s="200"/>
      <c r="FH37" s="200"/>
      <c r="FI37" s="200"/>
      <c r="FJ37" s="200"/>
      <c r="FK37" s="200"/>
      <c r="FL37" s="200"/>
      <c r="FM37" s="200"/>
      <c r="FN37" s="200"/>
      <c r="FO37" s="200"/>
      <c r="FP37" s="200"/>
      <c r="FQ37" s="200"/>
      <c r="FR37" s="200"/>
      <c r="FS37" s="200"/>
      <c r="FT37" s="200"/>
      <c r="FU37" s="200"/>
      <c r="FV37" s="200"/>
      <c r="FW37" s="200"/>
      <c r="FX37" s="200"/>
      <c r="FY37" s="200"/>
      <c r="FZ37" s="200"/>
      <c r="GA37" s="200"/>
      <c r="GB37" s="200"/>
      <c r="GC37" s="200"/>
      <c r="GD37" s="200"/>
      <c r="GE37" s="200"/>
      <c r="GF37" s="200"/>
      <c r="GG37" s="200"/>
      <c r="GH37" s="200"/>
      <c r="GI37" s="200"/>
      <c r="GJ37" s="200"/>
      <c r="GK37" s="200"/>
      <c r="GL37" s="200"/>
      <c r="GM37" s="200"/>
      <c r="GN37" s="200"/>
      <c r="GO37" s="200"/>
      <c r="GP37" s="200"/>
      <c r="GQ37" s="200"/>
      <c r="GR37" s="200"/>
      <c r="GS37" s="200"/>
      <c r="GT37" s="200"/>
      <c r="GU37" s="200"/>
      <c r="GV37" s="200"/>
      <c r="GW37" s="200"/>
      <c r="GX37" s="200"/>
      <c r="GY37" s="200"/>
      <c r="GZ37" s="200"/>
      <c r="HA37" s="200"/>
      <c r="HB37" s="200"/>
      <c r="HC37" s="200"/>
      <c r="HD37" s="200"/>
      <c r="HE37" s="200"/>
      <c r="HF37" s="200"/>
      <c r="HG37" s="200"/>
      <c r="HH37" s="200"/>
      <c r="HI37" s="200"/>
      <c r="HJ37" s="200"/>
      <c r="HK37" s="200"/>
      <c r="HL37" s="200"/>
      <c r="HM37" s="200"/>
      <c r="HN37" s="200"/>
      <c r="HO37" s="200"/>
      <c r="HP37" s="200"/>
      <c r="HQ37" s="200"/>
      <c r="HR37" s="200"/>
      <c r="HS37" s="200"/>
      <c r="HT37" s="200"/>
      <c r="HU37" s="200"/>
      <c r="HV37" s="200"/>
      <c r="HW37" s="200"/>
      <c r="HX37" s="200"/>
      <c r="HY37" s="200"/>
      <c r="HZ37" s="200"/>
      <c r="IA37" s="200"/>
      <c r="IB37" s="200"/>
      <c r="IC37" s="200"/>
      <c r="ID37" s="200"/>
      <c r="IE37" s="200"/>
      <c r="IF37" s="200"/>
      <c r="IG37" s="200"/>
      <c r="IH37" s="200"/>
      <c r="II37" s="200"/>
      <c r="IJ37" s="200"/>
      <c r="IK37" s="200"/>
      <c r="IL37" s="200"/>
      <c r="IM37" s="200"/>
      <c r="IN37" s="200"/>
      <c r="IO37" s="200"/>
      <c r="IP37" s="200"/>
      <c r="IQ37" s="200"/>
      <c r="IR37" s="200"/>
      <c r="IS37" s="200"/>
      <c r="IT37" s="200"/>
      <c r="IU37" s="200"/>
      <c r="IV37" s="200"/>
      <c r="IW37" s="200"/>
      <c r="IX37" s="200"/>
      <c r="IY37" s="200"/>
      <c r="IZ37" s="200"/>
      <c r="JA37" s="200"/>
      <c r="JB37" s="200"/>
      <c r="JC37" s="200"/>
      <c r="JD37" s="200"/>
      <c r="JE37" s="200"/>
      <c r="JF37" s="200"/>
      <c r="JG37" s="200"/>
      <c r="JH37" s="200"/>
      <c r="JI37" s="200"/>
      <c r="JJ37" s="200"/>
      <c r="JK37" s="200"/>
      <c r="JL37" s="200"/>
      <c r="JM37" s="200"/>
      <c r="JN37" s="200"/>
      <c r="JO37" s="200"/>
      <c r="JP37" s="200"/>
      <c r="JQ37" s="200"/>
      <c r="JR37" s="200"/>
      <c r="JS37" s="200"/>
      <c r="JT37" s="200"/>
      <c r="JU37" s="200"/>
      <c r="JV37" s="200"/>
      <c r="JW37" s="200"/>
      <c r="JX37" s="200"/>
      <c r="JY37" s="200"/>
      <c r="JZ37" s="200"/>
      <c r="KA37" s="200"/>
      <c r="KB37" s="200"/>
      <c r="KC37" s="200"/>
      <c r="KD37" s="200"/>
      <c r="KE37" s="200"/>
      <c r="KF37" s="200"/>
      <c r="KG37" s="200"/>
      <c r="KH37" s="200"/>
      <c r="KI37" s="200"/>
      <c r="KJ37" s="200"/>
      <c r="KK37" s="200"/>
      <c r="KL37" s="200"/>
      <c r="KM37" s="200"/>
      <c r="KN37" s="200"/>
      <c r="KO37" s="200"/>
      <c r="KP37" s="200"/>
      <c r="KQ37" s="200"/>
      <c r="KR37" s="200"/>
      <c r="KS37" s="200"/>
      <c r="KT37" s="200"/>
      <c r="KU37" s="200"/>
      <c r="KV37" s="200"/>
      <c r="KW37" s="200"/>
      <c r="KX37" s="200"/>
      <c r="KY37" s="200"/>
      <c r="KZ37" s="200"/>
      <c r="LA37" s="200"/>
      <c r="LB37" s="200"/>
      <c r="LC37" s="200"/>
      <c r="LD37" s="200"/>
      <c r="LE37" s="200"/>
      <c r="LF37" s="200"/>
      <c r="LG37" s="200"/>
      <c r="LH37" s="200"/>
      <c r="LI37" s="200"/>
      <c r="LJ37" s="200"/>
      <c r="LK37" s="200"/>
      <c r="LL37" s="200"/>
      <c r="LM37" s="200"/>
      <c r="LN37" s="200"/>
      <c r="LO37" s="200"/>
      <c r="LP37" s="200"/>
      <c r="LQ37" s="200"/>
      <c r="LR37" s="200"/>
      <c r="LS37" s="200"/>
      <c r="LT37" s="200"/>
      <c r="LU37" s="200"/>
      <c r="LV37" s="200"/>
      <c r="LW37" s="200"/>
      <c r="LX37" s="200"/>
      <c r="LY37" s="200"/>
      <c r="LZ37" s="200"/>
      <c r="MA37" s="200"/>
      <c r="MB37" s="200"/>
      <c r="MC37" s="200"/>
      <c r="MD37" s="200"/>
      <c r="ME37" s="200"/>
      <c r="MF37" s="200"/>
      <c r="MG37" s="200"/>
      <c r="MH37" s="200"/>
      <c r="MI37" s="200"/>
      <c r="MJ37" s="200"/>
      <c r="MK37" s="200"/>
      <c r="ML37" s="200"/>
      <c r="MM37" s="200"/>
      <c r="MN37" s="200"/>
      <c r="MO37" s="200"/>
      <c r="MP37" s="200"/>
      <c r="MQ37" s="200"/>
      <c r="MR37" s="200"/>
      <c r="MS37" s="200"/>
      <c r="MT37" s="200"/>
      <c r="MU37" s="200"/>
      <c r="MV37" s="200"/>
      <c r="MW37" s="200"/>
      <c r="MX37" s="200"/>
      <c r="MY37" s="200"/>
      <c r="MZ37" s="200"/>
      <c r="NA37" s="200"/>
      <c r="NB37" s="200"/>
      <c r="NC37" s="200"/>
      <c r="ND37" s="200"/>
      <c r="NE37" s="200"/>
      <c r="NF37" s="200"/>
      <c r="NG37" s="200"/>
      <c r="NH37" s="200"/>
      <c r="NI37" s="200"/>
      <c r="NJ37" s="200"/>
      <c r="NK37" s="200"/>
      <c r="NL37" s="200"/>
      <c r="NM37" s="200"/>
      <c r="NN37" s="200"/>
      <c r="NO37" s="200"/>
      <c r="NP37" s="200"/>
      <c r="NQ37" s="200"/>
      <c r="NR37" s="200"/>
      <c r="NS37" s="200"/>
      <c r="NT37" s="200"/>
      <c r="NU37" s="200"/>
      <c r="NV37" s="200"/>
      <c r="NW37" s="200"/>
      <c r="NX37" s="200"/>
      <c r="NY37" s="200"/>
      <c r="NZ37" s="200"/>
      <c r="OA37" s="200"/>
      <c r="OB37" s="200"/>
      <c r="OC37" s="200"/>
      <c r="OD37" s="200"/>
      <c r="OE37" s="200"/>
      <c r="OF37" s="200"/>
      <c r="OG37" s="200"/>
      <c r="OH37" s="200"/>
      <c r="OI37" s="200"/>
      <c r="OJ37" s="200"/>
      <c r="OK37" s="200"/>
      <c r="OL37" s="200"/>
      <c r="OM37" s="200"/>
      <c r="ON37" s="200"/>
      <c r="OO37" s="200"/>
      <c r="OP37" s="200"/>
      <c r="OQ37" s="200"/>
      <c r="OR37" s="200"/>
      <c r="OS37" s="200"/>
      <c r="OT37" s="200"/>
      <c r="OU37" s="200"/>
      <c r="OV37" s="200"/>
      <c r="OW37" s="200"/>
      <c r="OX37" s="200"/>
      <c r="OY37" s="200"/>
      <c r="OZ37" s="200"/>
      <c r="PA37" s="200"/>
      <c r="PB37" s="200"/>
      <c r="PC37" s="200"/>
      <c r="PD37" s="200"/>
      <c r="PE37" s="200"/>
      <c r="PF37" s="200"/>
      <c r="PG37" s="200"/>
      <c r="PH37" s="200"/>
      <c r="PI37" s="200"/>
      <c r="PJ37" s="200"/>
      <c r="PK37" s="200"/>
      <c r="PL37" s="200"/>
      <c r="PM37" s="200"/>
      <c r="PN37" s="200"/>
      <c r="PO37" s="200"/>
      <c r="PP37" s="200"/>
      <c r="PQ37" s="200"/>
      <c r="PR37" s="200"/>
      <c r="PS37" s="200"/>
      <c r="PT37" s="200"/>
      <c r="PU37" s="200"/>
      <c r="PV37" s="200"/>
      <c r="PW37" s="200"/>
      <c r="PX37" s="200"/>
      <c r="PY37" s="200"/>
      <c r="PZ37" s="200"/>
      <c r="QA37" s="200"/>
      <c r="QB37" s="200"/>
      <c r="QC37" s="200"/>
      <c r="QD37" s="200"/>
      <c r="QE37" s="200"/>
      <c r="QF37" s="200"/>
      <c r="QG37" s="200"/>
      <c r="QH37" s="200"/>
      <c r="QI37" s="200"/>
      <c r="QJ37" s="200"/>
      <c r="QK37" s="200"/>
      <c r="QL37" s="200"/>
      <c r="QM37" s="200"/>
      <c r="QN37" s="200"/>
      <c r="QO37" s="200"/>
      <c r="QP37" s="200"/>
      <c r="QQ37" s="200"/>
      <c r="QR37" s="200"/>
      <c r="QS37" s="200"/>
      <c r="QT37" s="200"/>
      <c r="QU37" s="200"/>
      <c r="QV37" s="200"/>
      <c r="QW37" s="200"/>
      <c r="QX37" s="200"/>
      <c r="QY37" s="200"/>
      <c r="QZ37" s="200"/>
      <c r="RA37" s="200"/>
      <c r="RB37" s="200"/>
      <c r="RC37" s="200"/>
      <c r="RD37" s="200"/>
      <c r="RE37" s="200"/>
      <c r="RF37" s="200"/>
      <c r="RG37" s="200"/>
      <c r="RH37" s="200"/>
      <c r="RI37" s="200"/>
      <c r="RJ37" s="200"/>
      <c r="RK37" s="200"/>
      <c r="RL37" s="200"/>
      <c r="RM37" s="200"/>
      <c r="RN37" s="200"/>
      <c r="RO37" s="200"/>
      <c r="RP37" s="200"/>
      <c r="RQ37" s="200"/>
      <c r="RR37" s="200"/>
      <c r="RS37" s="200"/>
      <c r="RT37" s="200"/>
      <c r="RU37" s="200"/>
      <c r="RV37" s="200"/>
      <c r="RW37" s="200"/>
      <c r="RX37" s="200"/>
      <c r="RY37" s="200"/>
      <c r="RZ37" s="200"/>
      <c r="SA37" s="200"/>
      <c r="SB37" s="200"/>
      <c r="SC37" s="200"/>
      <c r="SD37" s="200"/>
      <c r="SE37" s="200"/>
      <c r="SF37" s="200"/>
      <c r="SG37" s="200"/>
      <c r="SH37" s="200"/>
      <c r="SI37" s="200"/>
      <c r="SJ37" s="200"/>
      <c r="SK37" s="200"/>
      <c r="SL37" s="200"/>
      <c r="SM37" s="200"/>
      <c r="SN37" s="200"/>
      <c r="SO37" s="200"/>
      <c r="SP37" s="200"/>
      <c r="SQ37" s="200"/>
      <c r="SR37" s="200"/>
      <c r="SS37" s="200"/>
      <c r="ST37" s="200"/>
      <c r="SU37" s="200"/>
      <c r="SV37" s="200"/>
      <c r="SW37" s="200"/>
      <c r="SX37" s="200"/>
      <c r="SY37" s="200"/>
      <c r="SZ37" s="200"/>
      <c r="TA37" s="200"/>
      <c r="TB37" s="200"/>
      <c r="TC37" s="200"/>
      <c r="TD37" s="200"/>
      <c r="TE37" s="200"/>
      <c r="TF37" s="200"/>
      <c r="TG37" s="200"/>
      <c r="TH37" s="200"/>
      <c r="TI37" s="200"/>
      <c r="TJ37" s="200"/>
      <c r="TK37" s="200"/>
      <c r="TL37" s="200"/>
      <c r="TM37" s="200"/>
      <c r="TN37" s="200"/>
      <c r="TO37" s="200"/>
      <c r="TP37" s="200"/>
      <c r="TQ37" s="200"/>
      <c r="TR37" s="200"/>
      <c r="TS37" s="200"/>
      <c r="TT37" s="200"/>
      <c r="TU37" s="200"/>
      <c r="TV37" s="200"/>
      <c r="TW37" s="200"/>
      <c r="TX37" s="200"/>
      <c r="TY37" s="200"/>
      <c r="TZ37" s="200"/>
      <c r="UA37" s="200"/>
      <c r="UB37" s="200"/>
      <c r="UC37" s="200"/>
      <c r="UD37" s="200"/>
      <c r="UE37" s="200"/>
      <c r="UF37" s="200"/>
      <c r="UG37" s="200"/>
      <c r="UH37" s="200"/>
      <c r="UI37" s="200"/>
      <c r="UJ37" s="200"/>
      <c r="UK37" s="200"/>
      <c r="UL37" s="200"/>
      <c r="UM37" s="200"/>
      <c r="UN37" s="200"/>
      <c r="UO37" s="200"/>
      <c r="UP37" s="200"/>
      <c r="UQ37" s="200"/>
      <c r="UR37" s="200"/>
      <c r="US37" s="200"/>
      <c r="UT37" s="200"/>
      <c r="UU37" s="200"/>
      <c r="UV37" s="200"/>
      <c r="UW37" s="200"/>
      <c r="UX37" s="200"/>
      <c r="UY37" s="200"/>
      <c r="UZ37" s="200"/>
      <c r="VA37" s="200"/>
      <c r="VB37" s="200"/>
      <c r="VC37" s="200"/>
      <c r="VD37" s="200"/>
      <c r="VE37" s="200"/>
      <c r="VF37" s="200"/>
      <c r="VG37" s="200"/>
      <c r="VH37" s="200"/>
      <c r="VI37" s="200"/>
      <c r="VJ37" s="200"/>
      <c r="VK37" s="200"/>
      <c r="VL37" s="200"/>
      <c r="VM37" s="200"/>
      <c r="VN37" s="200"/>
      <c r="VO37" s="200"/>
      <c r="VP37" s="200"/>
      <c r="VQ37" s="200"/>
      <c r="VR37" s="200"/>
      <c r="VS37" s="200"/>
      <c r="VT37" s="200"/>
      <c r="VU37" s="200"/>
      <c r="VV37" s="200"/>
      <c r="VW37" s="200"/>
      <c r="VX37" s="200"/>
      <c r="VY37" s="200"/>
      <c r="VZ37" s="200"/>
      <c r="WA37" s="200"/>
      <c r="WB37" s="200"/>
      <c r="WC37" s="200"/>
      <c r="WD37" s="200"/>
      <c r="WE37" s="200"/>
      <c r="WF37" s="200"/>
      <c r="WG37" s="200"/>
      <c r="WH37" s="200"/>
      <c r="WI37" s="200"/>
      <c r="WJ37" s="200"/>
      <c r="WK37" s="200"/>
      <c r="WL37" s="200"/>
      <c r="WM37" s="200"/>
      <c r="WN37" s="200"/>
      <c r="WO37" s="200"/>
      <c r="WP37" s="200"/>
      <c r="WQ37" s="200"/>
      <c r="WR37" s="200"/>
      <c r="WS37" s="200"/>
      <c r="WT37" s="200"/>
      <c r="WU37" s="200"/>
      <c r="WV37" s="200"/>
      <c r="WW37" s="200"/>
      <c r="WX37" s="200"/>
      <c r="WY37" s="200"/>
      <c r="WZ37" s="200"/>
      <c r="XA37" s="200"/>
      <c r="XB37" s="200"/>
      <c r="XC37" s="200"/>
      <c r="XD37" s="200"/>
      <c r="XE37" s="200"/>
      <c r="XF37" s="200"/>
      <c r="XG37" s="200"/>
      <c r="XH37" s="200"/>
      <c r="XI37" s="200"/>
      <c r="XJ37" s="200"/>
      <c r="XK37" s="200"/>
      <c r="XL37" s="200"/>
      <c r="XM37" s="200"/>
      <c r="XN37" s="200"/>
      <c r="XO37" s="200"/>
      <c r="XP37" s="200"/>
      <c r="XQ37" s="200"/>
      <c r="XR37" s="200"/>
      <c r="XS37" s="200"/>
      <c r="XT37" s="200"/>
      <c r="XU37" s="200"/>
      <c r="XV37" s="200"/>
      <c r="XW37" s="200"/>
      <c r="XX37" s="200"/>
      <c r="XY37" s="200"/>
      <c r="XZ37" s="200"/>
      <c r="YA37" s="200"/>
      <c r="YB37" s="200"/>
      <c r="YC37" s="200"/>
      <c r="YD37" s="200"/>
      <c r="YE37" s="200"/>
      <c r="YF37" s="200"/>
      <c r="YG37" s="200"/>
      <c r="YH37" s="200"/>
      <c r="YI37" s="200"/>
      <c r="YJ37" s="200"/>
      <c r="YK37" s="200"/>
      <c r="YL37" s="200"/>
      <c r="YM37" s="200"/>
      <c r="YN37" s="200"/>
      <c r="YO37" s="200"/>
      <c r="YP37" s="200"/>
      <c r="YQ37" s="200"/>
      <c r="YR37" s="200"/>
      <c r="YS37" s="200"/>
      <c r="YT37" s="200"/>
      <c r="YU37" s="200"/>
      <c r="YV37" s="200"/>
      <c r="YW37" s="200"/>
      <c r="YX37" s="200"/>
      <c r="YY37" s="200"/>
      <c r="YZ37" s="200"/>
      <c r="ZA37" s="200"/>
      <c r="ZB37" s="200"/>
      <c r="ZC37" s="200"/>
      <c r="ZD37" s="200"/>
      <c r="ZE37" s="200"/>
      <c r="ZF37" s="200"/>
      <c r="ZG37" s="200"/>
      <c r="ZH37" s="200"/>
      <c r="ZI37" s="200"/>
      <c r="ZJ37" s="200"/>
      <c r="ZK37" s="200"/>
      <c r="ZL37" s="200"/>
      <c r="ZM37" s="200"/>
      <c r="ZN37" s="200"/>
      <c r="ZO37" s="200"/>
      <c r="ZP37" s="200"/>
      <c r="ZQ37" s="200"/>
      <c r="ZR37" s="200"/>
      <c r="ZS37" s="200"/>
      <c r="ZT37" s="200"/>
      <c r="ZU37" s="200"/>
      <c r="ZV37" s="200"/>
      <c r="ZW37" s="200"/>
      <c r="ZX37" s="200"/>
      <c r="ZY37" s="200"/>
      <c r="ZZ37" s="200"/>
      <c r="AAA37" s="200"/>
      <c r="AAB37" s="200"/>
      <c r="AAC37" s="200"/>
      <c r="AAD37" s="200"/>
      <c r="AAE37" s="200"/>
      <c r="AAF37" s="200"/>
      <c r="AAG37" s="200"/>
      <c r="AAH37" s="200"/>
      <c r="AAI37" s="200"/>
      <c r="AAJ37" s="200"/>
      <c r="AAK37" s="200"/>
      <c r="AAL37" s="200"/>
      <c r="AAM37" s="200"/>
      <c r="AAN37" s="200"/>
      <c r="AAO37" s="200"/>
      <c r="AAP37" s="200"/>
      <c r="AAQ37" s="200"/>
      <c r="AAR37" s="200"/>
      <c r="AAS37" s="200"/>
      <c r="AAT37" s="200"/>
      <c r="AAU37" s="200"/>
      <c r="AAV37" s="200"/>
      <c r="AAW37" s="200"/>
      <c r="AAX37" s="200"/>
      <c r="AAY37" s="200"/>
      <c r="AAZ37" s="200"/>
      <c r="ABA37" s="200"/>
      <c r="ABB37" s="200"/>
      <c r="ABC37" s="200"/>
      <c r="ABD37" s="200"/>
      <c r="ABE37" s="200"/>
      <c r="ABF37" s="200"/>
      <c r="ABG37" s="200"/>
      <c r="ABH37" s="200"/>
      <c r="ABI37" s="200"/>
      <c r="ABJ37" s="200"/>
      <c r="ABK37" s="200"/>
      <c r="ABL37" s="200"/>
      <c r="ABM37" s="200"/>
      <c r="ABN37" s="200"/>
      <c r="ABO37" s="200"/>
      <c r="ABP37" s="200"/>
      <c r="ABQ37" s="200"/>
      <c r="ABR37" s="200"/>
      <c r="ABS37" s="200"/>
      <c r="ABT37" s="200"/>
      <c r="ABU37" s="200"/>
      <c r="ABV37" s="200"/>
      <c r="ABW37" s="200"/>
      <c r="ABX37" s="200"/>
      <c r="ABY37" s="200"/>
      <c r="ABZ37" s="200"/>
      <c r="ACA37" s="200"/>
      <c r="ACB37" s="200"/>
      <c r="ACC37" s="200"/>
      <c r="ACD37" s="200"/>
      <c r="ACE37" s="200"/>
      <c r="ACF37" s="200"/>
      <c r="ACG37" s="200"/>
      <c r="ACH37" s="200"/>
      <c r="ACI37" s="200"/>
      <c r="ACJ37" s="200"/>
      <c r="ACK37" s="200"/>
      <c r="ACL37" s="200"/>
      <c r="ACM37" s="200"/>
      <c r="ACN37" s="200"/>
      <c r="ACO37" s="200"/>
      <c r="ACP37" s="200"/>
      <c r="ACQ37" s="200"/>
      <c r="ACR37" s="200"/>
      <c r="ACS37" s="200"/>
      <c r="ACT37" s="200"/>
      <c r="ACU37" s="200"/>
      <c r="ACV37" s="200"/>
      <c r="ACW37" s="200"/>
      <c r="ACX37" s="200"/>
      <c r="ACY37" s="200"/>
      <c r="ACZ37" s="200"/>
      <c r="ADA37" s="200"/>
      <c r="ADB37" s="200"/>
      <c r="ADC37" s="200"/>
      <c r="ADD37" s="200"/>
      <c r="ADE37" s="200"/>
      <c r="ADF37" s="200"/>
      <c r="ADG37" s="200"/>
      <c r="ADH37" s="200"/>
      <c r="ADI37" s="200"/>
      <c r="ADJ37" s="200"/>
      <c r="ADK37" s="200"/>
      <c r="ADL37" s="200"/>
      <c r="ADM37" s="200"/>
      <c r="ADN37" s="200"/>
      <c r="ADO37" s="200"/>
      <c r="ADP37" s="200"/>
      <c r="ADQ37" s="200"/>
      <c r="ADR37" s="200"/>
      <c r="ADS37" s="200"/>
      <c r="ADT37" s="200"/>
      <c r="ADU37" s="200"/>
      <c r="ADV37" s="200"/>
      <c r="ADW37" s="200"/>
      <c r="ADX37" s="200"/>
      <c r="ADY37" s="200"/>
      <c r="ADZ37" s="200"/>
      <c r="AEA37" s="200"/>
      <c r="AEB37" s="200"/>
      <c r="AEC37" s="200"/>
      <c r="AED37" s="200"/>
      <c r="AEE37" s="200"/>
      <c r="AEF37" s="200"/>
      <c r="AEG37" s="200"/>
      <c r="AEH37" s="200"/>
      <c r="AEI37" s="200"/>
      <c r="AEJ37" s="200"/>
      <c r="AEK37" s="200"/>
      <c r="AEL37" s="200"/>
      <c r="AEM37" s="200"/>
      <c r="AEN37" s="200"/>
      <c r="AEO37" s="200"/>
      <c r="AEP37" s="200"/>
      <c r="AEQ37" s="200"/>
      <c r="AER37" s="200"/>
      <c r="AES37" s="200"/>
      <c r="AET37" s="200"/>
      <c r="AEU37" s="200"/>
      <c r="AEV37" s="200"/>
      <c r="AEW37" s="200"/>
      <c r="AEX37" s="200"/>
      <c r="AEY37" s="200"/>
      <c r="AEZ37" s="200"/>
      <c r="AFA37" s="200"/>
      <c r="AFB37" s="200"/>
      <c r="AFC37" s="200"/>
      <c r="AFD37" s="200"/>
      <c r="AFE37" s="200"/>
      <c r="AFF37" s="200"/>
      <c r="AFG37" s="200"/>
      <c r="AFH37" s="200"/>
      <c r="AFI37" s="200"/>
      <c r="AFJ37" s="200"/>
      <c r="AFK37" s="200"/>
      <c r="AFL37" s="200"/>
      <c r="AFM37" s="200"/>
      <c r="AFN37" s="200"/>
      <c r="AFO37" s="200"/>
      <c r="AFP37" s="200"/>
      <c r="AFQ37" s="200"/>
      <c r="AFR37" s="200"/>
      <c r="AFS37" s="200"/>
      <c r="AFT37" s="200"/>
      <c r="AFU37" s="200"/>
      <c r="AFV37" s="200"/>
      <c r="AFW37" s="200"/>
      <c r="AFX37" s="200"/>
      <c r="AFY37" s="200"/>
      <c r="AFZ37" s="200"/>
      <c r="AGA37" s="200"/>
      <c r="AGB37" s="200"/>
      <c r="AGC37" s="200"/>
      <c r="AGD37" s="200"/>
      <c r="AGE37" s="200"/>
      <c r="AGF37" s="200"/>
      <c r="AGG37" s="200"/>
      <c r="AGH37" s="200"/>
      <c r="AGI37" s="200"/>
      <c r="AGJ37" s="200"/>
      <c r="AGK37" s="200"/>
      <c r="AGL37" s="200"/>
      <c r="AGM37" s="200"/>
      <c r="AGN37" s="200"/>
      <c r="AGO37" s="200"/>
      <c r="AGP37" s="200"/>
      <c r="AGQ37" s="200"/>
      <c r="AGR37" s="200"/>
      <c r="AGS37" s="200"/>
      <c r="AGT37" s="200"/>
      <c r="AGU37" s="200"/>
      <c r="AGV37" s="200"/>
      <c r="AGW37" s="200"/>
      <c r="AGX37" s="200"/>
      <c r="AGY37" s="200"/>
      <c r="AGZ37" s="200"/>
      <c r="AHA37" s="200"/>
      <c r="AHB37" s="200"/>
      <c r="AHC37" s="200"/>
      <c r="AHD37" s="200"/>
      <c r="AHE37" s="200"/>
      <c r="AHF37" s="200"/>
      <c r="AHG37" s="200"/>
      <c r="AHH37" s="200"/>
      <c r="AHI37" s="200"/>
      <c r="AHJ37" s="200"/>
      <c r="AHK37" s="200"/>
      <c r="AHL37" s="200"/>
      <c r="AHM37" s="200"/>
      <c r="AHN37" s="200"/>
      <c r="AHO37" s="200"/>
      <c r="AHP37" s="200"/>
      <c r="AHQ37" s="200"/>
      <c r="AHR37" s="200"/>
      <c r="AHS37" s="200"/>
      <c r="AHT37" s="200"/>
      <c r="AHU37" s="200"/>
      <c r="AHV37" s="200"/>
      <c r="AHW37" s="200"/>
      <c r="AHX37" s="200"/>
      <c r="AHY37" s="200"/>
      <c r="AHZ37" s="200"/>
      <c r="AIA37" s="200"/>
      <c r="AIB37" s="200"/>
      <c r="AIC37" s="200"/>
      <c r="AID37" s="200"/>
      <c r="AIE37" s="200"/>
      <c r="AIF37" s="200"/>
      <c r="AIG37" s="200"/>
      <c r="AIH37" s="200"/>
      <c r="AII37" s="200"/>
      <c r="AIJ37" s="200"/>
      <c r="AIK37" s="200"/>
      <c r="AIL37" s="200"/>
      <c r="AIM37" s="200"/>
      <c r="AIN37" s="200"/>
      <c r="AIO37" s="200"/>
      <c r="AIP37" s="200"/>
      <c r="AIQ37" s="200"/>
      <c r="AIR37" s="200"/>
      <c r="AIS37" s="200"/>
      <c r="AIT37" s="200"/>
      <c r="AIU37" s="200"/>
      <c r="AIV37" s="200"/>
      <c r="AIW37" s="200"/>
      <c r="AIX37" s="200"/>
      <c r="AIY37" s="200"/>
      <c r="AIZ37" s="200"/>
      <c r="AJA37" s="200"/>
      <c r="AJB37" s="200"/>
      <c r="AJC37" s="200"/>
      <c r="AJD37" s="200"/>
      <c r="AJE37" s="200"/>
      <c r="AJF37" s="200"/>
      <c r="AJG37" s="200"/>
      <c r="AJH37" s="200"/>
      <c r="AJI37" s="200"/>
      <c r="AJJ37" s="200"/>
      <c r="AJK37" s="200"/>
      <c r="AJL37" s="200"/>
      <c r="AJM37" s="200"/>
      <c r="AJN37" s="200"/>
      <c r="AJO37" s="200"/>
    </row>
    <row r="38" spans="1:952" s="202" customFormat="1">
      <c r="A38" s="200"/>
      <c r="B38" s="366">
        <v>35</v>
      </c>
      <c r="C38" s="372"/>
      <c r="D38" s="366"/>
      <c r="E38" s="366"/>
      <c r="F38" s="362">
        <v>0</v>
      </c>
      <c r="G38" s="362">
        <v>0</v>
      </c>
      <c r="H38" s="362">
        <v>0</v>
      </c>
      <c r="I38" s="362">
        <v>0</v>
      </c>
      <c r="J38" s="362"/>
      <c r="K38" s="362"/>
      <c r="L38" s="362"/>
      <c r="M38" s="360">
        <f t="shared" si="1"/>
        <v>0</v>
      </c>
      <c r="N38" s="361">
        <f t="shared" si="2"/>
        <v>0</v>
      </c>
      <c r="O38" s="361">
        <f t="shared" si="6"/>
        <v>0</v>
      </c>
      <c r="P38" s="200"/>
      <c r="Q38" s="200"/>
      <c r="R38" s="200"/>
      <c r="S38" s="417">
        <v>35</v>
      </c>
      <c r="T38" s="418"/>
      <c r="U38" s="417"/>
      <c r="V38" s="426">
        <v>0</v>
      </c>
      <c r="W38" s="416">
        <f t="shared" si="0"/>
        <v>0</v>
      </c>
      <c r="X38" s="416">
        <f t="shared" si="4"/>
        <v>0</v>
      </c>
      <c r="Y38" s="419"/>
      <c r="Z38" s="428" t="str">
        <f t="shared" si="5"/>
        <v>OK</v>
      </c>
      <c r="AA38" s="352"/>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0"/>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0"/>
      <c r="FA38" s="200"/>
      <c r="FB38" s="200"/>
      <c r="FC38" s="200"/>
      <c r="FD38" s="200"/>
      <c r="FE38" s="200"/>
      <c r="FF38" s="200"/>
      <c r="FG38" s="200"/>
      <c r="FH38" s="200"/>
      <c r="FI38" s="200"/>
      <c r="FJ38" s="200"/>
      <c r="FK38" s="200"/>
      <c r="FL38" s="200"/>
      <c r="FM38" s="200"/>
      <c r="FN38" s="200"/>
      <c r="FO38" s="200"/>
      <c r="FP38" s="200"/>
      <c r="FQ38" s="200"/>
      <c r="FR38" s="200"/>
      <c r="FS38" s="200"/>
      <c r="FT38" s="200"/>
      <c r="FU38" s="200"/>
      <c r="FV38" s="200"/>
      <c r="FW38" s="200"/>
      <c r="FX38" s="200"/>
      <c r="FY38" s="200"/>
      <c r="FZ38" s="200"/>
      <c r="GA38" s="200"/>
      <c r="GB38" s="200"/>
      <c r="GC38" s="200"/>
      <c r="GD38" s="200"/>
      <c r="GE38" s="200"/>
      <c r="GF38" s="200"/>
      <c r="GG38" s="200"/>
      <c r="GH38" s="200"/>
      <c r="GI38" s="200"/>
      <c r="GJ38" s="200"/>
      <c r="GK38" s="200"/>
      <c r="GL38" s="200"/>
      <c r="GM38" s="200"/>
      <c r="GN38" s="200"/>
      <c r="GO38" s="200"/>
      <c r="GP38" s="200"/>
      <c r="GQ38" s="200"/>
      <c r="GR38" s="200"/>
      <c r="GS38" s="200"/>
      <c r="GT38" s="200"/>
      <c r="GU38" s="200"/>
      <c r="GV38" s="200"/>
      <c r="GW38" s="200"/>
      <c r="GX38" s="200"/>
      <c r="GY38" s="200"/>
      <c r="GZ38" s="200"/>
      <c r="HA38" s="200"/>
      <c r="HB38" s="200"/>
      <c r="HC38" s="200"/>
      <c r="HD38" s="200"/>
      <c r="HE38" s="200"/>
      <c r="HF38" s="200"/>
      <c r="HG38" s="200"/>
      <c r="HH38" s="200"/>
      <c r="HI38" s="200"/>
      <c r="HJ38" s="200"/>
      <c r="HK38" s="200"/>
      <c r="HL38" s="200"/>
      <c r="HM38" s="200"/>
      <c r="HN38" s="200"/>
      <c r="HO38" s="200"/>
      <c r="HP38" s="200"/>
      <c r="HQ38" s="200"/>
      <c r="HR38" s="200"/>
      <c r="HS38" s="200"/>
      <c r="HT38" s="200"/>
      <c r="HU38" s="200"/>
      <c r="HV38" s="200"/>
      <c r="HW38" s="200"/>
      <c r="HX38" s="200"/>
      <c r="HY38" s="200"/>
      <c r="HZ38" s="200"/>
      <c r="IA38" s="200"/>
      <c r="IB38" s="200"/>
      <c r="IC38" s="200"/>
      <c r="ID38" s="200"/>
      <c r="IE38" s="200"/>
      <c r="IF38" s="200"/>
      <c r="IG38" s="200"/>
      <c r="IH38" s="200"/>
      <c r="II38" s="200"/>
      <c r="IJ38" s="200"/>
      <c r="IK38" s="200"/>
      <c r="IL38" s="200"/>
      <c r="IM38" s="200"/>
      <c r="IN38" s="200"/>
      <c r="IO38" s="200"/>
      <c r="IP38" s="200"/>
      <c r="IQ38" s="200"/>
      <c r="IR38" s="200"/>
      <c r="IS38" s="200"/>
      <c r="IT38" s="200"/>
      <c r="IU38" s="200"/>
      <c r="IV38" s="200"/>
      <c r="IW38" s="200"/>
      <c r="IX38" s="200"/>
      <c r="IY38" s="200"/>
      <c r="IZ38" s="200"/>
      <c r="JA38" s="200"/>
      <c r="JB38" s="200"/>
      <c r="JC38" s="200"/>
      <c r="JD38" s="200"/>
      <c r="JE38" s="200"/>
      <c r="JF38" s="200"/>
      <c r="JG38" s="200"/>
      <c r="JH38" s="200"/>
      <c r="JI38" s="200"/>
      <c r="JJ38" s="200"/>
      <c r="JK38" s="200"/>
      <c r="JL38" s="200"/>
      <c r="JM38" s="200"/>
      <c r="JN38" s="200"/>
      <c r="JO38" s="200"/>
      <c r="JP38" s="200"/>
      <c r="JQ38" s="200"/>
      <c r="JR38" s="200"/>
      <c r="JS38" s="200"/>
      <c r="JT38" s="200"/>
      <c r="JU38" s="200"/>
      <c r="JV38" s="200"/>
      <c r="JW38" s="200"/>
      <c r="JX38" s="200"/>
      <c r="JY38" s="200"/>
      <c r="JZ38" s="200"/>
      <c r="KA38" s="200"/>
      <c r="KB38" s="200"/>
      <c r="KC38" s="200"/>
      <c r="KD38" s="200"/>
      <c r="KE38" s="200"/>
      <c r="KF38" s="200"/>
      <c r="KG38" s="200"/>
      <c r="KH38" s="200"/>
      <c r="KI38" s="200"/>
      <c r="KJ38" s="200"/>
      <c r="KK38" s="200"/>
      <c r="KL38" s="200"/>
      <c r="KM38" s="200"/>
      <c r="KN38" s="200"/>
      <c r="KO38" s="200"/>
      <c r="KP38" s="200"/>
      <c r="KQ38" s="200"/>
      <c r="KR38" s="200"/>
      <c r="KS38" s="200"/>
      <c r="KT38" s="200"/>
      <c r="KU38" s="200"/>
      <c r="KV38" s="200"/>
      <c r="KW38" s="200"/>
      <c r="KX38" s="200"/>
      <c r="KY38" s="200"/>
      <c r="KZ38" s="200"/>
      <c r="LA38" s="200"/>
      <c r="LB38" s="200"/>
      <c r="LC38" s="200"/>
      <c r="LD38" s="200"/>
      <c r="LE38" s="200"/>
      <c r="LF38" s="200"/>
      <c r="LG38" s="200"/>
      <c r="LH38" s="200"/>
      <c r="LI38" s="200"/>
      <c r="LJ38" s="200"/>
      <c r="LK38" s="200"/>
      <c r="LL38" s="200"/>
      <c r="LM38" s="200"/>
      <c r="LN38" s="200"/>
      <c r="LO38" s="200"/>
      <c r="LP38" s="200"/>
      <c r="LQ38" s="200"/>
      <c r="LR38" s="200"/>
      <c r="LS38" s="200"/>
      <c r="LT38" s="200"/>
      <c r="LU38" s="200"/>
      <c r="LV38" s="200"/>
      <c r="LW38" s="200"/>
      <c r="LX38" s="200"/>
      <c r="LY38" s="200"/>
      <c r="LZ38" s="200"/>
      <c r="MA38" s="200"/>
      <c r="MB38" s="200"/>
      <c r="MC38" s="200"/>
      <c r="MD38" s="200"/>
      <c r="ME38" s="200"/>
      <c r="MF38" s="200"/>
      <c r="MG38" s="200"/>
      <c r="MH38" s="200"/>
      <c r="MI38" s="200"/>
      <c r="MJ38" s="200"/>
      <c r="MK38" s="200"/>
      <c r="ML38" s="200"/>
      <c r="MM38" s="200"/>
      <c r="MN38" s="200"/>
      <c r="MO38" s="200"/>
      <c r="MP38" s="200"/>
      <c r="MQ38" s="200"/>
      <c r="MR38" s="200"/>
      <c r="MS38" s="200"/>
      <c r="MT38" s="200"/>
      <c r="MU38" s="200"/>
      <c r="MV38" s="200"/>
      <c r="MW38" s="200"/>
      <c r="MX38" s="200"/>
      <c r="MY38" s="200"/>
      <c r="MZ38" s="200"/>
      <c r="NA38" s="200"/>
      <c r="NB38" s="200"/>
      <c r="NC38" s="200"/>
      <c r="ND38" s="200"/>
      <c r="NE38" s="200"/>
      <c r="NF38" s="200"/>
      <c r="NG38" s="200"/>
      <c r="NH38" s="200"/>
      <c r="NI38" s="200"/>
      <c r="NJ38" s="200"/>
      <c r="NK38" s="200"/>
      <c r="NL38" s="200"/>
      <c r="NM38" s="200"/>
      <c r="NN38" s="200"/>
      <c r="NO38" s="200"/>
      <c r="NP38" s="200"/>
      <c r="NQ38" s="200"/>
      <c r="NR38" s="200"/>
      <c r="NS38" s="200"/>
      <c r="NT38" s="200"/>
      <c r="NU38" s="200"/>
      <c r="NV38" s="200"/>
      <c r="NW38" s="200"/>
      <c r="NX38" s="200"/>
      <c r="NY38" s="200"/>
      <c r="NZ38" s="200"/>
      <c r="OA38" s="200"/>
      <c r="OB38" s="200"/>
      <c r="OC38" s="200"/>
      <c r="OD38" s="200"/>
      <c r="OE38" s="200"/>
      <c r="OF38" s="200"/>
      <c r="OG38" s="200"/>
      <c r="OH38" s="200"/>
      <c r="OI38" s="200"/>
      <c r="OJ38" s="200"/>
      <c r="OK38" s="200"/>
      <c r="OL38" s="200"/>
      <c r="OM38" s="200"/>
      <c r="ON38" s="200"/>
      <c r="OO38" s="200"/>
      <c r="OP38" s="200"/>
      <c r="OQ38" s="200"/>
      <c r="OR38" s="200"/>
      <c r="OS38" s="200"/>
      <c r="OT38" s="200"/>
      <c r="OU38" s="200"/>
      <c r="OV38" s="200"/>
      <c r="OW38" s="200"/>
      <c r="OX38" s="200"/>
      <c r="OY38" s="200"/>
      <c r="OZ38" s="200"/>
      <c r="PA38" s="200"/>
      <c r="PB38" s="200"/>
      <c r="PC38" s="200"/>
      <c r="PD38" s="200"/>
      <c r="PE38" s="200"/>
      <c r="PF38" s="200"/>
      <c r="PG38" s="200"/>
      <c r="PH38" s="200"/>
      <c r="PI38" s="200"/>
      <c r="PJ38" s="200"/>
      <c r="PK38" s="200"/>
      <c r="PL38" s="200"/>
      <c r="PM38" s="200"/>
      <c r="PN38" s="200"/>
      <c r="PO38" s="200"/>
      <c r="PP38" s="200"/>
      <c r="PQ38" s="200"/>
      <c r="PR38" s="200"/>
      <c r="PS38" s="200"/>
      <c r="PT38" s="200"/>
      <c r="PU38" s="200"/>
      <c r="PV38" s="200"/>
      <c r="PW38" s="200"/>
      <c r="PX38" s="200"/>
      <c r="PY38" s="200"/>
      <c r="PZ38" s="200"/>
      <c r="QA38" s="200"/>
      <c r="QB38" s="200"/>
      <c r="QC38" s="200"/>
      <c r="QD38" s="200"/>
      <c r="QE38" s="200"/>
      <c r="QF38" s="200"/>
      <c r="QG38" s="200"/>
      <c r="QH38" s="200"/>
      <c r="QI38" s="200"/>
      <c r="QJ38" s="200"/>
      <c r="QK38" s="200"/>
      <c r="QL38" s="200"/>
      <c r="QM38" s="200"/>
      <c r="QN38" s="200"/>
      <c r="QO38" s="200"/>
      <c r="QP38" s="200"/>
      <c r="QQ38" s="200"/>
      <c r="QR38" s="200"/>
      <c r="QS38" s="200"/>
      <c r="QT38" s="200"/>
      <c r="QU38" s="200"/>
      <c r="QV38" s="200"/>
      <c r="QW38" s="200"/>
      <c r="QX38" s="200"/>
      <c r="QY38" s="200"/>
      <c r="QZ38" s="200"/>
      <c r="RA38" s="200"/>
      <c r="RB38" s="200"/>
      <c r="RC38" s="200"/>
      <c r="RD38" s="200"/>
      <c r="RE38" s="200"/>
      <c r="RF38" s="200"/>
      <c r="RG38" s="200"/>
      <c r="RH38" s="200"/>
      <c r="RI38" s="200"/>
      <c r="RJ38" s="200"/>
      <c r="RK38" s="200"/>
      <c r="RL38" s="200"/>
      <c r="RM38" s="200"/>
      <c r="RN38" s="200"/>
      <c r="RO38" s="200"/>
      <c r="RP38" s="200"/>
      <c r="RQ38" s="200"/>
      <c r="RR38" s="200"/>
      <c r="RS38" s="200"/>
      <c r="RT38" s="200"/>
      <c r="RU38" s="200"/>
      <c r="RV38" s="200"/>
      <c r="RW38" s="200"/>
      <c r="RX38" s="200"/>
      <c r="RY38" s="200"/>
      <c r="RZ38" s="200"/>
      <c r="SA38" s="200"/>
      <c r="SB38" s="200"/>
      <c r="SC38" s="200"/>
      <c r="SD38" s="200"/>
      <c r="SE38" s="200"/>
      <c r="SF38" s="200"/>
      <c r="SG38" s="200"/>
      <c r="SH38" s="200"/>
      <c r="SI38" s="200"/>
      <c r="SJ38" s="200"/>
      <c r="SK38" s="200"/>
      <c r="SL38" s="200"/>
      <c r="SM38" s="200"/>
      <c r="SN38" s="200"/>
      <c r="SO38" s="200"/>
      <c r="SP38" s="200"/>
      <c r="SQ38" s="200"/>
      <c r="SR38" s="200"/>
      <c r="SS38" s="200"/>
      <c r="ST38" s="200"/>
      <c r="SU38" s="200"/>
      <c r="SV38" s="200"/>
      <c r="SW38" s="200"/>
      <c r="SX38" s="200"/>
      <c r="SY38" s="200"/>
      <c r="SZ38" s="200"/>
      <c r="TA38" s="200"/>
      <c r="TB38" s="200"/>
      <c r="TC38" s="200"/>
      <c r="TD38" s="200"/>
      <c r="TE38" s="200"/>
      <c r="TF38" s="200"/>
      <c r="TG38" s="200"/>
      <c r="TH38" s="200"/>
      <c r="TI38" s="200"/>
      <c r="TJ38" s="200"/>
      <c r="TK38" s="200"/>
      <c r="TL38" s="200"/>
      <c r="TM38" s="200"/>
      <c r="TN38" s="200"/>
      <c r="TO38" s="200"/>
      <c r="TP38" s="200"/>
      <c r="TQ38" s="200"/>
      <c r="TR38" s="200"/>
      <c r="TS38" s="200"/>
      <c r="TT38" s="200"/>
      <c r="TU38" s="200"/>
      <c r="TV38" s="200"/>
      <c r="TW38" s="200"/>
      <c r="TX38" s="200"/>
      <c r="TY38" s="200"/>
      <c r="TZ38" s="200"/>
      <c r="UA38" s="200"/>
      <c r="UB38" s="200"/>
      <c r="UC38" s="200"/>
      <c r="UD38" s="200"/>
      <c r="UE38" s="200"/>
      <c r="UF38" s="200"/>
      <c r="UG38" s="200"/>
      <c r="UH38" s="200"/>
      <c r="UI38" s="200"/>
      <c r="UJ38" s="200"/>
      <c r="UK38" s="200"/>
      <c r="UL38" s="200"/>
      <c r="UM38" s="200"/>
      <c r="UN38" s="200"/>
      <c r="UO38" s="200"/>
      <c r="UP38" s="200"/>
      <c r="UQ38" s="200"/>
      <c r="UR38" s="200"/>
      <c r="US38" s="200"/>
      <c r="UT38" s="200"/>
      <c r="UU38" s="200"/>
      <c r="UV38" s="200"/>
      <c r="UW38" s="200"/>
      <c r="UX38" s="200"/>
      <c r="UY38" s="200"/>
      <c r="UZ38" s="200"/>
      <c r="VA38" s="200"/>
      <c r="VB38" s="200"/>
      <c r="VC38" s="200"/>
      <c r="VD38" s="200"/>
      <c r="VE38" s="200"/>
      <c r="VF38" s="200"/>
      <c r="VG38" s="200"/>
      <c r="VH38" s="200"/>
      <c r="VI38" s="200"/>
      <c r="VJ38" s="200"/>
      <c r="VK38" s="200"/>
      <c r="VL38" s="200"/>
      <c r="VM38" s="200"/>
      <c r="VN38" s="200"/>
      <c r="VO38" s="200"/>
      <c r="VP38" s="200"/>
      <c r="VQ38" s="200"/>
      <c r="VR38" s="200"/>
      <c r="VS38" s="200"/>
      <c r="VT38" s="200"/>
      <c r="VU38" s="200"/>
      <c r="VV38" s="200"/>
      <c r="VW38" s="200"/>
      <c r="VX38" s="200"/>
      <c r="VY38" s="200"/>
      <c r="VZ38" s="200"/>
      <c r="WA38" s="200"/>
      <c r="WB38" s="200"/>
      <c r="WC38" s="200"/>
      <c r="WD38" s="200"/>
      <c r="WE38" s="200"/>
      <c r="WF38" s="200"/>
      <c r="WG38" s="200"/>
      <c r="WH38" s="200"/>
      <c r="WI38" s="200"/>
      <c r="WJ38" s="200"/>
      <c r="WK38" s="200"/>
      <c r="WL38" s="200"/>
      <c r="WM38" s="200"/>
      <c r="WN38" s="200"/>
      <c r="WO38" s="200"/>
      <c r="WP38" s="200"/>
      <c r="WQ38" s="200"/>
      <c r="WR38" s="200"/>
      <c r="WS38" s="200"/>
      <c r="WT38" s="200"/>
      <c r="WU38" s="200"/>
      <c r="WV38" s="200"/>
      <c r="WW38" s="200"/>
      <c r="WX38" s="200"/>
      <c r="WY38" s="200"/>
      <c r="WZ38" s="200"/>
      <c r="XA38" s="200"/>
      <c r="XB38" s="200"/>
      <c r="XC38" s="200"/>
      <c r="XD38" s="200"/>
      <c r="XE38" s="200"/>
      <c r="XF38" s="200"/>
      <c r="XG38" s="200"/>
      <c r="XH38" s="200"/>
      <c r="XI38" s="200"/>
      <c r="XJ38" s="200"/>
      <c r="XK38" s="200"/>
      <c r="XL38" s="200"/>
      <c r="XM38" s="200"/>
      <c r="XN38" s="200"/>
      <c r="XO38" s="200"/>
      <c r="XP38" s="200"/>
      <c r="XQ38" s="200"/>
      <c r="XR38" s="200"/>
      <c r="XS38" s="200"/>
      <c r="XT38" s="200"/>
      <c r="XU38" s="200"/>
      <c r="XV38" s="200"/>
      <c r="XW38" s="200"/>
      <c r="XX38" s="200"/>
      <c r="XY38" s="200"/>
      <c r="XZ38" s="200"/>
      <c r="YA38" s="200"/>
      <c r="YB38" s="200"/>
      <c r="YC38" s="200"/>
      <c r="YD38" s="200"/>
      <c r="YE38" s="200"/>
      <c r="YF38" s="200"/>
      <c r="YG38" s="200"/>
      <c r="YH38" s="200"/>
      <c r="YI38" s="200"/>
      <c r="YJ38" s="200"/>
      <c r="YK38" s="200"/>
      <c r="YL38" s="200"/>
      <c r="YM38" s="200"/>
      <c r="YN38" s="200"/>
      <c r="YO38" s="200"/>
      <c r="YP38" s="200"/>
      <c r="YQ38" s="200"/>
      <c r="YR38" s="200"/>
      <c r="YS38" s="200"/>
      <c r="YT38" s="200"/>
      <c r="YU38" s="200"/>
      <c r="YV38" s="200"/>
      <c r="YW38" s="200"/>
      <c r="YX38" s="200"/>
      <c r="YY38" s="200"/>
      <c r="YZ38" s="200"/>
      <c r="ZA38" s="200"/>
      <c r="ZB38" s="200"/>
      <c r="ZC38" s="200"/>
      <c r="ZD38" s="200"/>
      <c r="ZE38" s="200"/>
      <c r="ZF38" s="200"/>
      <c r="ZG38" s="200"/>
      <c r="ZH38" s="200"/>
      <c r="ZI38" s="200"/>
      <c r="ZJ38" s="200"/>
      <c r="ZK38" s="200"/>
      <c r="ZL38" s="200"/>
      <c r="ZM38" s="200"/>
      <c r="ZN38" s="200"/>
      <c r="ZO38" s="200"/>
      <c r="ZP38" s="200"/>
      <c r="ZQ38" s="200"/>
      <c r="ZR38" s="200"/>
      <c r="ZS38" s="200"/>
      <c r="ZT38" s="200"/>
      <c r="ZU38" s="200"/>
      <c r="ZV38" s="200"/>
      <c r="ZW38" s="200"/>
      <c r="ZX38" s="200"/>
      <c r="ZY38" s="200"/>
      <c r="ZZ38" s="200"/>
      <c r="AAA38" s="200"/>
      <c r="AAB38" s="200"/>
      <c r="AAC38" s="200"/>
      <c r="AAD38" s="200"/>
      <c r="AAE38" s="200"/>
      <c r="AAF38" s="200"/>
      <c r="AAG38" s="200"/>
      <c r="AAH38" s="200"/>
      <c r="AAI38" s="200"/>
      <c r="AAJ38" s="200"/>
      <c r="AAK38" s="200"/>
      <c r="AAL38" s="200"/>
      <c r="AAM38" s="200"/>
      <c r="AAN38" s="200"/>
      <c r="AAO38" s="200"/>
      <c r="AAP38" s="200"/>
      <c r="AAQ38" s="200"/>
      <c r="AAR38" s="200"/>
      <c r="AAS38" s="200"/>
      <c r="AAT38" s="200"/>
      <c r="AAU38" s="200"/>
      <c r="AAV38" s="200"/>
      <c r="AAW38" s="200"/>
      <c r="AAX38" s="200"/>
      <c r="AAY38" s="200"/>
      <c r="AAZ38" s="200"/>
      <c r="ABA38" s="200"/>
      <c r="ABB38" s="200"/>
      <c r="ABC38" s="200"/>
      <c r="ABD38" s="200"/>
      <c r="ABE38" s="200"/>
      <c r="ABF38" s="200"/>
      <c r="ABG38" s="200"/>
      <c r="ABH38" s="200"/>
      <c r="ABI38" s="200"/>
      <c r="ABJ38" s="200"/>
      <c r="ABK38" s="200"/>
      <c r="ABL38" s="200"/>
      <c r="ABM38" s="200"/>
      <c r="ABN38" s="200"/>
      <c r="ABO38" s="200"/>
      <c r="ABP38" s="200"/>
      <c r="ABQ38" s="200"/>
      <c r="ABR38" s="200"/>
      <c r="ABS38" s="200"/>
      <c r="ABT38" s="200"/>
      <c r="ABU38" s="200"/>
      <c r="ABV38" s="200"/>
      <c r="ABW38" s="200"/>
      <c r="ABX38" s="200"/>
      <c r="ABY38" s="200"/>
      <c r="ABZ38" s="200"/>
      <c r="ACA38" s="200"/>
      <c r="ACB38" s="200"/>
      <c r="ACC38" s="200"/>
      <c r="ACD38" s="200"/>
      <c r="ACE38" s="200"/>
      <c r="ACF38" s="200"/>
      <c r="ACG38" s="200"/>
      <c r="ACH38" s="200"/>
      <c r="ACI38" s="200"/>
      <c r="ACJ38" s="200"/>
      <c r="ACK38" s="200"/>
      <c r="ACL38" s="200"/>
      <c r="ACM38" s="200"/>
      <c r="ACN38" s="200"/>
      <c r="ACO38" s="200"/>
      <c r="ACP38" s="200"/>
      <c r="ACQ38" s="200"/>
      <c r="ACR38" s="200"/>
      <c r="ACS38" s="200"/>
      <c r="ACT38" s="200"/>
      <c r="ACU38" s="200"/>
      <c r="ACV38" s="200"/>
      <c r="ACW38" s="200"/>
      <c r="ACX38" s="200"/>
      <c r="ACY38" s="200"/>
      <c r="ACZ38" s="200"/>
      <c r="ADA38" s="200"/>
      <c r="ADB38" s="200"/>
      <c r="ADC38" s="200"/>
      <c r="ADD38" s="200"/>
      <c r="ADE38" s="200"/>
      <c r="ADF38" s="200"/>
      <c r="ADG38" s="200"/>
      <c r="ADH38" s="200"/>
      <c r="ADI38" s="200"/>
      <c r="ADJ38" s="200"/>
      <c r="ADK38" s="200"/>
      <c r="ADL38" s="200"/>
      <c r="ADM38" s="200"/>
      <c r="ADN38" s="200"/>
      <c r="ADO38" s="200"/>
      <c r="ADP38" s="200"/>
      <c r="ADQ38" s="200"/>
      <c r="ADR38" s="200"/>
      <c r="ADS38" s="200"/>
      <c r="ADT38" s="200"/>
      <c r="ADU38" s="200"/>
      <c r="ADV38" s="200"/>
      <c r="ADW38" s="200"/>
      <c r="ADX38" s="200"/>
      <c r="ADY38" s="200"/>
      <c r="ADZ38" s="200"/>
      <c r="AEA38" s="200"/>
      <c r="AEB38" s="200"/>
      <c r="AEC38" s="200"/>
      <c r="AED38" s="200"/>
      <c r="AEE38" s="200"/>
      <c r="AEF38" s="200"/>
      <c r="AEG38" s="200"/>
      <c r="AEH38" s="200"/>
      <c r="AEI38" s="200"/>
      <c r="AEJ38" s="200"/>
      <c r="AEK38" s="200"/>
      <c r="AEL38" s="200"/>
      <c r="AEM38" s="200"/>
      <c r="AEN38" s="200"/>
      <c r="AEO38" s="200"/>
      <c r="AEP38" s="200"/>
      <c r="AEQ38" s="200"/>
      <c r="AER38" s="200"/>
      <c r="AES38" s="200"/>
      <c r="AET38" s="200"/>
      <c r="AEU38" s="200"/>
      <c r="AEV38" s="200"/>
      <c r="AEW38" s="200"/>
      <c r="AEX38" s="200"/>
      <c r="AEY38" s="200"/>
      <c r="AEZ38" s="200"/>
      <c r="AFA38" s="200"/>
      <c r="AFB38" s="200"/>
      <c r="AFC38" s="200"/>
      <c r="AFD38" s="200"/>
      <c r="AFE38" s="200"/>
      <c r="AFF38" s="200"/>
      <c r="AFG38" s="200"/>
      <c r="AFH38" s="200"/>
      <c r="AFI38" s="200"/>
      <c r="AFJ38" s="200"/>
      <c r="AFK38" s="200"/>
      <c r="AFL38" s="200"/>
      <c r="AFM38" s="200"/>
      <c r="AFN38" s="200"/>
      <c r="AFO38" s="200"/>
      <c r="AFP38" s="200"/>
      <c r="AFQ38" s="200"/>
      <c r="AFR38" s="200"/>
      <c r="AFS38" s="200"/>
      <c r="AFT38" s="200"/>
      <c r="AFU38" s="200"/>
      <c r="AFV38" s="200"/>
      <c r="AFW38" s="200"/>
      <c r="AFX38" s="200"/>
      <c r="AFY38" s="200"/>
      <c r="AFZ38" s="200"/>
      <c r="AGA38" s="200"/>
      <c r="AGB38" s="200"/>
      <c r="AGC38" s="200"/>
      <c r="AGD38" s="200"/>
      <c r="AGE38" s="200"/>
      <c r="AGF38" s="200"/>
      <c r="AGG38" s="200"/>
      <c r="AGH38" s="200"/>
      <c r="AGI38" s="200"/>
      <c r="AGJ38" s="200"/>
      <c r="AGK38" s="200"/>
      <c r="AGL38" s="200"/>
      <c r="AGM38" s="200"/>
      <c r="AGN38" s="200"/>
      <c r="AGO38" s="200"/>
      <c r="AGP38" s="200"/>
      <c r="AGQ38" s="200"/>
      <c r="AGR38" s="200"/>
      <c r="AGS38" s="200"/>
      <c r="AGT38" s="200"/>
      <c r="AGU38" s="200"/>
      <c r="AGV38" s="200"/>
      <c r="AGW38" s="200"/>
      <c r="AGX38" s="200"/>
      <c r="AGY38" s="200"/>
      <c r="AGZ38" s="200"/>
      <c r="AHA38" s="200"/>
      <c r="AHB38" s="200"/>
      <c r="AHC38" s="200"/>
      <c r="AHD38" s="200"/>
      <c r="AHE38" s="200"/>
      <c r="AHF38" s="200"/>
      <c r="AHG38" s="200"/>
      <c r="AHH38" s="200"/>
      <c r="AHI38" s="200"/>
      <c r="AHJ38" s="200"/>
      <c r="AHK38" s="200"/>
      <c r="AHL38" s="200"/>
      <c r="AHM38" s="200"/>
      <c r="AHN38" s="200"/>
      <c r="AHO38" s="200"/>
      <c r="AHP38" s="200"/>
      <c r="AHQ38" s="200"/>
      <c r="AHR38" s="200"/>
      <c r="AHS38" s="200"/>
      <c r="AHT38" s="200"/>
      <c r="AHU38" s="200"/>
      <c r="AHV38" s="200"/>
      <c r="AHW38" s="200"/>
      <c r="AHX38" s="200"/>
      <c r="AHY38" s="200"/>
      <c r="AHZ38" s="200"/>
      <c r="AIA38" s="200"/>
      <c r="AIB38" s="200"/>
      <c r="AIC38" s="200"/>
      <c r="AID38" s="200"/>
      <c r="AIE38" s="200"/>
      <c r="AIF38" s="200"/>
      <c r="AIG38" s="200"/>
      <c r="AIH38" s="200"/>
      <c r="AII38" s="200"/>
      <c r="AIJ38" s="200"/>
      <c r="AIK38" s="200"/>
      <c r="AIL38" s="200"/>
      <c r="AIM38" s="200"/>
      <c r="AIN38" s="200"/>
      <c r="AIO38" s="200"/>
      <c r="AIP38" s="200"/>
      <c r="AIQ38" s="200"/>
      <c r="AIR38" s="200"/>
      <c r="AIS38" s="200"/>
      <c r="AIT38" s="200"/>
      <c r="AIU38" s="200"/>
      <c r="AIV38" s="200"/>
      <c r="AIW38" s="200"/>
      <c r="AIX38" s="200"/>
      <c r="AIY38" s="200"/>
      <c r="AIZ38" s="200"/>
      <c r="AJA38" s="200"/>
      <c r="AJB38" s="200"/>
      <c r="AJC38" s="200"/>
      <c r="AJD38" s="200"/>
      <c r="AJE38" s="200"/>
      <c r="AJF38" s="200"/>
      <c r="AJG38" s="200"/>
      <c r="AJH38" s="200"/>
      <c r="AJI38" s="200"/>
      <c r="AJJ38" s="200"/>
      <c r="AJK38" s="200"/>
      <c r="AJL38" s="200"/>
      <c r="AJM38" s="200"/>
      <c r="AJN38" s="200"/>
      <c r="AJO38" s="200"/>
    </row>
    <row r="39" spans="1:952">
      <c r="B39" s="354">
        <v>36</v>
      </c>
      <c r="C39" s="373"/>
      <c r="D39" s="354"/>
      <c r="E39" s="354"/>
      <c r="F39" s="362">
        <v>0</v>
      </c>
      <c r="G39" s="362">
        <v>0</v>
      </c>
      <c r="H39" s="363">
        <v>0</v>
      </c>
      <c r="I39" s="362">
        <v>0</v>
      </c>
      <c r="J39" s="360"/>
      <c r="K39" s="360"/>
      <c r="L39" s="360"/>
      <c r="M39" s="360">
        <f t="shared" si="1"/>
        <v>0</v>
      </c>
      <c r="N39" s="361">
        <f t="shared" si="2"/>
        <v>0</v>
      </c>
      <c r="O39" s="361">
        <f t="shared" si="6"/>
        <v>0</v>
      </c>
      <c r="S39" s="414">
        <v>36</v>
      </c>
      <c r="T39" s="415"/>
      <c r="U39" s="414"/>
      <c r="V39" s="425">
        <v>0</v>
      </c>
      <c r="W39" s="416">
        <f t="shared" si="0"/>
        <v>0</v>
      </c>
      <c r="X39" s="416">
        <f t="shared" si="4"/>
        <v>0</v>
      </c>
      <c r="Y39" s="409"/>
      <c r="Z39" s="428" t="str">
        <f t="shared" si="5"/>
        <v>OK</v>
      </c>
      <c r="AJP39" s="201"/>
    </row>
    <row r="40" spans="1:952">
      <c r="B40" s="354">
        <v>37</v>
      </c>
      <c r="C40" s="355"/>
      <c r="D40" s="354"/>
      <c r="E40" s="354"/>
      <c r="F40" s="362">
        <v>0</v>
      </c>
      <c r="G40" s="360">
        <v>0</v>
      </c>
      <c r="H40" s="363">
        <v>0</v>
      </c>
      <c r="I40" s="362">
        <v>0</v>
      </c>
      <c r="J40" s="365"/>
      <c r="K40" s="365"/>
      <c r="L40" s="365"/>
      <c r="M40" s="360">
        <f t="shared" si="1"/>
        <v>0</v>
      </c>
      <c r="N40" s="361">
        <f t="shared" si="2"/>
        <v>0</v>
      </c>
      <c r="O40" s="361">
        <f t="shared" si="6"/>
        <v>0</v>
      </c>
      <c r="S40" s="414">
        <v>37</v>
      </c>
      <c r="T40" s="415"/>
      <c r="U40" s="414"/>
      <c r="V40" s="425">
        <v>0</v>
      </c>
      <c r="W40" s="416">
        <f t="shared" si="0"/>
        <v>0</v>
      </c>
      <c r="X40" s="416">
        <f t="shared" si="4"/>
        <v>0</v>
      </c>
      <c r="Y40" s="409"/>
      <c r="Z40" s="428" t="str">
        <f t="shared" si="5"/>
        <v>OK</v>
      </c>
      <c r="AJP40" s="201"/>
    </row>
    <row r="41" spans="1:952">
      <c r="B41" s="354">
        <v>38</v>
      </c>
      <c r="C41" s="355"/>
      <c r="D41" s="354"/>
      <c r="E41" s="354"/>
      <c r="F41" s="362">
        <v>0</v>
      </c>
      <c r="G41" s="360">
        <v>0</v>
      </c>
      <c r="H41" s="363">
        <v>0</v>
      </c>
      <c r="I41" s="362">
        <v>0</v>
      </c>
      <c r="J41" s="360"/>
      <c r="K41" s="360"/>
      <c r="L41" s="360"/>
      <c r="M41" s="360">
        <f t="shared" si="1"/>
        <v>0</v>
      </c>
      <c r="N41" s="361">
        <f t="shared" si="2"/>
        <v>0</v>
      </c>
      <c r="O41" s="361">
        <f t="shared" si="6"/>
        <v>0</v>
      </c>
      <c r="S41" s="414">
        <v>38</v>
      </c>
      <c r="T41" s="415"/>
      <c r="U41" s="414"/>
      <c r="V41" s="425">
        <v>0</v>
      </c>
      <c r="W41" s="416">
        <f t="shared" si="0"/>
        <v>0</v>
      </c>
      <c r="X41" s="416">
        <f t="shared" si="4"/>
        <v>0</v>
      </c>
      <c r="Y41" s="409"/>
      <c r="Z41" s="428" t="str">
        <f t="shared" si="5"/>
        <v>OK</v>
      </c>
      <c r="AJP41" s="201"/>
    </row>
    <row r="42" spans="1:952">
      <c r="B42" s="354">
        <v>39</v>
      </c>
      <c r="C42" s="355"/>
      <c r="D42" s="354"/>
      <c r="E42" s="354"/>
      <c r="F42" s="362">
        <v>0</v>
      </c>
      <c r="G42" s="360">
        <v>0</v>
      </c>
      <c r="H42" s="363">
        <v>0</v>
      </c>
      <c r="I42" s="362">
        <v>0</v>
      </c>
      <c r="J42" s="360"/>
      <c r="K42" s="360"/>
      <c r="L42" s="360"/>
      <c r="M42" s="360">
        <f t="shared" si="1"/>
        <v>0</v>
      </c>
      <c r="N42" s="361">
        <f t="shared" si="2"/>
        <v>0</v>
      </c>
      <c r="O42" s="361">
        <f t="shared" si="6"/>
        <v>0</v>
      </c>
      <c r="S42" s="414">
        <v>39</v>
      </c>
      <c r="T42" s="415"/>
      <c r="U42" s="414"/>
      <c r="V42" s="425">
        <v>0</v>
      </c>
      <c r="W42" s="416">
        <f t="shared" si="0"/>
        <v>0</v>
      </c>
      <c r="X42" s="416">
        <f t="shared" si="4"/>
        <v>0</v>
      </c>
      <c r="Y42" s="409"/>
      <c r="Z42" s="428" t="str">
        <f t="shared" si="5"/>
        <v>OK</v>
      </c>
      <c r="AJP42" s="201"/>
    </row>
    <row r="43" spans="1:952" s="204" customFormat="1">
      <c r="A43" s="200"/>
      <c r="B43" s="366">
        <v>40</v>
      </c>
      <c r="C43" s="367"/>
      <c r="D43" s="366"/>
      <c r="E43" s="366"/>
      <c r="F43" s="362">
        <v>0</v>
      </c>
      <c r="G43" s="362">
        <v>0</v>
      </c>
      <c r="H43" s="363">
        <v>0</v>
      </c>
      <c r="I43" s="362">
        <v>0</v>
      </c>
      <c r="J43" s="362"/>
      <c r="K43" s="362"/>
      <c r="L43" s="362"/>
      <c r="M43" s="360">
        <f t="shared" si="1"/>
        <v>0</v>
      </c>
      <c r="N43" s="361">
        <f t="shared" si="2"/>
        <v>0</v>
      </c>
      <c r="O43" s="361">
        <f t="shared" si="6"/>
        <v>0</v>
      </c>
      <c r="P43" s="200"/>
      <c r="Q43" s="200"/>
      <c r="R43" s="200"/>
      <c r="S43" s="417">
        <v>40</v>
      </c>
      <c r="T43" s="418"/>
      <c r="U43" s="417"/>
      <c r="V43" s="426">
        <v>0</v>
      </c>
      <c r="W43" s="416">
        <f t="shared" si="0"/>
        <v>0</v>
      </c>
      <c r="X43" s="416">
        <f t="shared" si="4"/>
        <v>0</v>
      </c>
      <c r="Y43" s="419"/>
      <c r="Z43" s="428" t="str">
        <f t="shared" si="5"/>
        <v>OK</v>
      </c>
      <c r="AA43" s="352"/>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200"/>
      <c r="EB43" s="200"/>
      <c r="EC43" s="200"/>
      <c r="ED43" s="200"/>
      <c r="EE43" s="200"/>
      <c r="EF43" s="200"/>
      <c r="EG43" s="200"/>
      <c r="EH43" s="200"/>
      <c r="EI43" s="200"/>
      <c r="EJ43" s="200"/>
      <c r="EK43" s="200"/>
      <c r="EL43" s="200"/>
      <c r="EM43" s="200"/>
      <c r="EN43" s="200"/>
      <c r="EO43" s="200"/>
      <c r="EP43" s="200"/>
      <c r="EQ43" s="200"/>
      <c r="ER43" s="200"/>
      <c r="ES43" s="200"/>
      <c r="ET43" s="200"/>
      <c r="EU43" s="200"/>
      <c r="EV43" s="200"/>
      <c r="EW43" s="200"/>
      <c r="EX43" s="200"/>
      <c r="EY43" s="200"/>
      <c r="EZ43" s="200"/>
      <c r="FA43" s="200"/>
      <c r="FB43" s="200"/>
      <c r="FC43" s="200"/>
      <c r="FD43" s="200"/>
      <c r="FE43" s="200"/>
      <c r="FF43" s="200"/>
      <c r="FG43" s="200"/>
      <c r="FH43" s="200"/>
      <c r="FI43" s="200"/>
      <c r="FJ43" s="200"/>
      <c r="FK43" s="200"/>
      <c r="FL43" s="200"/>
      <c r="FM43" s="200"/>
      <c r="FN43" s="200"/>
      <c r="FO43" s="200"/>
      <c r="FP43" s="200"/>
      <c r="FQ43" s="200"/>
      <c r="FR43" s="200"/>
      <c r="FS43" s="200"/>
      <c r="FT43" s="200"/>
      <c r="FU43" s="200"/>
      <c r="FV43" s="200"/>
      <c r="FW43" s="200"/>
      <c r="FX43" s="200"/>
      <c r="FY43" s="200"/>
      <c r="FZ43" s="200"/>
      <c r="GA43" s="200"/>
      <c r="GB43" s="200"/>
      <c r="GC43" s="200"/>
      <c r="GD43" s="200"/>
      <c r="GE43" s="200"/>
      <c r="GF43" s="200"/>
      <c r="GG43" s="200"/>
      <c r="GH43" s="200"/>
      <c r="GI43" s="200"/>
      <c r="GJ43" s="200"/>
      <c r="GK43" s="200"/>
      <c r="GL43" s="200"/>
      <c r="GM43" s="200"/>
      <c r="GN43" s="200"/>
      <c r="GO43" s="200"/>
      <c r="GP43" s="200"/>
      <c r="GQ43" s="200"/>
      <c r="GR43" s="200"/>
      <c r="GS43" s="200"/>
      <c r="GT43" s="200"/>
      <c r="GU43" s="200"/>
      <c r="GV43" s="200"/>
      <c r="GW43" s="200"/>
      <c r="GX43" s="200"/>
      <c r="GY43" s="200"/>
      <c r="GZ43" s="200"/>
      <c r="HA43" s="200"/>
      <c r="HB43" s="200"/>
      <c r="HC43" s="200"/>
      <c r="HD43" s="200"/>
      <c r="HE43" s="200"/>
      <c r="HF43" s="200"/>
      <c r="HG43" s="200"/>
      <c r="HH43" s="200"/>
      <c r="HI43" s="200"/>
      <c r="HJ43" s="200"/>
      <c r="HK43" s="200"/>
      <c r="HL43" s="200"/>
      <c r="HM43" s="200"/>
      <c r="HN43" s="200"/>
      <c r="HO43" s="200"/>
      <c r="HP43" s="200"/>
      <c r="HQ43" s="200"/>
      <c r="HR43" s="200"/>
      <c r="HS43" s="200"/>
      <c r="HT43" s="200"/>
      <c r="HU43" s="200"/>
      <c r="HV43" s="200"/>
      <c r="HW43" s="200"/>
      <c r="HX43" s="200"/>
      <c r="HY43" s="200"/>
      <c r="HZ43" s="200"/>
      <c r="IA43" s="200"/>
      <c r="IB43" s="200"/>
      <c r="IC43" s="200"/>
      <c r="ID43" s="200"/>
      <c r="IE43" s="200"/>
      <c r="IF43" s="200"/>
      <c r="IG43" s="200"/>
      <c r="IH43" s="200"/>
      <c r="II43" s="200"/>
      <c r="IJ43" s="200"/>
      <c r="IK43" s="200"/>
      <c r="IL43" s="200"/>
      <c r="IM43" s="200"/>
      <c r="IN43" s="200"/>
      <c r="IO43" s="200"/>
      <c r="IP43" s="200"/>
      <c r="IQ43" s="200"/>
      <c r="IR43" s="200"/>
      <c r="IS43" s="200"/>
      <c r="IT43" s="200"/>
      <c r="IU43" s="200"/>
      <c r="IV43" s="200"/>
      <c r="IW43" s="200"/>
      <c r="IX43" s="200"/>
      <c r="IY43" s="200"/>
      <c r="IZ43" s="200"/>
      <c r="JA43" s="200"/>
      <c r="JB43" s="200"/>
      <c r="JC43" s="200"/>
      <c r="JD43" s="200"/>
      <c r="JE43" s="200"/>
      <c r="JF43" s="200"/>
      <c r="JG43" s="200"/>
      <c r="JH43" s="200"/>
      <c r="JI43" s="200"/>
      <c r="JJ43" s="200"/>
      <c r="JK43" s="200"/>
      <c r="JL43" s="200"/>
      <c r="JM43" s="200"/>
      <c r="JN43" s="200"/>
      <c r="JO43" s="200"/>
      <c r="JP43" s="200"/>
      <c r="JQ43" s="200"/>
      <c r="JR43" s="200"/>
      <c r="JS43" s="200"/>
      <c r="JT43" s="200"/>
      <c r="JU43" s="200"/>
      <c r="JV43" s="200"/>
      <c r="JW43" s="200"/>
      <c r="JX43" s="200"/>
      <c r="JY43" s="200"/>
      <c r="JZ43" s="200"/>
      <c r="KA43" s="200"/>
      <c r="KB43" s="200"/>
      <c r="KC43" s="200"/>
      <c r="KD43" s="200"/>
      <c r="KE43" s="200"/>
      <c r="KF43" s="200"/>
      <c r="KG43" s="200"/>
      <c r="KH43" s="200"/>
      <c r="KI43" s="200"/>
      <c r="KJ43" s="200"/>
      <c r="KK43" s="200"/>
      <c r="KL43" s="200"/>
      <c r="KM43" s="200"/>
      <c r="KN43" s="200"/>
      <c r="KO43" s="200"/>
      <c r="KP43" s="200"/>
      <c r="KQ43" s="200"/>
      <c r="KR43" s="200"/>
      <c r="KS43" s="200"/>
      <c r="KT43" s="200"/>
      <c r="KU43" s="200"/>
      <c r="KV43" s="200"/>
      <c r="KW43" s="200"/>
      <c r="KX43" s="200"/>
      <c r="KY43" s="200"/>
      <c r="KZ43" s="200"/>
      <c r="LA43" s="200"/>
      <c r="LB43" s="200"/>
      <c r="LC43" s="200"/>
      <c r="LD43" s="200"/>
      <c r="LE43" s="200"/>
      <c r="LF43" s="200"/>
      <c r="LG43" s="200"/>
      <c r="LH43" s="200"/>
      <c r="LI43" s="200"/>
      <c r="LJ43" s="200"/>
      <c r="LK43" s="200"/>
      <c r="LL43" s="200"/>
      <c r="LM43" s="200"/>
      <c r="LN43" s="200"/>
      <c r="LO43" s="200"/>
      <c r="LP43" s="200"/>
      <c r="LQ43" s="200"/>
      <c r="LR43" s="200"/>
      <c r="LS43" s="200"/>
      <c r="LT43" s="200"/>
      <c r="LU43" s="200"/>
      <c r="LV43" s="200"/>
      <c r="LW43" s="200"/>
      <c r="LX43" s="200"/>
      <c r="LY43" s="200"/>
      <c r="LZ43" s="200"/>
      <c r="MA43" s="200"/>
      <c r="MB43" s="200"/>
      <c r="MC43" s="200"/>
      <c r="MD43" s="200"/>
      <c r="ME43" s="200"/>
      <c r="MF43" s="200"/>
      <c r="MG43" s="200"/>
      <c r="MH43" s="200"/>
      <c r="MI43" s="200"/>
      <c r="MJ43" s="200"/>
      <c r="MK43" s="200"/>
      <c r="ML43" s="200"/>
      <c r="MM43" s="200"/>
      <c r="MN43" s="200"/>
      <c r="MO43" s="200"/>
      <c r="MP43" s="200"/>
      <c r="MQ43" s="200"/>
      <c r="MR43" s="200"/>
      <c r="MS43" s="200"/>
      <c r="MT43" s="200"/>
      <c r="MU43" s="200"/>
      <c r="MV43" s="200"/>
      <c r="MW43" s="200"/>
      <c r="MX43" s="200"/>
      <c r="MY43" s="200"/>
      <c r="MZ43" s="200"/>
      <c r="NA43" s="200"/>
      <c r="NB43" s="200"/>
      <c r="NC43" s="200"/>
      <c r="ND43" s="200"/>
      <c r="NE43" s="200"/>
      <c r="NF43" s="200"/>
      <c r="NG43" s="200"/>
      <c r="NH43" s="200"/>
      <c r="NI43" s="200"/>
      <c r="NJ43" s="200"/>
      <c r="NK43" s="200"/>
      <c r="NL43" s="200"/>
      <c r="NM43" s="200"/>
      <c r="NN43" s="200"/>
      <c r="NO43" s="200"/>
      <c r="NP43" s="200"/>
      <c r="NQ43" s="200"/>
      <c r="NR43" s="200"/>
      <c r="NS43" s="200"/>
      <c r="NT43" s="200"/>
      <c r="NU43" s="200"/>
      <c r="NV43" s="200"/>
      <c r="NW43" s="200"/>
      <c r="NX43" s="200"/>
      <c r="NY43" s="200"/>
      <c r="NZ43" s="200"/>
      <c r="OA43" s="200"/>
      <c r="OB43" s="200"/>
      <c r="OC43" s="200"/>
      <c r="OD43" s="200"/>
      <c r="OE43" s="200"/>
      <c r="OF43" s="200"/>
      <c r="OG43" s="200"/>
      <c r="OH43" s="200"/>
      <c r="OI43" s="200"/>
      <c r="OJ43" s="200"/>
      <c r="OK43" s="200"/>
      <c r="OL43" s="200"/>
      <c r="OM43" s="200"/>
      <c r="ON43" s="200"/>
      <c r="OO43" s="200"/>
      <c r="OP43" s="200"/>
      <c r="OQ43" s="200"/>
      <c r="OR43" s="200"/>
      <c r="OS43" s="200"/>
      <c r="OT43" s="200"/>
      <c r="OU43" s="200"/>
      <c r="OV43" s="200"/>
      <c r="OW43" s="200"/>
      <c r="OX43" s="200"/>
      <c r="OY43" s="200"/>
      <c r="OZ43" s="200"/>
      <c r="PA43" s="200"/>
      <c r="PB43" s="200"/>
      <c r="PC43" s="200"/>
      <c r="PD43" s="200"/>
      <c r="PE43" s="200"/>
      <c r="PF43" s="200"/>
      <c r="PG43" s="200"/>
      <c r="PH43" s="200"/>
      <c r="PI43" s="200"/>
      <c r="PJ43" s="200"/>
      <c r="PK43" s="200"/>
      <c r="PL43" s="200"/>
      <c r="PM43" s="200"/>
      <c r="PN43" s="200"/>
      <c r="PO43" s="200"/>
      <c r="PP43" s="200"/>
      <c r="PQ43" s="200"/>
      <c r="PR43" s="200"/>
      <c r="PS43" s="200"/>
      <c r="PT43" s="200"/>
      <c r="PU43" s="200"/>
      <c r="PV43" s="200"/>
      <c r="PW43" s="200"/>
      <c r="PX43" s="200"/>
      <c r="PY43" s="200"/>
      <c r="PZ43" s="200"/>
      <c r="QA43" s="200"/>
      <c r="QB43" s="200"/>
      <c r="QC43" s="200"/>
      <c r="QD43" s="200"/>
      <c r="QE43" s="200"/>
      <c r="QF43" s="200"/>
      <c r="QG43" s="200"/>
      <c r="QH43" s="200"/>
      <c r="QI43" s="200"/>
      <c r="QJ43" s="200"/>
      <c r="QK43" s="200"/>
      <c r="QL43" s="200"/>
      <c r="QM43" s="200"/>
      <c r="QN43" s="200"/>
      <c r="QO43" s="200"/>
      <c r="QP43" s="200"/>
      <c r="QQ43" s="200"/>
      <c r="QR43" s="200"/>
      <c r="QS43" s="200"/>
      <c r="QT43" s="200"/>
      <c r="QU43" s="200"/>
      <c r="QV43" s="200"/>
      <c r="QW43" s="200"/>
      <c r="QX43" s="200"/>
      <c r="QY43" s="200"/>
      <c r="QZ43" s="200"/>
      <c r="RA43" s="200"/>
      <c r="RB43" s="200"/>
      <c r="RC43" s="200"/>
      <c r="RD43" s="200"/>
      <c r="RE43" s="200"/>
      <c r="RF43" s="200"/>
      <c r="RG43" s="200"/>
      <c r="RH43" s="200"/>
      <c r="RI43" s="200"/>
      <c r="RJ43" s="200"/>
      <c r="RK43" s="200"/>
      <c r="RL43" s="200"/>
      <c r="RM43" s="200"/>
      <c r="RN43" s="200"/>
      <c r="RO43" s="200"/>
      <c r="RP43" s="200"/>
      <c r="RQ43" s="200"/>
      <c r="RR43" s="200"/>
      <c r="RS43" s="200"/>
      <c r="RT43" s="200"/>
      <c r="RU43" s="200"/>
      <c r="RV43" s="200"/>
      <c r="RW43" s="200"/>
      <c r="RX43" s="200"/>
      <c r="RY43" s="200"/>
      <c r="RZ43" s="200"/>
      <c r="SA43" s="200"/>
      <c r="SB43" s="200"/>
      <c r="SC43" s="200"/>
      <c r="SD43" s="200"/>
      <c r="SE43" s="200"/>
      <c r="SF43" s="200"/>
      <c r="SG43" s="200"/>
      <c r="SH43" s="200"/>
      <c r="SI43" s="200"/>
      <c r="SJ43" s="200"/>
      <c r="SK43" s="200"/>
      <c r="SL43" s="200"/>
      <c r="SM43" s="200"/>
      <c r="SN43" s="200"/>
      <c r="SO43" s="200"/>
      <c r="SP43" s="200"/>
      <c r="SQ43" s="200"/>
      <c r="SR43" s="200"/>
      <c r="SS43" s="200"/>
      <c r="ST43" s="200"/>
      <c r="SU43" s="200"/>
      <c r="SV43" s="200"/>
      <c r="SW43" s="200"/>
      <c r="SX43" s="200"/>
      <c r="SY43" s="200"/>
      <c r="SZ43" s="200"/>
      <c r="TA43" s="200"/>
      <c r="TB43" s="200"/>
      <c r="TC43" s="200"/>
      <c r="TD43" s="200"/>
      <c r="TE43" s="200"/>
      <c r="TF43" s="200"/>
      <c r="TG43" s="200"/>
      <c r="TH43" s="200"/>
      <c r="TI43" s="200"/>
      <c r="TJ43" s="200"/>
      <c r="TK43" s="200"/>
      <c r="TL43" s="200"/>
      <c r="TM43" s="200"/>
      <c r="TN43" s="200"/>
      <c r="TO43" s="200"/>
      <c r="TP43" s="200"/>
      <c r="TQ43" s="200"/>
      <c r="TR43" s="200"/>
      <c r="TS43" s="200"/>
      <c r="TT43" s="200"/>
      <c r="TU43" s="200"/>
      <c r="TV43" s="200"/>
      <c r="TW43" s="200"/>
      <c r="TX43" s="200"/>
      <c r="TY43" s="200"/>
      <c r="TZ43" s="200"/>
      <c r="UA43" s="200"/>
      <c r="UB43" s="200"/>
      <c r="UC43" s="200"/>
      <c r="UD43" s="200"/>
      <c r="UE43" s="200"/>
      <c r="UF43" s="200"/>
      <c r="UG43" s="200"/>
      <c r="UH43" s="200"/>
      <c r="UI43" s="200"/>
      <c r="UJ43" s="200"/>
      <c r="UK43" s="200"/>
      <c r="UL43" s="200"/>
      <c r="UM43" s="200"/>
      <c r="UN43" s="200"/>
      <c r="UO43" s="200"/>
      <c r="UP43" s="200"/>
      <c r="UQ43" s="200"/>
      <c r="UR43" s="200"/>
      <c r="US43" s="200"/>
      <c r="UT43" s="200"/>
      <c r="UU43" s="200"/>
      <c r="UV43" s="200"/>
      <c r="UW43" s="200"/>
      <c r="UX43" s="200"/>
      <c r="UY43" s="200"/>
      <c r="UZ43" s="200"/>
      <c r="VA43" s="200"/>
      <c r="VB43" s="200"/>
      <c r="VC43" s="200"/>
      <c r="VD43" s="200"/>
      <c r="VE43" s="200"/>
      <c r="VF43" s="200"/>
      <c r="VG43" s="200"/>
      <c r="VH43" s="200"/>
      <c r="VI43" s="200"/>
      <c r="VJ43" s="200"/>
      <c r="VK43" s="200"/>
      <c r="VL43" s="200"/>
      <c r="VM43" s="200"/>
      <c r="VN43" s="200"/>
      <c r="VO43" s="200"/>
      <c r="VP43" s="200"/>
      <c r="VQ43" s="200"/>
      <c r="VR43" s="200"/>
      <c r="VS43" s="200"/>
      <c r="VT43" s="200"/>
      <c r="VU43" s="200"/>
      <c r="VV43" s="200"/>
      <c r="VW43" s="200"/>
      <c r="VX43" s="200"/>
      <c r="VY43" s="200"/>
      <c r="VZ43" s="200"/>
      <c r="WA43" s="200"/>
      <c r="WB43" s="200"/>
      <c r="WC43" s="200"/>
      <c r="WD43" s="200"/>
      <c r="WE43" s="200"/>
      <c r="WF43" s="200"/>
      <c r="WG43" s="200"/>
      <c r="WH43" s="200"/>
      <c r="WI43" s="200"/>
      <c r="WJ43" s="200"/>
      <c r="WK43" s="200"/>
      <c r="WL43" s="200"/>
      <c r="WM43" s="200"/>
      <c r="WN43" s="200"/>
      <c r="WO43" s="200"/>
      <c r="WP43" s="200"/>
      <c r="WQ43" s="200"/>
      <c r="WR43" s="200"/>
      <c r="WS43" s="200"/>
      <c r="WT43" s="200"/>
      <c r="WU43" s="200"/>
      <c r="WV43" s="200"/>
      <c r="WW43" s="200"/>
      <c r="WX43" s="200"/>
      <c r="WY43" s="200"/>
      <c r="WZ43" s="200"/>
      <c r="XA43" s="200"/>
      <c r="XB43" s="200"/>
      <c r="XC43" s="200"/>
      <c r="XD43" s="200"/>
      <c r="XE43" s="200"/>
      <c r="XF43" s="200"/>
      <c r="XG43" s="200"/>
      <c r="XH43" s="200"/>
      <c r="XI43" s="200"/>
      <c r="XJ43" s="200"/>
      <c r="XK43" s="200"/>
      <c r="XL43" s="200"/>
      <c r="XM43" s="200"/>
      <c r="XN43" s="200"/>
      <c r="XO43" s="200"/>
      <c r="XP43" s="200"/>
      <c r="XQ43" s="200"/>
      <c r="XR43" s="200"/>
      <c r="XS43" s="200"/>
      <c r="XT43" s="200"/>
      <c r="XU43" s="200"/>
      <c r="XV43" s="200"/>
      <c r="XW43" s="200"/>
      <c r="XX43" s="200"/>
      <c r="XY43" s="200"/>
      <c r="XZ43" s="200"/>
      <c r="YA43" s="200"/>
      <c r="YB43" s="200"/>
      <c r="YC43" s="200"/>
      <c r="YD43" s="200"/>
      <c r="YE43" s="200"/>
      <c r="YF43" s="200"/>
      <c r="YG43" s="200"/>
      <c r="YH43" s="200"/>
      <c r="YI43" s="200"/>
      <c r="YJ43" s="200"/>
      <c r="YK43" s="200"/>
      <c r="YL43" s="200"/>
      <c r="YM43" s="200"/>
      <c r="YN43" s="200"/>
      <c r="YO43" s="200"/>
      <c r="YP43" s="200"/>
      <c r="YQ43" s="200"/>
      <c r="YR43" s="200"/>
      <c r="YS43" s="200"/>
      <c r="YT43" s="200"/>
      <c r="YU43" s="200"/>
      <c r="YV43" s="200"/>
      <c r="YW43" s="200"/>
      <c r="YX43" s="200"/>
      <c r="YY43" s="200"/>
      <c r="YZ43" s="200"/>
      <c r="ZA43" s="200"/>
      <c r="ZB43" s="200"/>
      <c r="ZC43" s="200"/>
      <c r="ZD43" s="200"/>
      <c r="ZE43" s="200"/>
      <c r="ZF43" s="200"/>
      <c r="ZG43" s="200"/>
      <c r="ZH43" s="200"/>
      <c r="ZI43" s="200"/>
      <c r="ZJ43" s="200"/>
      <c r="ZK43" s="200"/>
      <c r="ZL43" s="200"/>
      <c r="ZM43" s="200"/>
      <c r="ZN43" s="200"/>
      <c r="ZO43" s="200"/>
      <c r="ZP43" s="200"/>
      <c r="ZQ43" s="200"/>
      <c r="ZR43" s="200"/>
      <c r="ZS43" s="200"/>
      <c r="ZT43" s="200"/>
      <c r="ZU43" s="200"/>
      <c r="ZV43" s="200"/>
      <c r="ZW43" s="200"/>
      <c r="ZX43" s="200"/>
      <c r="ZY43" s="200"/>
      <c r="ZZ43" s="200"/>
      <c r="AAA43" s="200"/>
      <c r="AAB43" s="200"/>
      <c r="AAC43" s="200"/>
      <c r="AAD43" s="200"/>
      <c r="AAE43" s="200"/>
      <c r="AAF43" s="200"/>
      <c r="AAG43" s="200"/>
      <c r="AAH43" s="200"/>
      <c r="AAI43" s="200"/>
      <c r="AAJ43" s="200"/>
      <c r="AAK43" s="200"/>
      <c r="AAL43" s="200"/>
      <c r="AAM43" s="200"/>
      <c r="AAN43" s="200"/>
      <c r="AAO43" s="200"/>
      <c r="AAP43" s="200"/>
      <c r="AAQ43" s="200"/>
      <c r="AAR43" s="200"/>
      <c r="AAS43" s="200"/>
      <c r="AAT43" s="200"/>
      <c r="AAU43" s="200"/>
      <c r="AAV43" s="200"/>
      <c r="AAW43" s="200"/>
      <c r="AAX43" s="200"/>
      <c r="AAY43" s="200"/>
      <c r="AAZ43" s="200"/>
      <c r="ABA43" s="200"/>
      <c r="ABB43" s="200"/>
      <c r="ABC43" s="200"/>
      <c r="ABD43" s="200"/>
      <c r="ABE43" s="200"/>
      <c r="ABF43" s="200"/>
      <c r="ABG43" s="200"/>
      <c r="ABH43" s="200"/>
      <c r="ABI43" s="200"/>
      <c r="ABJ43" s="200"/>
      <c r="ABK43" s="200"/>
      <c r="ABL43" s="200"/>
      <c r="ABM43" s="200"/>
      <c r="ABN43" s="200"/>
      <c r="ABO43" s="200"/>
      <c r="ABP43" s="200"/>
      <c r="ABQ43" s="200"/>
      <c r="ABR43" s="200"/>
      <c r="ABS43" s="200"/>
      <c r="ABT43" s="200"/>
      <c r="ABU43" s="200"/>
      <c r="ABV43" s="200"/>
      <c r="ABW43" s="200"/>
      <c r="ABX43" s="200"/>
      <c r="ABY43" s="200"/>
      <c r="ABZ43" s="200"/>
      <c r="ACA43" s="200"/>
      <c r="ACB43" s="200"/>
      <c r="ACC43" s="200"/>
      <c r="ACD43" s="200"/>
      <c r="ACE43" s="200"/>
      <c r="ACF43" s="200"/>
      <c r="ACG43" s="200"/>
      <c r="ACH43" s="200"/>
      <c r="ACI43" s="200"/>
      <c r="ACJ43" s="200"/>
      <c r="ACK43" s="200"/>
      <c r="ACL43" s="200"/>
      <c r="ACM43" s="200"/>
      <c r="ACN43" s="200"/>
      <c r="ACO43" s="200"/>
      <c r="ACP43" s="200"/>
      <c r="ACQ43" s="200"/>
      <c r="ACR43" s="200"/>
      <c r="ACS43" s="200"/>
      <c r="ACT43" s="200"/>
      <c r="ACU43" s="200"/>
      <c r="ACV43" s="200"/>
      <c r="ACW43" s="200"/>
      <c r="ACX43" s="200"/>
      <c r="ACY43" s="200"/>
      <c r="ACZ43" s="200"/>
      <c r="ADA43" s="200"/>
      <c r="ADB43" s="200"/>
      <c r="ADC43" s="200"/>
      <c r="ADD43" s="200"/>
      <c r="ADE43" s="200"/>
      <c r="ADF43" s="200"/>
      <c r="ADG43" s="200"/>
      <c r="ADH43" s="200"/>
      <c r="ADI43" s="200"/>
      <c r="ADJ43" s="200"/>
      <c r="ADK43" s="200"/>
      <c r="ADL43" s="200"/>
      <c r="ADM43" s="200"/>
      <c r="ADN43" s="200"/>
      <c r="ADO43" s="200"/>
      <c r="ADP43" s="200"/>
      <c r="ADQ43" s="200"/>
      <c r="ADR43" s="200"/>
      <c r="ADS43" s="200"/>
      <c r="ADT43" s="200"/>
      <c r="ADU43" s="200"/>
      <c r="ADV43" s="200"/>
      <c r="ADW43" s="200"/>
      <c r="ADX43" s="200"/>
      <c r="ADY43" s="200"/>
      <c r="ADZ43" s="200"/>
      <c r="AEA43" s="200"/>
      <c r="AEB43" s="200"/>
      <c r="AEC43" s="200"/>
      <c r="AED43" s="200"/>
      <c r="AEE43" s="200"/>
      <c r="AEF43" s="200"/>
      <c r="AEG43" s="200"/>
      <c r="AEH43" s="200"/>
      <c r="AEI43" s="200"/>
      <c r="AEJ43" s="200"/>
      <c r="AEK43" s="200"/>
      <c r="AEL43" s="200"/>
      <c r="AEM43" s="200"/>
      <c r="AEN43" s="200"/>
      <c r="AEO43" s="200"/>
      <c r="AEP43" s="200"/>
      <c r="AEQ43" s="200"/>
      <c r="AER43" s="200"/>
      <c r="AES43" s="200"/>
      <c r="AET43" s="200"/>
      <c r="AEU43" s="200"/>
      <c r="AEV43" s="200"/>
      <c r="AEW43" s="200"/>
      <c r="AEX43" s="200"/>
      <c r="AEY43" s="200"/>
      <c r="AEZ43" s="200"/>
      <c r="AFA43" s="200"/>
      <c r="AFB43" s="200"/>
      <c r="AFC43" s="200"/>
      <c r="AFD43" s="200"/>
      <c r="AFE43" s="200"/>
      <c r="AFF43" s="200"/>
      <c r="AFG43" s="200"/>
      <c r="AFH43" s="200"/>
      <c r="AFI43" s="200"/>
      <c r="AFJ43" s="200"/>
      <c r="AFK43" s="200"/>
      <c r="AFL43" s="200"/>
      <c r="AFM43" s="200"/>
      <c r="AFN43" s="200"/>
      <c r="AFO43" s="200"/>
      <c r="AFP43" s="200"/>
      <c r="AFQ43" s="200"/>
      <c r="AFR43" s="200"/>
      <c r="AFS43" s="200"/>
      <c r="AFT43" s="200"/>
      <c r="AFU43" s="200"/>
      <c r="AFV43" s="200"/>
      <c r="AFW43" s="200"/>
      <c r="AFX43" s="200"/>
      <c r="AFY43" s="200"/>
      <c r="AFZ43" s="200"/>
      <c r="AGA43" s="200"/>
      <c r="AGB43" s="200"/>
      <c r="AGC43" s="200"/>
      <c r="AGD43" s="200"/>
      <c r="AGE43" s="200"/>
      <c r="AGF43" s="200"/>
      <c r="AGG43" s="200"/>
      <c r="AGH43" s="200"/>
      <c r="AGI43" s="200"/>
      <c r="AGJ43" s="200"/>
      <c r="AGK43" s="200"/>
      <c r="AGL43" s="200"/>
      <c r="AGM43" s="200"/>
      <c r="AGN43" s="200"/>
      <c r="AGO43" s="200"/>
      <c r="AGP43" s="200"/>
      <c r="AGQ43" s="200"/>
      <c r="AGR43" s="200"/>
      <c r="AGS43" s="200"/>
      <c r="AGT43" s="200"/>
      <c r="AGU43" s="200"/>
      <c r="AGV43" s="200"/>
      <c r="AGW43" s="200"/>
      <c r="AGX43" s="200"/>
      <c r="AGY43" s="200"/>
      <c r="AGZ43" s="200"/>
      <c r="AHA43" s="200"/>
      <c r="AHB43" s="200"/>
      <c r="AHC43" s="200"/>
      <c r="AHD43" s="200"/>
      <c r="AHE43" s="200"/>
      <c r="AHF43" s="200"/>
      <c r="AHG43" s="200"/>
      <c r="AHH43" s="200"/>
      <c r="AHI43" s="200"/>
      <c r="AHJ43" s="200"/>
      <c r="AHK43" s="200"/>
      <c r="AHL43" s="200"/>
      <c r="AHM43" s="200"/>
      <c r="AHN43" s="200"/>
      <c r="AHO43" s="200"/>
      <c r="AHP43" s="200"/>
      <c r="AHQ43" s="200"/>
      <c r="AHR43" s="200"/>
      <c r="AHS43" s="200"/>
      <c r="AHT43" s="200"/>
      <c r="AHU43" s="200"/>
      <c r="AHV43" s="200"/>
      <c r="AHW43" s="200"/>
      <c r="AHX43" s="200"/>
      <c r="AHY43" s="200"/>
      <c r="AHZ43" s="200"/>
      <c r="AIA43" s="200"/>
      <c r="AIB43" s="200"/>
      <c r="AIC43" s="200"/>
      <c r="AID43" s="200"/>
      <c r="AIE43" s="200"/>
      <c r="AIF43" s="200"/>
      <c r="AIG43" s="200"/>
      <c r="AIH43" s="200"/>
      <c r="AII43" s="200"/>
      <c r="AIJ43" s="200"/>
      <c r="AIK43" s="200"/>
      <c r="AIL43" s="200"/>
      <c r="AIM43" s="200"/>
      <c r="AIN43" s="200"/>
      <c r="AIO43" s="200"/>
      <c r="AIP43" s="200"/>
      <c r="AIQ43" s="200"/>
      <c r="AIR43" s="200"/>
      <c r="AIS43" s="200"/>
      <c r="AIT43" s="200"/>
      <c r="AIU43" s="200"/>
      <c r="AIV43" s="200"/>
      <c r="AIW43" s="200"/>
      <c r="AIX43" s="200"/>
      <c r="AIY43" s="200"/>
      <c r="AIZ43" s="200"/>
      <c r="AJA43" s="200"/>
      <c r="AJB43" s="200"/>
      <c r="AJC43" s="200"/>
      <c r="AJD43" s="200"/>
      <c r="AJE43" s="200"/>
      <c r="AJF43" s="200"/>
      <c r="AJG43" s="200"/>
      <c r="AJH43" s="200"/>
      <c r="AJI43" s="200"/>
      <c r="AJJ43" s="200"/>
      <c r="AJK43" s="200"/>
      <c r="AJL43" s="200"/>
      <c r="AJM43" s="200"/>
      <c r="AJN43" s="200"/>
      <c r="AJO43" s="200"/>
    </row>
    <row r="44" spans="1:952">
      <c r="B44" s="354">
        <v>41</v>
      </c>
      <c r="C44" s="355"/>
      <c r="D44" s="354"/>
      <c r="E44" s="354"/>
      <c r="F44" s="362">
        <v>0</v>
      </c>
      <c r="G44" s="360">
        <v>0</v>
      </c>
      <c r="H44" s="363">
        <v>0</v>
      </c>
      <c r="I44" s="362">
        <v>0</v>
      </c>
      <c r="J44" s="360"/>
      <c r="K44" s="360"/>
      <c r="L44" s="360"/>
      <c r="M44" s="360">
        <f t="shared" si="1"/>
        <v>0</v>
      </c>
      <c r="N44" s="361">
        <f t="shared" si="2"/>
        <v>0</v>
      </c>
      <c r="O44" s="361">
        <f t="shared" si="6"/>
        <v>0</v>
      </c>
      <c r="S44" s="414">
        <v>41</v>
      </c>
      <c r="T44" s="415"/>
      <c r="U44" s="414"/>
      <c r="V44" s="425">
        <v>0</v>
      </c>
      <c r="W44" s="416">
        <f t="shared" si="0"/>
        <v>0</v>
      </c>
      <c r="X44" s="416">
        <f t="shared" si="4"/>
        <v>0</v>
      </c>
      <c r="Y44" s="409"/>
      <c r="Z44" s="428" t="str">
        <f t="shared" si="5"/>
        <v>OK</v>
      </c>
      <c r="AJP44" s="201"/>
    </row>
    <row r="45" spans="1:952" s="204" customFormat="1">
      <c r="A45" s="200"/>
      <c r="B45" s="366">
        <v>42</v>
      </c>
      <c r="C45" s="367"/>
      <c r="D45" s="366"/>
      <c r="E45" s="366"/>
      <c r="F45" s="362">
        <v>0</v>
      </c>
      <c r="G45" s="362">
        <v>0</v>
      </c>
      <c r="H45" s="363">
        <v>0</v>
      </c>
      <c r="I45" s="362">
        <v>0</v>
      </c>
      <c r="J45" s="362"/>
      <c r="K45" s="362"/>
      <c r="L45" s="362"/>
      <c r="M45" s="360">
        <f t="shared" si="1"/>
        <v>0</v>
      </c>
      <c r="N45" s="361">
        <f t="shared" si="2"/>
        <v>0</v>
      </c>
      <c r="O45" s="361">
        <f t="shared" si="6"/>
        <v>0</v>
      </c>
      <c r="P45" s="200"/>
      <c r="Q45" s="200"/>
      <c r="R45" s="200"/>
      <c r="S45" s="417">
        <v>42</v>
      </c>
      <c r="T45" s="418"/>
      <c r="U45" s="417"/>
      <c r="V45" s="426">
        <v>0</v>
      </c>
      <c r="W45" s="416">
        <f t="shared" si="0"/>
        <v>0</v>
      </c>
      <c r="X45" s="416">
        <f t="shared" si="4"/>
        <v>0</v>
      </c>
      <c r="Y45" s="419"/>
      <c r="Z45" s="428" t="str">
        <f t="shared" si="5"/>
        <v>OK</v>
      </c>
      <c r="AA45" s="352"/>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c r="DV45" s="200"/>
      <c r="DW45" s="200"/>
      <c r="DX45" s="200"/>
      <c r="DY45" s="200"/>
      <c r="DZ45" s="200"/>
      <c r="EA45" s="200"/>
      <c r="EB45" s="200"/>
      <c r="EC45" s="200"/>
      <c r="ED45" s="200"/>
      <c r="EE45" s="200"/>
      <c r="EF45" s="200"/>
      <c r="EG45" s="200"/>
      <c r="EH45" s="200"/>
      <c r="EI45" s="200"/>
      <c r="EJ45" s="200"/>
      <c r="EK45" s="200"/>
      <c r="EL45" s="200"/>
      <c r="EM45" s="200"/>
      <c r="EN45" s="200"/>
      <c r="EO45" s="200"/>
      <c r="EP45" s="200"/>
      <c r="EQ45" s="200"/>
      <c r="ER45" s="200"/>
      <c r="ES45" s="200"/>
      <c r="ET45" s="200"/>
      <c r="EU45" s="200"/>
      <c r="EV45" s="200"/>
      <c r="EW45" s="200"/>
      <c r="EX45" s="200"/>
      <c r="EY45" s="200"/>
      <c r="EZ45" s="200"/>
      <c r="FA45" s="200"/>
      <c r="FB45" s="200"/>
      <c r="FC45" s="200"/>
      <c r="FD45" s="200"/>
      <c r="FE45" s="200"/>
      <c r="FF45" s="200"/>
      <c r="FG45" s="200"/>
      <c r="FH45" s="200"/>
      <c r="FI45" s="200"/>
      <c r="FJ45" s="200"/>
      <c r="FK45" s="200"/>
      <c r="FL45" s="200"/>
      <c r="FM45" s="200"/>
      <c r="FN45" s="200"/>
      <c r="FO45" s="200"/>
      <c r="FP45" s="200"/>
      <c r="FQ45" s="200"/>
      <c r="FR45" s="200"/>
      <c r="FS45" s="200"/>
      <c r="FT45" s="200"/>
      <c r="FU45" s="200"/>
      <c r="FV45" s="200"/>
      <c r="FW45" s="200"/>
      <c r="FX45" s="200"/>
      <c r="FY45" s="200"/>
      <c r="FZ45" s="200"/>
      <c r="GA45" s="200"/>
      <c r="GB45" s="200"/>
      <c r="GC45" s="200"/>
      <c r="GD45" s="200"/>
      <c r="GE45" s="200"/>
      <c r="GF45" s="200"/>
      <c r="GG45" s="200"/>
      <c r="GH45" s="200"/>
      <c r="GI45" s="200"/>
      <c r="GJ45" s="200"/>
      <c r="GK45" s="200"/>
      <c r="GL45" s="200"/>
      <c r="GM45" s="200"/>
      <c r="GN45" s="200"/>
      <c r="GO45" s="200"/>
      <c r="GP45" s="200"/>
      <c r="GQ45" s="200"/>
      <c r="GR45" s="200"/>
      <c r="GS45" s="200"/>
      <c r="GT45" s="200"/>
      <c r="GU45" s="200"/>
      <c r="GV45" s="200"/>
      <c r="GW45" s="200"/>
      <c r="GX45" s="200"/>
      <c r="GY45" s="200"/>
      <c r="GZ45" s="200"/>
      <c r="HA45" s="200"/>
      <c r="HB45" s="200"/>
      <c r="HC45" s="200"/>
      <c r="HD45" s="200"/>
      <c r="HE45" s="200"/>
      <c r="HF45" s="200"/>
      <c r="HG45" s="200"/>
      <c r="HH45" s="200"/>
      <c r="HI45" s="200"/>
      <c r="HJ45" s="200"/>
      <c r="HK45" s="200"/>
      <c r="HL45" s="200"/>
      <c r="HM45" s="200"/>
      <c r="HN45" s="200"/>
      <c r="HO45" s="200"/>
      <c r="HP45" s="200"/>
      <c r="HQ45" s="200"/>
      <c r="HR45" s="200"/>
      <c r="HS45" s="200"/>
      <c r="HT45" s="200"/>
      <c r="HU45" s="200"/>
      <c r="HV45" s="200"/>
      <c r="HW45" s="200"/>
      <c r="HX45" s="200"/>
      <c r="HY45" s="200"/>
      <c r="HZ45" s="200"/>
      <c r="IA45" s="200"/>
      <c r="IB45" s="200"/>
      <c r="IC45" s="200"/>
      <c r="ID45" s="200"/>
      <c r="IE45" s="200"/>
      <c r="IF45" s="200"/>
      <c r="IG45" s="200"/>
      <c r="IH45" s="200"/>
      <c r="II45" s="200"/>
      <c r="IJ45" s="200"/>
      <c r="IK45" s="200"/>
      <c r="IL45" s="200"/>
      <c r="IM45" s="200"/>
      <c r="IN45" s="200"/>
      <c r="IO45" s="200"/>
      <c r="IP45" s="200"/>
      <c r="IQ45" s="200"/>
      <c r="IR45" s="200"/>
      <c r="IS45" s="200"/>
      <c r="IT45" s="200"/>
      <c r="IU45" s="200"/>
      <c r="IV45" s="200"/>
      <c r="IW45" s="200"/>
      <c r="IX45" s="200"/>
      <c r="IY45" s="200"/>
      <c r="IZ45" s="200"/>
      <c r="JA45" s="200"/>
      <c r="JB45" s="200"/>
      <c r="JC45" s="200"/>
      <c r="JD45" s="200"/>
      <c r="JE45" s="200"/>
      <c r="JF45" s="200"/>
      <c r="JG45" s="200"/>
      <c r="JH45" s="200"/>
      <c r="JI45" s="200"/>
      <c r="JJ45" s="200"/>
      <c r="JK45" s="200"/>
      <c r="JL45" s="200"/>
      <c r="JM45" s="200"/>
      <c r="JN45" s="200"/>
      <c r="JO45" s="200"/>
      <c r="JP45" s="200"/>
      <c r="JQ45" s="200"/>
      <c r="JR45" s="200"/>
      <c r="JS45" s="200"/>
      <c r="JT45" s="200"/>
      <c r="JU45" s="200"/>
      <c r="JV45" s="200"/>
      <c r="JW45" s="200"/>
      <c r="JX45" s="200"/>
      <c r="JY45" s="200"/>
      <c r="JZ45" s="200"/>
      <c r="KA45" s="200"/>
      <c r="KB45" s="200"/>
      <c r="KC45" s="200"/>
      <c r="KD45" s="200"/>
      <c r="KE45" s="200"/>
      <c r="KF45" s="200"/>
      <c r="KG45" s="200"/>
      <c r="KH45" s="200"/>
      <c r="KI45" s="200"/>
      <c r="KJ45" s="200"/>
      <c r="KK45" s="200"/>
      <c r="KL45" s="200"/>
      <c r="KM45" s="200"/>
      <c r="KN45" s="200"/>
      <c r="KO45" s="200"/>
      <c r="KP45" s="200"/>
      <c r="KQ45" s="200"/>
      <c r="KR45" s="200"/>
      <c r="KS45" s="200"/>
      <c r="KT45" s="200"/>
      <c r="KU45" s="200"/>
      <c r="KV45" s="200"/>
      <c r="KW45" s="200"/>
      <c r="KX45" s="200"/>
      <c r="KY45" s="200"/>
      <c r="KZ45" s="200"/>
      <c r="LA45" s="200"/>
      <c r="LB45" s="200"/>
      <c r="LC45" s="200"/>
      <c r="LD45" s="200"/>
      <c r="LE45" s="200"/>
      <c r="LF45" s="200"/>
      <c r="LG45" s="200"/>
      <c r="LH45" s="200"/>
      <c r="LI45" s="200"/>
      <c r="LJ45" s="200"/>
      <c r="LK45" s="200"/>
      <c r="LL45" s="200"/>
      <c r="LM45" s="200"/>
      <c r="LN45" s="200"/>
      <c r="LO45" s="200"/>
      <c r="LP45" s="200"/>
      <c r="LQ45" s="200"/>
      <c r="LR45" s="200"/>
      <c r="LS45" s="200"/>
      <c r="LT45" s="200"/>
      <c r="LU45" s="200"/>
      <c r="LV45" s="200"/>
      <c r="LW45" s="200"/>
      <c r="LX45" s="200"/>
      <c r="LY45" s="200"/>
      <c r="LZ45" s="200"/>
      <c r="MA45" s="200"/>
      <c r="MB45" s="200"/>
      <c r="MC45" s="200"/>
      <c r="MD45" s="200"/>
      <c r="ME45" s="200"/>
      <c r="MF45" s="200"/>
      <c r="MG45" s="200"/>
      <c r="MH45" s="200"/>
      <c r="MI45" s="200"/>
      <c r="MJ45" s="200"/>
      <c r="MK45" s="200"/>
      <c r="ML45" s="200"/>
      <c r="MM45" s="200"/>
      <c r="MN45" s="200"/>
      <c r="MO45" s="200"/>
      <c r="MP45" s="200"/>
      <c r="MQ45" s="200"/>
      <c r="MR45" s="200"/>
      <c r="MS45" s="200"/>
      <c r="MT45" s="200"/>
      <c r="MU45" s="200"/>
      <c r="MV45" s="200"/>
      <c r="MW45" s="200"/>
      <c r="MX45" s="200"/>
      <c r="MY45" s="200"/>
      <c r="MZ45" s="200"/>
      <c r="NA45" s="200"/>
      <c r="NB45" s="200"/>
      <c r="NC45" s="200"/>
      <c r="ND45" s="200"/>
      <c r="NE45" s="200"/>
      <c r="NF45" s="200"/>
      <c r="NG45" s="200"/>
      <c r="NH45" s="200"/>
      <c r="NI45" s="200"/>
      <c r="NJ45" s="200"/>
      <c r="NK45" s="200"/>
      <c r="NL45" s="200"/>
      <c r="NM45" s="200"/>
      <c r="NN45" s="200"/>
      <c r="NO45" s="200"/>
      <c r="NP45" s="200"/>
      <c r="NQ45" s="200"/>
      <c r="NR45" s="200"/>
      <c r="NS45" s="200"/>
      <c r="NT45" s="200"/>
      <c r="NU45" s="200"/>
      <c r="NV45" s="200"/>
      <c r="NW45" s="200"/>
      <c r="NX45" s="200"/>
      <c r="NY45" s="200"/>
      <c r="NZ45" s="200"/>
      <c r="OA45" s="200"/>
      <c r="OB45" s="200"/>
      <c r="OC45" s="200"/>
      <c r="OD45" s="200"/>
      <c r="OE45" s="200"/>
      <c r="OF45" s="200"/>
      <c r="OG45" s="200"/>
      <c r="OH45" s="200"/>
      <c r="OI45" s="200"/>
      <c r="OJ45" s="200"/>
      <c r="OK45" s="200"/>
      <c r="OL45" s="200"/>
      <c r="OM45" s="200"/>
      <c r="ON45" s="200"/>
      <c r="OO45" s="200"/>
      <c r="OP45" s="200"/>
      <c r="OQ45" s="200"/>
      <c r="OR45" s="200"/>
      <c r="OS45" s="200"/>
      <c r="OT45" s="200"/>
      <c r="OU45" s="200"/>
      <c r="OV45" s="200"/>
      <c r="OW45" s="200"/>
      <c r="OX45" s="200"/>
      <c r="OY45" s="200"/>
      <c r="OZ45" s="200"/>
      <c r="PA45" s="200"/>
      <c r="PB45" s="200"/>
      <c r="PC45" s="200"/>
      <c r="PD45" s="200"/>
      <c r="PE45" s="200"/>
      <c r="PF45" s="200"/>
      <c r="PG45" s="200"/>
      <c r="PH45" s="200"/>
      <c r="PI45" s="200"/>
      <c r="PJ45" s="200"/>
      <c r="PK45" s="200"/>
      <c r="PL45" s="200"/>
      <c r="PM45" s="200"/>
      <c r="PN45" s="200"/>
      <c r="PO45" s="200"/>
      <c r="PP45" s="200"/>
      <c r="PQ45" s="200"/>
      <c r="PR45" s="200"/>
      <c r="PS45" s="200"/>
      <c r="PT45" s="200"/>
      <c r="PU45" s="200"/>
      <c r="PV45" s="200"/>
      <c r="PW45" s="200"/>
      <c r="PX45" s="200"/>
      <c r="PY45" s="200"/>
      <c r="PZ45" s="200"/>
      <c r="QA45" s="200"/>
      <c r="QB45" s="200"/>
      <c r="QC45" s="200"/>
      <c r="QD45" s="200"/>
      <c r="QE45" s="200"/>
      <c r="QF45" s="200"/>
      <c r="QG45" s="200"/>
      <c r="QH45" s="200"/>
      <c r="QI45" s="200"/>
      <c r="QJ45" s="200"/>
      <c r="QK45" s="200"/>
      <c r="QL45" s="200"/>
      <c r="QM45" s="200"/>
      <c r="QN45" s="200"/>
      <c r="QO45" s="200"/>
      <c r="QP45" s="200"/>
      <c r="QQ45" s="200"/>
      <c r="QR45" s="200"/>
      <c r="QS45" s="200"/>
      <c r="QT45" s="200"/>
      <c r="QU45" s="200"/>
      <c r="QV45" s="200"/>
      <c r="QW45" s="200"/>
      <c r="QX45" s="200"/>
      <c r="QY45" s="200"/>
      <c r="QZ45" s="200"/>
      <c r="RA45" s="200"/>
      <c r="RB45" s="200"/>
      <c r="RC45" s="200"/>
      <c r="RD45" s="200"/>
      <c r="RE45" s="200"/>
      <c r="RF45" s="200"/>
      <c r="RG45" s="200"/>
      <c r="RH45" s="200"/>
      <c r="RI45" s="200"/>
      <c r="RJ45" s="200"/>
      <c r="RK45" s="200"/>
      <c r="RL45" s="200"/>
      <c r="RM45" s="200"/>
      <c r="RN45" s="200"/>
      <c r="RO45" s="200"/>
      <c r="RP45" s="200"/>
      <c r="RQ45" s="200"/>
      <c r="RR45" s="200"/>
      <c r="RS45" s="200"/>
      <c r="RT45" s="200"/>
      <c r="RU45" s="200"/>
      <c r="RV45" s="200"/>
      <c r="RW45" s="200"/>
      <c r="RX45" s="200"/>
      <c r="RY45" s="200"/>
      <c r="RZ45" s="200"/>
      <c r="SA45" s="200"/>
      <c r="SB45" s="200"/>
      <c r="SC45" s="200"/>
      <c r="SD45" s="200"/>
      <c r="SE45" s="200"/>
      <c r="SF45" s="200"/>
      <c r="SG45" s="200"/>
      <c r="SH45" s="200"/>
      <c r="SI45" s="200"/>
      <c r="SJ45" s="200"/>
      <c r="SK45" s="200"/>
      <c r="SL45" s="200"/>
      <c r="SM45" s="200"/>
      <c r="SN45" s="200"/>
      <c r="SO45" s="200"/>
      <c r="SP45" s="200"/>
      <c r="SQ45" s="200"/>
      <c r="SR45" s="200"/>
      <c r="SS45" s="200"/>
      <c r="ST45" s="200"/>
      <c r="SU45" s="200"/>
      <c r="SV45" s="200"/>
      <c r="SW45" s="200"/>
      <c r="SX45" s="200"/>
      <c r="SY45" s="200"/>
      <c r="SZ45" s="200"/>
      <c r="TA45" s="200"/>
      <c r="TB45" s="200"/>
      <c r="TC45" s="200"/>
      <c r="TD45" s="200"/>
      <c r="TE45" s="200"/>
      <c r="TF45" s="200"/>
      <c r="TG45" s="200"/>
      <c r="TH45" s="200"/>
      <c r="TI45" s="200"/>
      <c r="TJ45" s="200"/>
      <c r="TK45" s="200"/>
      <c r="TL45" s="200"/>
      <c r="TM45" s="200"/>
      <c r="TN45" s="200"/>
      <c r="TO45" s="200"/>
      <c r="TP45" s="200"/>
      <c r="TQ45" s="200"/>
      <c r="TR45" s="200"/>
      <c r="TS45" s="200"/>
      <c r="TT45" s="200"/>
      <c r="TU45" s="200"/>
      <c r="TV45" s="200"/>
      <c r="TW45" s="200"/>
      <c r="TX45" s="200"/>
      <c r="TY45" s="200"/>
      <c r="TZ45" s="200"/>
      <c r="UA45" s="200"/>
      <c r="UB45" s="200"/>
      <c r="UC45" s="200"/>
      <c r="UD45" s="200"/>
      <c r="UE45" s="200"/>
      <c r="UF45" s="200"/>
      <c r="UG45" s="200"/>
      <c r="UH45" s="200"/>
      <c r="UI45" s="200"/>
      <c r="UJ45" s="200"/>
      <c r="UK45" s="200"/>
      <c r="UL45" s="200"/>
      <c r="UM45" s="200"/>
      <c r="UN45" s="200"/>
      <c r="UO45" s="200"/>
      <c r="UP45" s="200"/>
      <c r="UQ45" s="200"/>
      <c r="UR45" s="200"/>
      <c r="US45" s="200"/>
      <c r="UT45" s="200"/>
      <c r="UU45" s="200"/>
      <c r="UV45" s="200"/>
      <c r="UW45" s="200"/>
      <c r="UX45" s="200"/>
      <c r="UY45" s="200"/>
      <c r="UZ45" s="200"/>
      <c r="VA45" s="200"/>
      <c r="VB45" s="200"/>
      <c r="VC45" s="200"/>
      <c r="VD45" s="200"/>
      <c r="VE45" s="200"/>
      <c r="VF45" s="200"/>
      <c r="VG45" s="200"/>
      <c r="VH45" s="200"/>
      <c r="VI45" s="200"/>
      <c r="VJ45" s="200"/>
      <c r="VK45" s="200"/>
      <c r="VL45" s="200"/>
      <c r="VM45" s="200"/>
      <c r="VN45" s="200"/>
      <c r="VO45" s="200"/>
      <c r="VP45" s="200"/>
      <c r="VQ45" s="200"/>
      <c r="VR45" s="200"/>
      <c r="VS45" s="200"/>
      <c r="VT45" s="200"/>
      <c r="VU45" s="200"/>
      <c r="VV45" s="200"/>
      <c r="VW45" s="200"/>
      <c r="VX45" s="200"/>
      <c r="VY45" s="200"/>
      <c r="VZ45" s="200"/>
      <c r="WA45" s="200"/>
      <c r="WB45" s="200"/>
      <c r="WC45" s="200"/>
      <c r="WD45" s="200"/>
      <c r="WE45" s="200"/>
      <c r="WF45" s="200"/>
      <c r="WG45" s="200"/>
      <c r="WH45" s="200"/>
      <c r="WI45" s="200"/>
      <c r="WJ45" s="200"/>
      <c r="WK45" s="200"/>
      <c r="WL45" s="200"/>
      <c r="WM45" s="200"/>
      <c r="WN45" s="200"/>
      <c r="WO45" s="200"/>
      <c r="WP45" s="200"/>
      <c r="WQ45" s="200"/>
      <c r="WR45" s="200"/>
      <c r="WS45" s="200"/>
      <c r="WT45" s="200"/>
      <c r="WU45" s="200"/>
      <c r="WV45" s="200"/>
      <c r="WW45" s="200"/>
      <c r="WX45" s="200"/>
      <c r="WY45" s="200"/>
      <c r="WZ45" s="200"/>
      <c r="XA45" s="200"/>
      <c r="XB45" s="200"/>
      <c r="XC45" s="200"/>
      <c r="XD45" s="200"/>
      <c r="XE45" s="200"/>
      <c r="XF45" s="200"/>
      <c r="XG45" s="200"/>
      <c r="XH45" s="200"/>
      <c r="XI45" s="200"/>
      <c r="XJ45" s="200"/>
      <c r="XK45" s="200"/>
      <c r="XL45" s="200"/>
      <c r="XM45" s="200"/>
      <c r="XN45" s="200"/>
      <c r="XO45" s="200"/>
      <c r="XP45" s="200"/>
      <c r="XQ45" s="200"/>
      <c r="XR45" s="200"/>
      <c r="XS45" s="200"/>
      <c r="XT45" s="200"/>
      <c r="XU45" s="200"/>
      <c r="XV45" s="200"/>
      <c r="XW45" s="200"/>
      <c r="XX45" s="200"/>
      <c r="XY45" s="200"/>
      <c r="XZ45" s="200"/>
      <c r="YA45" s="200"/>
      <c r="YB45" s="200"/>
      <c r="YC45" s="200"/>
      <c r="YD45" s="200"/>
      <c r="YE45" s="200"/>
      <c r="YF45" s="200"/>
      <c r="YG45" s="200"/>
      <c r="YH45" s="200"/>
      <c r="YI45" s="200"/>
      <c r="YJ45" s="200"/>
      <c r="YK45" s="200"/>
      <c r="YL45" s="200"/>
      <c r="YM45" s="200"/>
      <c r="YN45" s="200"/>
      <c r="YO45" s="200"/>
      <c r="YP45" s="200"/>
      <c r="YQ45" s="200"/>
      <c r="YR45" s="200"/>
      <c r="YS45" s="200"/>
      <c r="YT45" s="200"/>
      <c r="YU45" s="200"/>
      <c r="YV45" s="200"/>
      <c r="YW45" s="200"/>
      <c r="YX45" s="200"/>
      <c r="YY45" s="200"/>
      <c r="YZ45" s="200"/>
      <c r="ZA45" s="200"/>
      <c r="ZB45" s="200"/>
      <c r="ZC45" s="200"/>
      <c r="ZD45" s="200"/>
      <c r="ZE45" s="200"/>
      <c r="ZF45" s="200"/>
      <c r="ZG45" s="200"/>
      <c r="ZH45" s="200"/>
      <c r="ZI45" s="200"/>
      <c r="ZJ45" s="200"/>
      <c r="ZK45" s="200"/>
      <c r="ZL45" s="200"/>
      <c r="ZM45" s="200"/>
      <c r="ZN45" s="200"/>
      <c r="ZO45" s="200"/>
      <c r="ZP45" s="200"/>
      <c r="ZQ45" s="200"/>
      <c r="ZR45" s="200"/>
      <c r="ZS45" s="200"/>
      <c r="ZT45" s="200"/>
      <c r="ZU45" s="200"/>
      <c r="ZV45" s="200"/>
      <c r="ZW45" s="200"/>
      <c r="ZX45" s="200"/>
      <c r="ZY45" s="200"/>
      <c r="ZZ45" s="200"/>
      <c r="AAA45" s="200"/>
      <c r="AAB45" s="200"/>
      <c r="AAC45" s="200"/>
      <c r="AAD45" s="200"/>
      <c r="AAE45" s="200"/>
      <c r="AAF45" s="200"/>
      <c r="AAG45" s="200"/>
      <c r="AAH45" s="200"/>
      <c r="AAI45" s="200"/>
      <c r="AAJ45" s="200"/>
      <c r="AAK45" s="200"/>
      <c r="AAL45" s="200"/>
      <c r="AAM45" s="200"/>
      <c r="AAN45" s="200"/>
      <c r="AAO45" s="200"/>
      <c r="AAP45" s="200"/>
      <c r="AAQ45" s="200"/>
      <c r="AAR45" s="200"/>
      <c r="AAS45" s="200"/>
      <c r="AAT45" s="200"/>
      <c r="AAU45" s="200"/>
      <c r="AAV45" s="200"/>
      <c r="AAW45" s="200"/>
      <c r="AAX45" s="200"/>
      <c r="AAY45" s="200"/>
      <c r="AAZ45" s="200"/>
      <c r="ABA45" s="200"/>
      <c r="ABB45" s="200"/>
      <c r="ABC45" s="200"/>
      <c r="ABD45" s="200"/>
      <c r="ABE45" s="200"/>
      <c r="ABF45" s="200"/>
      <c r="ABG45" s="200"/>
      <c r="ABH45" s="200"/>
      <c r="ABI45" s="200"/>
      <c r="ABJ45" s="200"/>
      <c r="ABK45" s="200"/>
      <c r="ABL45" s="200"/>
      <c r="ABM45" s="200"/>
      <c r="ABN45" s="200"/>
      <c r="ABO45" s="200"/>
      <c r="ABP45" s="200"/>
      <c r="ABQ45" s="200"/>
      <c r="ABR45" s="200"/>
      <c r="ABS45" s="200"/>
      <c r="ABT45" s="200"/>
      <c r="ABU45" s="200"/>
      <c r="ABV45" s="200"/>
      <c r="ABW45" s="200"/>
      <c r="ABX45" s="200"/>
      <c r="ABY45" s="200"/>
      <c r="ABZ45" s="200"/>
      <c r="ACA45" s="200"/>
      <c r="ACB45" s="200"/>
      <c r="ACC45" s="200"/>
      <c r="ACD45" s="200"/>
      <c r="ACE45" s="200"/>
      <c r="ACF45" s="200"/>
      <c r="ACG45" s="200"/>
      <c r="ACH45" s="200"/>
      <c r="ACI45" s="200"/>
      <c r="ACJ45" s="200"/>
      <c r="ACK45" s="200"/>
      <c r="ACL45" s="200"/>
      <c r="ACM45" s="200"/>
      <c r="ACN45" s="200"/>
      <c r="ACO45" s="200"/>
      <c r="ACP45" s="200"/>
      <c r="ACQ45" s="200"/>
      <c r="ACR45" s="200"/>
      <c r="ACS45" s="200"/>
      <c r="ACT45" s="200"/>
      <c r="ACU45" s="200"/>
      <c r="ACV45" s="200"/>
      <c r="ACW45" s="200"/>
      <c r="ACX45" s="200"/>
      <c r="ACY45" s="200"/>
      <c r="ACZ45" s="200"/>
      <c r="ADA45" s="200"/>
      <c r="ADB45" s="200"/>
      <c r="ADC45" s="200"/>
      <c r="ADD45" s="200"/>
      <c r="ADE45" s="200"/>
      <c r="ADF45" s="200"/>
      <c r="ADG45" s="200"/>
      <c r="ADH45" s="200"/>
      <c r="ADI45" s="200"/>
      <c r="ADJ45" s="200"/>
      <c r="ADK45" s="200"/>
      <c r="ADL45" s="200"/>
      <c r="ADM45" s="200"/>
      <c r="ADN45" s="200"/>
      <c r="ADO45" s="200"/>
      <c r="ADP45" s="200"/>
      <c r="ADQ45" s="200"/>
      <c r="ADR45" s="200"/>
      <c r="ADS45" s="200"/>
      <c r="ADT45" s="200"/>
      <c r="ADU45" s="200"/>
      <c r="ADV45" s="200"/>
      <c r="ADW45" s="200"/>
      <c r="ADX45" s="200"/>
      <c r="ADY45" s="200"/>
      <c r="ADZ45" s="200"/>
      <c r="AEA45" s="200"/>
      <c r="AEB45" s="200"/>
      <c r="AEC45" s="200"/>
      <c r="AED45" s="200"/>
      <c r="AEE45" s="200"/>
      <c r="AEF45" s="200"/>
      <c r="AEG45" s="200"/>
      <c r="AEH45" s="200"/>
      <c r="AEI45" s="200"/>
      <c r="AEJ45" s="200"/>
      <c r="AEK45" s="200"/>
      <c r="AEL45" s="200"/>
      <c r="AEM45" s="200"/>
      <c r="AEN45" s="200"/>
      <c r="AEO45" s="200"/>
      <c r="AEP45" s="200"/>
      <c r="AEQ45" s="200"/>
      <c r="AER45" s="200"/>
      <c r="AES45" s="200"/>
      <c r="AET45" s="200"/>
      <c r="AEU45" s="200"/>
      <c r="AEV45" s="200"/>
      <c r="AEW45" s="200"/>
      <c r="AEX45" s="200"/>
      <c r="AEY45" s="200"/>
      <c r="AEZ45" s="200"/>
      <c r="AFA45" s="200"/>
      <c r="AFB45" s="200"/>
      <c r="AFC45" s="200"/>
      <c r="AFD45" s="200"/>
      <c r="AFE45" s="200"/>
      <c r="AFF45" s="200"/>
      <c r="AFG45" s="200"/>
      <c r="AFH45" s="200"/>
      <c r="AFI45" s="200"/>
      <c r="AFJ45" s="200"/>
      <c r="AFK45" s="200"/>
      <c r="AFL45" s="200"/>
      <c r="AFM45" s="200"/>
      <c r="AFN45" s="200"/>
      <c r="AFO45" s="200"/>
      <c r="AFP45" s="200"/>
      <c r="AFQ45" s="200"/>
      <c r="AFR45" s="200"/>
      <c r="AFS45" s="200"/>
      <c r="AFT45" s="200"/>
      <c r="AFU45" s="200"/>
      <c r="AFV45" s="200"/>
      <c r="AFW45" s="200"/>
      <c r="AFX45" s="200"/>
      <c r="AFY45" s="200"/>
      <c r="AFZ45" s="200"/>
      <c r="AGA45" s="200"/>
      <c r="AGB45" s="200"/>
      <c r="AGC45" s="200"/>
      <c r="AGD45" s="200"/>
      <c r="AGE45" s="200"/>
      <c r="AGF45" s="200"/>
      <c r="AGG45" s="200"/>
      <c r="AGH45" s="200"/>
      <c r="AGI45" s="200"/>
      <c r="AGJ45" s="200"/>
      <c r="AGK45" s="200"/>
      <c r="AGL45" s="200"/>
      <c r="AGM45" s="200"/>
      <c r="AGN45" s="200"/>
      <c r="AGO45" s="200"/>
      <c r="AGP45" s="200"/>
      <c r="AGQ45" s="200"/>
      <c r="AGR45" s="200"/>
      <c r="AGS45" s="200"/>
      <c r="AGT45" s="200"/>
      <c r="AGU45" s="200"/>
      <c r="AGV45" s="200"/>
      <c r="AGW45" s="200"/>
      <c r="AGX45" s="200"/>
      <c r="AGY45" s="200"/>
      <c r="AGZ45" s="200"/>
      <c r="AHA45" s="200"/>
      <c r="AHB45" s="200"/>
      <c r="AHC45" s="200"/>
      <c r="AHD45" s="200"/>
      <c r="AHE45" s="200"/>
      <c r="AHF45" s="200"/>
      <c r="AHG45" s="200"/>
      <c r="AHH45" s="200"/>
      <c r="AHI45" s="200"/>
      <c r="AHJ45" s="200"/>
      <c r="AHK45" s="200"/>
      <c r="AHL45" s="200"/>
      <c r="AHM45" s="200"/>
      <c r="AHN45" s="200"/>
      <c r="AHO45" s="200"/>
      <c r="AHP45" s="200"/>
      <c r="AHQ45" s="200"/>
      <c r="AHR45" s="200"/>
      <c r="AHS45" s="200"/>
      <c r="AHT45" s="200"/>
      <c r="AHU45" s="200"/>
      <c r="AHV45" s="200"/>
      <c r="AHW45" s="200"/>
      <c r="AHX45" s="200"/>
      <c r="AHY45" s="200"/>
      <c r="AHZ45" s="200"/>
      <c r="AIA45" s="200"/>
      <c r="AIB45" s="200"/>
      <c r="AIC45" s="200"/>
      <c r="AID45" s="200"/>
      <c r="AIE45" s="200"/>
      <c r="AIF45" s="200"/>
      <c r="AIG45" s="200"/>
      <c r="AIH45" s="200"/>
      <c r="AII45" s="200"/>
      <c r="AIJ45" s="200"/>
      <c r="AIK45" s="200"/>
      <c r="AIL45" s="200"/>
      <c r="AIM45" s="200"/>
      <c r="AIN45" s="200"/>
      <c r="AIO45" s="200"/>
      <c r="AIP45" s="200"/>
      <c r="AIQ45" s="200"/>
      <c r="AIR45" s="200"/>
      <c r="AIS45" s="200"/>
      <c r="AIT45" s="200"/>
      <c r="AIU45" s="200"/>
      <c r="AIV45" s="200"/>
      <c r="AIW45" s="200"/>
      <c r="AIX45" s="200"/>
      <c r="AIY45" s="200"/>
      <c r="AIZ45" s="200"/>
      <c r="AJA45" s="200"/>
      <c r="AJB45" s="200"/>
      <c r="AJC45" s="200"/>
      <c r="AJD45" s="200"/>
      <c r="AJE45" s="200"/>
      <c r="AJF45" s="200"/>
      <c r="AJG45" s="200"/>
      <c r="AJH45" s="200"/>
      <c r="AJI45" s="200"/>
      <c r="AJJ45" s="200"/>
      <c r="AJK45" s="200"/>
      <c r="AJL45" s="200"/>
      <c r="AJM45" s="200"/>
      <c r="AJN45" s="200"/>
      <c r="AJO45" s="200"/>
    </row>
    <row r="46" spans="1:952" s="204" customFormat="1">
      <c r="A46" s="200"/>
      <c r="B46" s="366">
        <v>43</v>
      </c>
      <c r="C46" s="367"/>
      <c r="D46" s="366"/>
      <c r="E46" s="366"/>
      <c r="F46" s="374">
        <v>0</v>
      </c>
      <c r="G46" s="362">
        <v>0</v>
      </c>
      <c r="H46" s="363">
        <v>0</v>
      </c>
      <c r="I46" s="362">
        <v>0</v>
      </c>
      <c r="J46" s="362"/>
      <c r="K46" s="362"/>
      <c r="L46" s="362"/>
      <c r="M46" s="360">
        <f t="shared" si="1"/>
        <v>0</v>
      </c>
      <c r="N46" s="361">
        <f t="shared" si="2"/>
        <v>0</v>
      </c>
      <c r="O46" s="361">
        <f t="shared" si="6"/>
        <v>0</v>
      </c>
      <c r="P46" s="200"/>
      <c r="Q46" s="200"/>
      <c r="R46" s="200"/>
      <c r="S46" s="417">
        <v>43</v>
      </c>
      <c r="T46" s="418"/>
      <c r="U46" s="417"/>
      <c r="V46" s="426">
        <v>0</v>
      </c>
      <c r="W46" s="416">
        <f t="shared" si="0"/>
        <v>0</v>
      </c>
      <c r="X46" s="416">
        <f t="shared" si="4"/>
        <v>0</v>
      </c>
      <c r="Y46" s="419"/>
      <c r="Z46" s="428" t="str">
        <f t="shared" si="5"/>
        <v>OK</v>
      </c>
      <c r="AA46" s="352"/>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c r="EI46" s="200"/>
      <c r="EJ46" s="200"/>
      <c r="EK46" s="200"/>
      <c r="EL46" s="200"/>
      <c r="EM46" s="200"/>
      <c r="EN46" s="200"/>
      <c r="EO46" s="200"/>
      <c r="EP46" s="200"/>
      <c r="EQ46" s="200"/>
      <c r="ER46" s="200"/>
      <c r="ES46" s="200"/>
      <c r="ET46" s="200"/>
      <c r="EU46" s="200"/>
      <c r="EV46" s="200"/>
      <c r="EW46" s="200"/>
      <c r="EX46" s="200"/>
      <c r="EY46" s="200"/>
      <c r="EZ46" s="200"/>
      <c r="FA46" s="200"/>
      <c r="FB46" s="200"/>
      <c r="FC46" s="200"/>
      <c r="FD46" s="200"/>
      <c r="FE46" s="200"/>
      <c r="FF46" s="200"/>
      <c r="FG46" s="200"/>
      <c r="FH46" s="200"/>
      <c r="FI46" s="200"/>
      <c r="FJ46" s="200"/>
      <c r="FK46" s="200"/>
      <c r="FL46" s="200"/>
      <c r="FM46" s="200"/>
      <c r="FN46" s="200"/>
      <c r="FO46" s="200"/>
      <c r="FP46" s="200"/>
      <c r="FQ46" s="200"/>
      <c r="FR46" s="200"/>
      <c r="FS46" s="200"/>
      <c r="FT46" s="200"/>
      <c r="FU46" s="200"/>
      <c r="FV46" s="200"/>
      <c r="FW46" s="200"/>
      <c r="FX46" s="200"/>
      <c r="FY46" s="200"/>
      <c r="FZ46" s="200"/>
      <c r="GA46" s="200"/>
      <c r="GB46" s="200"/>
      <c r="GC46" s="200"/>
      <c r="GD46" s="200"/>
      <c r="GE46" s="200"/>
      <c r="GF46" s="200"/>
      <c r="GG46" s="200"/>
      <c r="GH46" s="200"/>
      <c r="GI46" s="200"/>
      <c r="GJ46" s="200"/>
      <c r="GK46" s="200"/>
      <c r="GL46" s="200"/>
      <c r="GM46" s="200"/>
      <c r="GN46" s="200"/>
      <c r="GO46" s="200"/>
      <c r="GP46" s="200"/>
      <c r="GQ46" s="200"/>
      <c r="GR46" s="200"/>
      <c r="GS46" s="200"/>
      <c r="GT46" s="200"/>
      <c r="GU46" s="200"/>
      <c r="GV46" s="200"/>
      <c r="GW46" s="200"/>
      <c r="GX46" s="200"/>
      <c r="GY46" s="200"/>
      <c r="GZ46" s="200"/>
      <c r="HA46" s="200"/>
      <c r="HB46" s="200"/>
      <c r="HC46" s="200"/>
      <c r="HD46" s="200"/>
      <c r="HE46" s="200"/>
      <c r="HF46" s="200"/>
      <c r="HG46" s="200"/>
      <c r="HH46" s="200"/>
      <c r="HI46" s="200"/>
      <c r="HJ46" s="200"/>
      <c r="HK46" s="200"/>
      <c r="HL46" s="200"/>
      <c r="HM46" s="200"/>
      <c r="HN46" s="200"/>
      <c r="HO46" s="200"/>
      <c r="HP46" s="200"/>
      <c r="HQ46" s="200"/>
      <c r="HR46" s="200"/>
      <c r="HS46" s="200"/>
      <c r="HT46" s="200"/>
      <c r="HU46" s="200"/>
      <c r="HV46" s="200"/>
      <c r="HW46" s="200"/>
      <c r="HX46" s="200"/>
      <c r="HY46" s="200"/>
      <c r="HZ46" s="200"/>
      <c r="IA46" s="200"/>
      <c r="IB46" s="200"/>
      <c r="IC46" s="200"/>
      <c r="ID46" s="200"/>
      <c r="IE46" s="200"/>
      <c r="IF46" s="200"/>
      <c r="IG46" s="200"/>
      <c r="IH46" s="200"/>
      <c r="II46" s="200"/>
      <c r="IJ46" s="200"/>
      <c r="IK46" s="200"/>
      <c r="IL46" s="200"/>
      <c r="IM46" s="200"/>
      <c r="IN46" s="200"/>
      <c r="IO46" s="200"/>
      <c r="IP46" s="200"/>
      <c r="IQ46" s="200"/>
      <c r="IR46" s="200"/>
      <c r="IS46" s="200"/>
      <c r="IT46" s="200"/>
      <c r="IU46" s="200"/>
      <c r="IV46" s="200"/>
      <c r="IW46" s="200"/>
      <c r="IX46" s="200"/>
      <c r="IY46" s="200"/>
      <c r="IZ46" s="200"/>
      <c r="JA46" s="200"/>
      <c r="JB46" s="200"/>
      <c r="JC46" s="200"/>
      <c r="JD46" s="200"/>
      <c r="JE46" s="200"/>
      <c r="JF46" s="200"/>
      <c r="JG46" s="200"/>
      <c r="JH46" s="200"/>
      <c r="JI46" s="200"/>
      <c r="JJ46" s="200"/>
      <c r="JK46" s="200"/>
      <c r="JL46" s="200"/>
      <c r="JM46" s="200"/>
      <c r="JN46" s="200"/>
      <c r="JO46" s="200"/>
      <c r="JP46" s="200"/>
      <c r="JQ46" s="200"/>
      <c r="JR46" s="200"/>
      <c r="JS46" s="200"/>
      <c r="JT46" s="200"/>
      <c r="JU46" s="200"/>
      <c r="JV46" s="200"/>
      <c r="JW46" s="200"/>
      <c r="JX46" s="200"/>
      <c r="JY46" s="200"/>
      <c r="JZ46" s="200"/>
      <c r="KA46" s="200"/>
      <c r="KB46" s="200"/>
      <c r="KC46" s="200"/>
      <c r="KD46" s="200"/>
      <c r="KE46" s="200"/>
      <c r="KF46" s="200"/>
      <c r="KG46" s="200"/>
      <c r="KH46" s="200"/>
      <c r="KI46" s="200"/>
      <c r="KJ46" s="200"/>
      <c r="KK46" s="200"/>
      <c r="KL46" s="200"/>
      <c r="KM46" s="200"/>
      <c r="KN46" s="200"/>
      <c r="KO46" s="200"/>
      <c r="KP46" s="200"/>
      <c r="KQ46" s="200"/>
      <c r="KR46" s="200"/>
      <c r="KS46" s="200"/>
      <c r="KT46" s="200"/>
      <c r="KU46" s="200"/>
      <c r="KV46" s="200"/>
      <c r="KW46" s="200"/>
      <c r="KX46" s="200"/>
      <c r="KY46" s="200"/>
      <c r="KZ46" s="200"/>
      <c r="LA46" s="200"/>
      <c r="LB46" s="200"/>
      <c r="LC46" s="200"/>
      <c r="LD46" s="200"/>
      <c r="LE46" s="200"/>
      <c r="LF46" s="200"/>
      <c r="LG46" s="200"/>
      <c r="LH46" s="200"/>
      <c r="LI46" s="200"/>
      <c r="LJ46" s="200"/>
      <c r="LK46" s="200"/>
      <c r="LL46" s="200"/>
      <c r="LM46" s="200"/>
      <c r="LN46" s="200"/>
      <c r="LO46" s="200"/>
      <c r="LP46" s="200"/>
      <c r="LQ46" s="200"/>
      <c r="LR46" s="200"/>
      <c r="LS46" s="200"/>
      <c r="LT46" s="200"/>
      <c r="LU46" s="200"/>
      <c r="LV46" s="200"/>
      <c r="LW46" s="200"/>
      <c r="LX46" s="200"/>
      <c r="LY46" s="200"/>
      <c r="LZ46" s="200"/>
      <c r="MA46" s="200"/>
      <c r="MB46" s="200"/>
      <c r="MC46" s="200"/>
      <c r="MD46" s="200"/>
      <c r="ME46" s="200"/>
      <c r="MF46" s="200"/>
      <c r="MG46" s="200"/>
      <c r="MH46" s="200"/>
      <c r="MI46" s="200"/>
      <c r="MJ46" s="200"/>
      <c r="MK46" s="200"/>
      <c r="ML46" s="200"/>
      <c r="MM46" s="200"/>
      <c r="MN46" s="200"/>
      <c r="MO46" s="200"/>
      <c r="MP46" s="200"/>
      <c r="MQ46" s="200"/>
      <c r="MR46" s="200"/>
      <c r="MS46" s="200"/>
      <c r="MT46" s="200"/>
      <c r="MU46" s="200"/>
      <c r="MV46" s="200"/>
      <c r="MW46" s="200"/>
      <c r="MX46" s="200"/>
      <c r="MY46" s="200"/>
      <c r="MZ46" s="200"/>
      <c r="NA46" s="200"/>
      <c r="NB46" s="200"/>
      <c r="NC46" s="200"/>
      <c r="ND46" s="200"/>
      <c r="NE46" s="200"/>
      <c r="NF46" s="200"/>
      <c r="NG46" s="200"/>
      <c r="NH46" s="200"/>
      <c r="NI46" s="200"/>
      <c r="NJ46" s="200"/>
      <c r="NK46" s="200"/>
      <c r="NL46" s="200"/>
      <c r="NM46" s="200"/>
      <c r="NN46" s="200"/>
      <c r="NO46" s="200"/>
      <c r="NP46" s="200"/>
      <c r="NQ46" s="200"/>
      <c r="NR46" s="200"/>
      <c r="NS46" s="200"/>
      <c r="NT46" s="200"/>
      <c r="NU46" s="200"/>
      <c r="NV46" s="200"/>
      <c r="NW46" s="200"/>
      <c r="NX46" s="200"/>
      <c r="NY46" s="200"/>
      <c r="NZ46" s="200"/>
      <c r="OA46" s="200"/>
      <c r="OB46" s="200"/>
      <c r="OC46" s="200"/>
      <c r="OD46" s="200"/>
      <c r="OE46" s="200"/>
      <c r="OF46" s="200"/>
      <c r="OG46" s="200"/>
      <c r="OH46" s="200"/>
      <c r="OI46" s="200"/>
      <c r="OJ46" s="200"/>
      <c r="OK46" s="200"/>
      <c r="OL46" s="200"/>
      <c r="OM46" s="200"/>
      <c r="ON46" s="200"/>
      <c r="OO46" s="200"/>
      <c r="OP46" s="200"/>
      <c r="OQ46" s="200"/>
      <c r="OR46" s="200"/>
      <c r="OS46" s="200"/>
      <c r="OT46" s="200"/>
      <c r="OU46" s="200"/>
      <c r="OV46" s="200"/>
      <c r="OW46" s="200"/>
      <c r="OX46" s="200"/>
      <c r="OY46" s="200"/>
      <c r="OZ46" s="200"/>
      <c r="PA46" s="200"/>
      <c r="PB46" s="200"/>
      <c r="PC46" s="200"/>
      <c r="PD46" s="200"/>
      <c r="PE46" s="200"/>
      <c r="PF46" s="200"/>
      <c r="PG46" s="200"/>
      <c r="PH46" s="200"/>
      <c r="PI46" s="200"/>
      <c r="PJ46" s="200"/>
      <c r="PK46" s="200"/>
      <c r="PL46" s="200"/>
      <c r="PM46" s="200"/>
      <c r="PN46" s="200"/>
      <c r="PO46" s="200"/>
      <c r="PP46" s="200"/>
      <c r="PQ46" s="200"/>
      <c r="PR46" s="200"/>
      <c r="PS46" s="200"/>
      <c r="PT46" s="200"/>
      <c r="PU46" s="200"/>
      <c r="PV46" s="200"/>
      <c r="PW46" s="200"/>
      <c r="PX46" s="200"/>
      <c r="PY46" s="200"/>
      <c r="PZ46" s="200"/>
      <c r="QA46" s="200"/>
      <c r="QB46" s="200"/>
      <c r="QC46" s="200"/>
      <c r="QD46" s="200"/>
      <c r="QE46" s="200"/>
      <c r="QF46" s="200"/>
      <c r="QG46" s="200"/>
      <c r="QH46" s="200"/>
      <c r="QI46" s="200"/>
      <c r="QJ46" s="200"/>
      <c r="QK46" s="200"/>
      <c r="QL46" s="200"/>
      <c r="QM46" s="200"/>
      <c r="QN46" s="200"/>
      <c r="QO46" s="200"/>
      <c r="QP46" s="200"/>
      <c r="QQ46" s="200"/>
      <c r="QR46" s="200"/>
      <c r="QS46" s="200"/>
      <c r="QT46" s="200"/>
      <c r="QU46" s="200"/>
      <c r="QV46" s="200"/>
      <c r="QW46" s="200"/>
      <c r="QX46" s="200"/>
      <c r="QY46" s="200"/>
      <c r="QZ46" s="200"/>
      <c r="RA46" s="200"/>
      <c r="RB46" s="200"/>
      <c r="RC46" s="200"/>
      <c r="RD46" s="200"/>
      <c r="RE46" s="200"/>
      <c r="RF46" s="200"/>
      <c r="RG46" s="200"/>
      <c r="RH46" s="200"/>
      <c r="RI46" s="200"/>
      <c r="RJ46" s="200"/>
      <c r="RK46" s="200"/>
      <c r="RL46" s="200"/>
      <c r="RM46" s="200"/>
      <c r="RN46" s="200"/>
      <c r="RO46" s="200"/>
      <c r="RP46" s="200"/>
      <c r="RQ46" s="200"/>
      <c r="RR46" s="200"/>
      <c r="RS46" s="200"/>
      <c r="RT46" s="200"/>
      <c r="RU46" s="200"/>
      <c r="RV46" s="200"/>
      <c r="RW46" s="200"/>
      <c r="RX46" s="200"/>
      <c r="RY46" s="200"/>
      <c r="RZ46" s="200"/>
      <c r="SA46" s="200"/>
      <c r="SB46" s="200"/>
      <c r="SC46" s="200"/>
      <c r="SD46" s="200"/>
      <c r="SE46" s="200"/>
      <c r="SF46" s="200"/>
      <c r="SG46" s="200"/>
      <c r="SH46" s="200"/>
      <c r="SI46" s="200"/>
      <c r="SJ46" s="200"/>
      <c r="SK46" s="200"/>
      <c r="SL46" s="200"/>
      <c r="SM46" s="200"/>
      <c r="SN46" s="200"/>
      <c r="SO46" s="200"/>
      <c r="SP46" s="200"/>
      <c r="SQ46" s="200"/>
      <c r="SR46" s="200"/>
      <c r="SS46" s="200"/>
      <c r="ST46" s="200"/>
      <c r="SU46" s="200"/>
      <c r="SV46" s="200"/>
      <c r="SW46" s="200"/>
      <c r="SX46" s="200"/>
      <c r="SY46" s="200"/>
      <c r="SZ46" s="200"/>
      <c r="TA46" s="200"/>
      <c r="TB46" s="200"/>
      <c r="TC46" s="200"/>
      <c r="TD46" s="200"/>
      <c r="TE46" s="200"/>
      <c r="TF46" s="200"/>
      <c r="TG46" s="200"/>
      <c r="TH46" s="200"/>
      <c r="TI46" s="200"/>
      <c r="TJ46" s="200"/>
      <c r="TK46" s="200"/>
      <c r="TL46" s="200"/>
      <c r="TM46" s="200"/>
      <c r="TN46" s="200"/>
      <c r="TO46" s="200"/>
      <c r="TP46" s="200"/>
      <c r="TQ46" s="200"/>
      <c r="TR46" s="200"/>
      <c r="TS46" s="200"/>
      <c r="TT46" s="200"/>
      <c r="TU46" s="200"/>
      <c r="TV46" s="200"/>
      <c r="TW46" s="200"/>
      <c r="TX46" s="200"/>
      <c r="TY46" s="200"/>
      <c r="TZ46" s="200"/>
      <c r="UA46" s="200"/>
      <c r="UB46" s="200"/>
      <c r="UC46" s="200"/>
      <c r="UD46" s="200"/>
      <c r="UE46" s="200"/>
      <c r="UF46" s="200"/>
      <c r="UG46" s="200"/>
      <c r="UH46" s="200"/>
      <c r="UI46" s="200"/>
      <c r="UJ46" s="200"/>
      <c r="UK46" s="200"/>
      <c r="UL46" s="200"/>
      <c r="UM46" s="200"/>
      <c r="UN46" s="200"/>
      <c r="UO46" s="200"/>
      <c r="UP46" s="200"/>
      <c r="UQ46" s="200"/>
      <c r="UR46" s="200"/>
      <c r="US46" s="200"/>
      <c r="UT46" s="200"/>
      <c r="UU46" s="200"/>
      <c r="UV46" s="200"/>
      <c r="UW46" s="200"/>
      <c r="UX46" s="200"/>
      <c r="UY46" s="200"/>
      <c r="UZ46" s="200"/>
      <c r="VA46" s="200"/>
      <c r="VB46" s="200"/>
      <c r="VC46" s="200"/>
      <c r="VD46" s="200"/>
      <c r="VE46" s="200"/>
      <c r="VF46" s="200"/>
      <c r="VG46" s="200"/>
      <c r="VH46" s="200"/>
      <c r="VI46" s="200"/>
      <c r="VJ46" s="200"/>
      <c r="VK46" s="200"/>
      <c r="VL46" s="200"/>
      <c r="VM46" s="200"/>
      <c r="VN46" s="200"/>
      <c r="VO46" s="200"/>
      <c r="VP46" s="200"/>
      <c r="VQ46" s="200"/>
      <c r="VR46" s="200"/>
      <c r="VS46" s="200"/>
      <c r="VT46" s="200"/>
      <c r="VU46" s="200"/>
      <c r="VV46" s="200"/>
      <c r="VW46" s="200"/>
      <c r="VX46" s="200"/>
      <c r="VY46" s="200"/>
      <c r="VZ46" s="200"/>
      <c r="WA46" s="200"/>
      <c r="WB46" s="200"/>
      <c r="WC46" s="200"/>
      <c r="WD46" s="200"/>
      <c r="WE46" s="200"/>
      <c r="WF46" s="200"/>
      <c r="WG46" s="200"/>
      <c r="WH46" s="200"/>
      <c r="WI46" s="200"/>
      <c r="WJ46" s="200"/>
      <c r="WK46" s="200"/>
      <c r="WL46" s="200"/>
      <c r="WM46" s="200"/>
      <c r="WN46" s="200"/>
      <c r="WO46" s="200"/>
      <c r="WP46" s="200"/>
      <c r="WQ46" s="200"/>
      <c r="WR46" s="200"/>
      <c r="WS46" s="200"/>
      <c r="WT46" s="200"/>
      <c r="WU46" s="200"/>
      <c r="WV46" s="200"/>
      <c r="WW46" s="200"/>
      <c r="WX46" s="200"/>
      <c r="WY46" s="200"/>
      <c r="WZ46" s="200"/>
      <c r="XA46" s="200"/>
      <c r="XB46" s="200"/>
      <c r="XC46" s="200"/>
      <c r="XD46" s="200"/>
      <c r="XE46" s="200"/>
      <c r="XF46" s="200"/>
      <c r="XG46" s="200"/>
      <c r="XH46" s="200"/>
      <c r="XI46" s="200"/>
      <c r="XJ46" s="200"/>
      <c r="XK46" s="200"/>
      <c r="XL46" s="200"/>
      <c r="XM46" s="200"/>
      <c r="XN46" s="200"/>
      <c r="XO46" s="200"/>
      <c r="XP46" s="200"/>
      <c r="XQ46" s="200"/>
      <c r="XR46" s="200"/>
      <c r="XS46" s="200"/>
      <c r="XT46" s="200"/>
      <c r="XU46" s="200"/>
      <c r="XV46" s="200"/>
      <c r="XW46" s="200"/>
      <c r="XX46" s="200"/>
      <c r="XY46" s="200"/>
      <c r="XZ46" s="200"/>
      <c r="YA46" s="200"/>
      <c r="YB46" s="200"/>
      <c r="YC46" s="200"/>
      <c r="YD46" s="200"/>
      <c r="YE46" s="200"/>
      <c r="YF46" s="200"/>
      <c r="YG46" s="200"/>
      <c r="YH46" s="200"/>
      <c r="YI46" s="200"/>
      <c r="YJ46" s="200"/>
      <c r="YK46" s="200"/>
      <c r="YL46" s="200"/>
      <c r="YM46" s="200"/>
      <c r="YN46" s="200"/>
      <c r="YO46" s="200"/>
      <c r="YP46" s="200"/>
      <c r="YQ46" s="200"/>
      <c r="YR46" s="200"/>
      <c r="YS46" s="200"/>
      <c r="YT46" s="200"/>
      <c r="YU46" s="200"/>
      <c r="YV46" s="200"/>
      <c r="YW46" s="200"/>
      <c r="YX46" s="200"/>
      <c r="YY46" s="200"/>
      <c r="YZ46" s="200"/>
      <c r="ZA46" s="200"/>
      <c r="ZB46" s="200"/>
      <c r="ZC46" s="200"/>
      <c r="ZD46" s="200"/>
      <c r="ZE46" s="200"/>
      <c r="ZF46" s="200"/>
      <c r="ZG46" s="200"/>
      <c r="ZH46" s="200"/>
      <c r="ZI46" s="200"/>
      <c r="ZJ46" s="200"/>
      <c r="ZK46" s="200"/>
      <c r="ZL46" s="200"/>
      <c r="ZM46" s="200"/>
      <c r="ZN46" s="200"/>
      <c r="ZO46" s="200"/>
      <c r="ZP46" s="200"/>
      <c r="ZQ46" s="200"/>
      <c r="ZR46" s="200"/>
      <c r="ZS46" s="200"/>
      <c r="ZT46" s="200"/>
      <c r="ZU46" s="200"/>
      <c r="ZV46" s="200"/>
      <c r="ZW46" s="200"/>
      <c r="ZX46" s="200"/>
      <c r="ZY46" s="200"/>
      <c r="ZZ46" s="200"/>
      <c r="AAA46" s="200"/>
      <c r="AAB46" s="200"/>
      <c r="AAC46" s="200"/>
      <c r="AAD46" s="200"/>
      <c r="AAE46" s="200"/>
      <c r="AAF46" s="200"/>
      <c r="AAG46" s="200"/>
      <c r="AAH46" s="200"/>
      <c r="AAI46" s="200"/>
      <c r="AAJ46" s="200"/>
      <c r="AAK46" s="200"/>
      <c r="AAL46" s="200"/>
      <c r="AAM46" s="200"/>
      <c r="AAN46" s="200"/>
      <c r="AAO46" s="200"/>
      <c r="AAP46" s="200"/>
      <c r="AAQ46" s="200"/>
      <c r="AAR46" s="200"/>
      <c r="AAS46" s="200"/>
      <c r="AAT46" s="200"/>
      <c r="AAU46" s="200"/>
      <c r="AAV46" s="200"/>
      <c r="AAW46" s="200"/>
      <c r="AAX46" s="200"/>
      <c r="AAY46" s="200"/>
      <c r="AAZ46" s="200"/>
      <c r="ABA46" s="200"/>
      <c r="ABB46" s="200"/>
      <c r="ABC46" s="200"/>
      <c r="ABD46" s="200"/>
      <c r="ABE46" s="200"/>
      <c r="ABF46" s="200"/>
      <c r="ABG46" s="200"/>
      <c r="ABH46" s="200"/>
      <c r="ABI46" s="200"/>
      <c r="ABJ46" s="200"/>
      <c r="ABK46" s="200"/>
      <c r="ABL46" s="200"/>
      <c r="ABM46" s="200"/>
      <c r="ABN46" s="200"/>
      <c r="ABO46" s="200"/>
      <c r="ABP46" s="200"/>
      <c r="ABQ46" s="200"/>
      <c r="ABR46" s="200"/>
      <c r="ABS46" s="200"/>
      <c r="ABT46" s="200"/>
      <c r="ABU46" s="200"/>
      <c r="ABV46" s="200"/>
      <c r="ABW46" s="200"/>
      <c r="ABX46" s="200"/>
      <c r="ABY46" s="200"/>
      <c r="ABZ46" s="200"/>
      <c r="ACA46" s="200"/>
      <c r="ACB46" s="200"/>
      <c r="ACC46" s="200"/>
      <c r="ACD46" s="200"/>
      <c r="ACE46" s="200"/>
      <c r="ACF46" s="200"/>
      <c r="ACG46" s="200"/>
      <c r="ACH46" s="200"/>
      <c r="ACI46" s="200"/>
      <c r="ACJ46" s="200"/>
      <c r="ACK46" s="200"/>
      <c r="ACL46" s="200"/>
      <c r="ACM46" s="200"/>
      <c r="ACN46" s="200"/>
      <c r="ACO46" s="200"/>
      <c r="ACP46" s="200"/>
      <c r="ACQ46" s="200"/>
      <c r="ACR46" s="200"/>
      <c r="ACS46" s="200"/>
      <c r="ACT46" s="200"/>
      <c r="ACU46" s="200"/>
      <c r="ACV46" s="200"/>
      <c r="ACW46" s="200"/>
      <c r="ACX46" s="200"/>
      <c r="ACY46" s="200"/>
      <c r="ACZ46" s="200"/>
      <c r="ADA46" s="200"/>
      <c r="ADB46" s="200"/>
      <c r="ADC46" s="200"/>
      <c r="ADD46" s="200"/>
      <c r="ADE46" s="200"/>
      <c r="ADF46" s="200"/>
      <c r="ADG46" s="200"/>
      <c r="ADH46" s="200"/>
      <c r="ADI46" s="200"/>
      <c r="ADJ46" s="200"/>
      <c r="ADK46" s="200"/>
      <c r="ADL46" s="200"/>
      <c r="ADM46" s="200"/>
      <c r="ADN46" s="200"/>
      <c r="ADO46" s="200"/>
      <c r="ADP46" s="200"/>
      <c r="ADQ46" s="200"/>
      <c r="ADR46" s="200"/>
      <c r="ADS46" s="200"/>
      <c r="ADT46" s="200"/>
      <c r="ADU46" s="200"/>
      <c r="ADV46" s="200"/>
      <c r="ADW46" s="200"/>
      <c r="ADX46" s="200"/>
      <c r="ADY46" s="200"/>
      <c r="ADZ46" s="200"/>
      <c r="AEA46" s="200"/>
      <c r="AEB46" s="200"/>
      <c r="AEC46" s="200"/>
      <c r="AED46" s="200"/>
      <c r="AEE46" s="200"/>
      <c r="AEF46" s="200"/>
      <c r="AEG46" s="200"/>
      <c r="AEH46" s="200"/>
      <c r="AEI46" s="200"/>
      <c r="AEJ46" s="200"/>
      <c r="AEK46" s="200"/>
      <c r="AEL46" s="200"/>
      <c r="AEM46" s="200"/>
      <c r="AEN46" s="200"/>
      <c r="AEO46" s="200"/>
      <c r="AEP46" s="200"/>
      <c r="AEQ46" s="200"/>
      <c r="AER46" s="200"/>
      <c r="AES46" s="200"/>
      <c r="AET46" s="200"/>
      <c r="AEU46" s="200"/>
      <c r="AEV46" s="200"/>
      <c r="AEW46" s="200"/>
      <c r="AEX46" s="200"/>
      <c r="AEY46" s="200"/>
      <c r="AEZ46" s="200"/>
      <c r="AFA46" s="200"/>
      <c r="AFB46" s="200"/>
      <c r="AFC46" s="200"/>
      <c r="AFD46" s="200"/>
      <c r="AFE46" s="200"/>
      <c r="AFF46" s="200"/>
      <c r="AFG46" s="200"/>
      <c r="AFH46" s="200"/>
      <c r="AFI46" s="200"/>
      <c r="AFJ46" s="200"/>
      <c r="AFK46" s="200"/>
      <c r="AFL46" s="200"/>
      <c r="AFM46" s="200"/>
      <c r="AFN46" s="200"/>
      <c r="AFO46" s="200"/>
      <c r="AFP46" s="200"/>
      <c r="AFQ46" s="200"/>
      <c r="AFR46" s="200"/>
      <c r="AFS46" s="200"/>
      <c r="AFT46" s="200"/>
      <c r="AFU46" s="200"/>
      <c r="AFV46" s="200"/>
      <c r="AFW46" s="200"/>
      <c r="AFX46" s="200"/>
      <c r="AFY46" s="200"/>
      <c r="AFZ46" s="200"/>
      <c r="AGA46" s="200"/>
      <c r="AGB46" s="200"/>
      <c r="AGC46" s="200"/>
      <c r="AGD46" s="200"/>
      <c r="AGE46" s="200"/>
      <c r="AGF46" s="200"/>
      <c r="AGG46" s="200"/>
      <c r="AGH46" s="200"/>
      <c r="AGI46" s="200"/>
      <c r="AGJ46" s="200"/>
      <c r="AGK46" s="200"/>
      <c r="AGL46" s="200"/>
      <c r="AGM46" s="200"/>
      <c r="AGN46" s="200"/>
      <c r="AGO46" s="200"/>
      <c r="AGP46" s="200"/>
      <c r="AGQ46" s="200"/>
      <c r="AGR46" s="200"/>
      <c r="AGS46" s="200"/>
      <c r="AGT46" s="200"/>
      <c r="AGU46" s="200"/>
      <c r="AGV46" s="200"/>
      <c r="AGW46" s="200"/>
      <c r="AGX46" s="200"/>
      <c r="AGY46" s="200"/>
      <c r="AGZ46" s="200"/>
      <c r="AHA46" s="200"/>
      <c r="AHB46" s="200"/>
      <c r="AHC46" s="200"/>
      <c r="AHD46" s="200"/>
      <c r="AHE46" s="200"/>
      <c r="AHF46" s="200"/>
      <c r="AHG46" s="200"/>
      <c r="AHH46" s="200"/>
      <c r="AHI46" s="200"/>
      <c r="AHJ46" s="200"/>
      <c r="AHK46" s="200"/>
      <c r="AHL46" s="200"/>
      <c r="AHM46" s="200"/>
      <c r="AHN46" s="200"/>
      <c r="AHO46" s="200"/>
      <c r="AHP46" s="200"/>
      <c r="AHQ46" s="200"/>
      <c r="AHR46" s="200"/>
      <c r="AHS46" s="200"/>
      <c r="AHT46" s="200"/>
      <c r="AHU46" s="200"/>
      <c r="AHV46" s="200"/>
      <c r="AHW46" s="200"/>
      <c r="AHX46" s="200"/>
      <c r="AHY46" s="200"/>
      <c r="AHZ46" s="200"/>
      <c r="AIA46" s="200"/>
      <c r="AIB46" s="200"/>
      <c r="AIC46" s="200"/>
      <c r="AID46" s="200"/>
      <c r="AIE46" s="200"/>
      <c r="AIF46" s="200"/>
      <c r="AIG46" s="200"/>
      <c r="AIH46" s="200"/>
      <c r="AII46" s="200"/>
      <c r="AIJ46" s="200"/>
      <c r="AIK46" s="200"/>
      <c r="AIL46" s="200"/>
      <c r="AIM46" s="200"/>
      <c r="AIN46" s="200"/>
      <c r="AIO46" s="200"/>
      <c r="AIP46" s="200"/>
      <c r="AIQ46" s="200"/>
      <c r="AIR46" s="200"/>
      <c r="AIS46" s="200"/>
      <c r="AIT46" s="200"/>
      <c r="AIU46" s="200"/>
      <c r="AIV46" s="200"/>
      <c r="AIW46" s="200"/>
      <c r="AIX46" s="200"/>
      <c r="AIY46" s="200"/>
      <c r="AIZ46" s="200"/>
      <c r="AJA46" s="200"/>
      <c r="AJB46" s="200"/>
      <c r="AJC46" s="200"/>
      <c r="AJD46" s="200"/>
      <c r="AJE46" s="200"/>
      <c r="AJF46" s="200"/>
      <c r="AJG46" s="200"/>
      <c r="AJH46" s="200"/>
      <c r="AJI46" s="200"/>
      <c r="AJJ46" s="200"/>
      <c r="AJK46" s="200"/>
      <c r="AJL46" s="200"/>
      <c r="AJM46" s="200"/>
      <c r="AJN46" s="200"/>
      <c r="AJO46" s="200"/>
    </row>
    <row r="47" spans="1:952" s="204" customFormat="1">
      <c r="A47" s="200"/>
      <c r="B47" s="366">
        <v>44</v>
      </c>
      <c r="C47" s="367"/>
      <c r="D47" s="366"/>
      <c r="E47" s="366"/>
      <c r="F47" s="362">
        <v>0</v>
      </c>
      <c r="G47" s="362">
        <v>0</v>
      </c>
      <c r="H47" s="363">
        <v>0</v>
      </c>
      <c r="I47" s="362">
        <v>0</v>
      </c>
      <c r="J47" s="362"/>
      <c r="K47" s="362"/>
      <c r="L47" s="362"/>
      <c r="M47" s="360">
        <f t="shared" si="1"/>
        <v>0</v>
      </c>
      <c r="N47" s="361">
        <f t="shared" si="2"/>
        <v>0</v>
      </c>
      <c r="O47" s="361">
        <f t="shared" si="6"/>
        <v>0</v>
      </c>
      <c r="P47" s="200"/>
      <c r="Q47" s="200"/>
      <c r="R47" s="200"/>
      <c r="S47" s="417">
        <v>44</v>
      </c>
      <c r="T47" s="418"/>
      <c r="U47" s="417"/>
      <c r="V47" s="426">
        <v>0</v>
      </c>
      <c r="W47" s="416">
        <f t="shared" si="0"/>
        <v>0</v>
      </c>
      <c r="X47" s="416">
        <f t="shared" si="4"/>
        <v>0</v>
      </c>
      <c r="Y47" s="419"/>
      <c r="Z47" s="428" t="str">
        <f t="shared" si="5"/>
        <v>OK</v>
      </c>
      <c r="AA47" s="352"/>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0"/>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c r="EI47" s="200"/>
      <c r="EJ47" s="200"/>
      <c r="EK47" s="200"/>
      <c r="EL47" s="200"/>
      <c r="EM47" s="200"/>
      <c r="EN47" s="200"/>
      <c r="EO47" s="200"/>
      <c r="EP47" s="200"/>
      <c r="EQ47" s="200"/>
      <c r="ER47" s="200"/>
      <c r="ES47" s="200"/>
      <c r="ET47" s="200"/>
      <c r="EU47" s="200"/>
      <c r="EV47" s="200"/>
      <c r="EW47" s="200"/>
      <c r="EX47" s="200"/>
      <c r="EY47" s="200"/>
      <c r="EZ47" s="200"/>
      <c r="FA47" s="200"/>
      <c r="FB47" s="200"/>
      <c r="FC47" s="200"/>
      <c r="FD47" s="200"/>
      <c r="FE47" s="200"/>
      <c r="FF47" s="200"/>
      <c r="FG47" s="200"/>
      <c r="FH47" s="200"/>
      <c r="FI47" s="200"/>
      <c r="FJ47" s="200"/>
      <c r="FK47" s="200"/>
      <c r="FL47" s="200"/>
      <c r="FM47" s="200"/>
      <c r="FN47" s="200"/>
      <c r="FO47" s="200"/>
      <c r="FP47" s="200"/>
      <c r="FQ47" s="200"/>
      <c r="FR47" s="200"/>
      <c r="FS47" s="200"/>
      <c r="FT47" s="200"/>
      <c r="FU47" s="200"/>
      <c r="FV47" s="200"/>
      <c r="FW47" s="200"/>
      <c r="FX47" s="200"/>
      <c r="FY47" s="200"/>
      <c r="FZ47" s="200"/>
      <c r="GA47" s="200"/>
      <c r="GB47" s="200"/>
      <c r="GC47" s="200"/>
      <c r="GD47" s="200"/>
      <c r="GE47" s="200"/>
      <c r="GF47" s="200"/>
      <c r="GG47" s="200"/>
      <c r="GH47" s="200"/>
      <c r="GI47" s="200"/>
      <c r="GJ47" s="200"/>
      <c r="GK47" s="200"/>
      <c r="GL47" s="200"/>
      <c r="GM47" s="200"/>
      <c r="GN47" s="200"/>
      <c r="GO47" s="200"/>
      <c r="GP47" s="200"/>
      <c r="GQ47" s="200"/>
      <c r="GR47" s="200"/>
      <c r="GS47" s="200"/>
      <c r="GT47" s="200"/>
      <c r="GU47" s="200"/>
      <c r="GV47" s="200"/>
      <c r="GW47" s="200"/>
      <c r="GX47" s="200"/>
      <c r="GY47" s="200"/>
      <c r="GZ47" s="200"/>
      <c r="HA47" s="200"/>
      <c r="HB47" s="200"/>
      <c r="HC47" s="200"/>
      <c r="HD47" s="200"/>
      <c r="HE47" s="200"/>
      <c r="HF47" s="200"/>
      <c r="HG47" s="200"/>
      <c r="HH47" s="200"/>
      <c r="HI47" s="200"/>
      <c r="HJ47" s="200"/>
      <c r="HK47" s="200"/>
      <c r="HL47" s="200"/>
      <c r="HM47" s="200"/>
      <c r="HN47" s="200"/>
      <c r="HO47" s="200"/>
      <c r="HP47" s="200"/>
      <c r="HQ47" s="200"/>
      <c r="HR47" s="200"/>
      <c r="HS47" s="200"/>
      <c r="HT47" s="200"/>
      <c r="HU47" s="200"/>
      <c r="HV47" s="200"/>
      <c r="HW47" s="200"/>
      <c r="HX47" s="200"/>
      <c r="HY47" s="200"/>
      <c r="HZ47" s="200"/>
      <c r="IA47" s="200"/>
      <c r="IB47" s="200"/>
      <c r="IC47" s="200"/>
      <c r="ID47" s="200"/>
      <c r="IE47" s="200"/>
      <c r="IF47" s="200"/>
      <c r="IG47" s="200"/>
      <c r="IH47" s="200"/>
      <c r="II47" s="200"/>
      <c r="IJ47" s="200"/>
      <c r="IK47" s="200"/>
      <c r="IL47" s="200"/>
      <c r="IM47" s="200"/>
      <c r="IN47" s="200"/>
      <c r="IO47" s="200"/>
      <c r="IP47" s="200"/>
      <c r="IQ47" s="200"/>
      <c r="IR47" s="200"/>
      <c r="IS47" s="200"/>
      <c r="IT47" s="200"/>
      <c r="IU47" s="200"/>
      <c r="IV47" s="200"/>
      <c r="IW47" s="200"/>
      <c r="IX47" s="200"/>
      <c r="IY47" s="200"/>
      <c r="IZ47" s="200"/>
      <c r="JA47" s="200"/>
      <c r="JB47" s="200"/>
      <c r="JC47" s="200"/>
      <c r="JD47" s="200"/>
      <c r="JE47" s="200"/>
      <c r="JF47" s="200"/>
      <c r="JG47" s="200"/>
      <c r="JH47" s="200"/>
      <c r="JI47" s="200"/>
      <c r="JJ47" s="200"/>
      <c r="JK47" s="200"/>
      <c r="JL47" s="200"/>
      <c r="JM47" s="200"/>
      <c r="JN47" s="200"/>
      <c r="JO47" s="200"/>
      <c r="JP47" s="200"/>
      <c r="JQ47" s="200"/>
      <c r="JR47" s="200"/>
      <c r="JS47" s="200"/>
      <c r="JT47" s="200"/>
      <c r="JU47" s="200"/>
      <c r="JV47" s="200"/>
      <c r="JW47" s="200"/>
      <c r="JX47" s="200"/>
      <c r="JY47" s="200"/>
      <c r="JZ47" s="200"/>
      <c r="KA47" s="200"/>
      <c r="KB47" s="200"/>
      <c r="KC47" s="200"/>
      <c r="KD47" s="200"/>
      <c r="KE47" s="200"/>
      <c r="KF47" s="200"/>
      <c r="KG47" s="200"/>
      <c r="KH47" s="200"/>
      <c r="KI47" s="200"/>
      <c r="KJ47" s="200"/>
      <c r="KK47" s="200"/>
      <c r="KL47" s="200"/>
      <c r="KM47" s="200"/>
      <c r="KN47" s="200"/>
      <c r="KO47" s="200"/>
      <c r="KP47" s="200"/>
      <c r="KQ47" s="200"/>
      <c r="KR47" s="200"/>
      <c r="KS47" s="200"/>
      <c r="KT47" s="200"/>
      <c r="KU47" s="200"/>
      <c r="KV47" s="200"/>
      <c r="KW47" s="200"/>
      <c r="KX47" s="200"/>
      <c r="KY47" s="200"/>
      <c r="KZ47" s="200"/>
      <c r="LA47" s="200"/>
      <c r="LB47" s="200"/>
      <c r="LC47" s="200"/>
      <c r="LD47" s="200"/>
      <c r="LE47" s="200"/>
      <c r="LF47" s="200"/>
      <c r="LG47" s="200"/>
      <c r="LH47" s="200"/>
      <c r="LI47" s="200"/>
      <c r="LJ47" s="200"/>
      <c r="LK47" s="200"/>
      <c r="LL47" s="200"/>
      <c r="LM47" s="200"/>
      <c r="LN47" s="200"/>
      <c r="LO47" s="200"/>
      <c r="LP47" s="200"/>
      <c r="LQ47" s="200"/>
      <c r="LR47" s="200"/>
      <c r="LS47" s="200"/>
      <c r="LT47" s="200"/>
      <c r="LU47" s="200"/>
      <c r="LV47" s="200"/>
      <c r="LW47" s="200"/>
      <c r="LX47" s="200"/>
      <c r="LY47" s="200"/>
      <c r="LZ47" s="200"/>
      <c r="MA47" s="200"/>
      <c r="MB47" s="200"/>
      <c r="MC47" s="200"/>
      <c r="MD47" s="200"/>
      <c r="ME47" s="200"/>
      <c r="MF47" s="200"/>
      <c r="MG47" s="200"/>
      <c r="MH47" s="200"/>
      <c r="MI47" s="200"/>
      <c r="MJ47" s="200"/>
      <c r="MK47" s="200"/>
      <c r="ML47" s="200"/>
      <c r="MM47" s="200"/>
      <c r="MN47" s="200"/>
      <c r="MO47" s="200"/>
      <c r="MP47" s="200"/>
      <c r="MQ47" s="200"/>
      <c r="MR47" s="200"/>
      <c r="MS47" s="200"/>
      <c r="MT47" s="200"/>
      <c r="MU47" s="200"/>
      <c r="MV47" s="200"/>
      <c r="MW47" s="200"/>
      <c r="MX47" s="200"/>
      <c r="MY47" s="200"/>
      <c r="MZ47" s="200"/>
      <c r="NA47" s="200"/>
      <c r="NB47" s="200"/>
      <c r="NC47" s="200"/>
      <c r="ND47" s="200"/>
      <c r="NE47" s="200"/>
      <c r="NF47" s="200"/>
      <c r="NG47" s="200"/>
      <c r="NH47" s="200"/>
      <c r="NI47" s="200"/>
      <c r="NJ47" s="200"/>
      <c r="NK47" s="200"/>
      <c r="NL47" s="200"/>
      <c r="NM47" s="200"/>
      <c r="NN47" s="200"/>
      <c r="NO47" s="200"/>
      <c r="NP47" s="200"/>
      <c r="NQ47" s="200"/>
      <c r="NR47" s="200"/>
      <c r="NS47" s="200"/>
      <c r="NT47" s="200"/>
      <c r="NU47" s="200"/>
      <c r="NV47" s="200"/>
      <c r="NW47" s="200"/>
      <c r="NX47" s="200"/>
      <c r="NY47" s="200"/>
      <c r="NZ47" s="200"/>
      <c r="OA47" s="200"/>
      <c r="OB47" s="200"/>
      <c r="OC47" s="200"/>
      <c r="OD47" s="200"/>
      <c r="OE47" s="200"/>
      <c r="OF47" s="200"/>
      <c r="OG47" s="200"/>
      <c r="OH47" s="200"/>
      <c r="OI47" s="200"/>
      <c r="OJ47" s="200"/>
      <c r="OK47" s="200"/>
      <c r="OL47" s="200"/>
      <c r="OM47" s="200"/>
      <c r="ON47" s="200"/>
      <c r="OO47" s="200"/>
      <c r="OP47" s="200"/>
      <c r="OQ47" s="200"/>
      <c r="OR47" s="200"/>
      <c r="OS47" s="200"/>
      <c r="OT47" s="200"/>
      <c r="OU47" s="200"/>
      <c r="OV47" s="200"/>
      <c r="OW47" s="200"/>
      <c r="OX47" s="200"/>
      <c r="OY47" s="200"/>
      <c r="OZ47" s="200"/>
      <c r="PA47" s="200"/>
      <c r="PB47" s="200"/>
      <c r="PC47" s="200"/>
      <c r="PD47" s="200"/>
      <c r="PE47" s="200"/>
      <c r="PF47" s="200"/>
      <c r="PG47" s="200"/>
      <c r="PH47" s="200"/>
      <c r="PI47" s="200"/>
      <c r="PJ47" s="200"/>
      <c r="PK47" s="200"/>
      <c r="PL47" s="200"/>
      <c r="PM47" s="200"/>
      <c r="PN47" s="200"/>
      <c r="PO47" s="200"/>
      <c r="PP47" s="200"/>
      <c r="PQ47" s="200"/>
      <c r="PR47" s="200"/>
      <c r="PS47" s="200"/>
      <c r="PT47" s="200"/>
      <c r="PU47" s="200"/>
      <c r="PV47" s="200"/>
      <c r="PW47" s="200"/>
      <c r="PX47" s="200"/>
      <c r="PY47" s="200"/>
      <c r="PZ47" s="200"/>
      <c r="QA47" s="200"/>
      <c r="QB47" s="200"/>
      <c r="QC47" s="200"/>
      <c r="QD47" s="200"/>
      <c r="QE47" s="200"/>
      <c r="QF47" s="200"/>
      <c r="QG47" s="200"/>
      <c r="QH47" s="200"/>
      <c r="QI47" s="200"/>
      <c r="QJ47" s="200"/>
      <c r="QK47" s="200"/>
      <c r="QL47" s="200"/>
      <c r="QM47" s="200"/>
      <c r="QN47" s="200"/>
      <c r="QO47" s="200"/>
      <c r="QP47" s="200"/>
      <c r="QQ47" s="200"/>
      <c r="QR47" s="200"/>
      <c r="QS47" s="200"/>
      <c r="QT47" s="200"/>
      <c r="QU47" s="200"/>
      <c r="QV47" s="200"/>
      <c r="QW47" s="200"/>
      <c r="QX47" s="200"/>
      <c r="QY47" s="200"/>
      <c r="QZ47" s="200"/>
      <c r="RA47" s="200"/>
      <c r="RB47" s="200"/>
      <c r="RC47" s="200"/>
      <c r="RD47" s="200"/>
      <c r="RE47" s="200"/>
      <c r="RF47" s="200"/>
      <c r="RG47" s="200"/>
      <c r="RH47" s="200"/>
      <c r="RI47" s="200"/>
      <c r="RJ47" s="200"/>
      <c r="RK47" s="200"/>
      <c r="RL47" s="200"/>
      <c r="RM47" s="200"/>
      <c r="RN47" s="200"/>
      <c r="RO47" s="200"/>
      <c r="RP47" s="200"/>
      <c r="RQ47" s="200"/>
      <c r="RR47" s="200"/>
      <c r="RS47" s="200"/>
      <c r="RT47" s="200"/>
      <c r="RU47" s="200"/>
      <c r="RV47" s="200"/>
      <c r="RW47" s="200"/>
      <c r="RX47" s="200"/>
      <c r="RY47" s="200"/>
      <c r="RZ47" s="200"/>
      <c r="SA47" s="200"/>
      <c r="SB47" s="200"/>
      <c r="SC47" s="200"/>
      <c r="SD47" s="200"/>
      <c r="SE47" s="200"/>
      <c r="SF47" s="200"/>
      <c r="SG47" s="200"/>
      <c r="SH47" s="200"/>
      <c r="SI47" s="200"/>
      <c r="SJ47" s="200"/>
      <c r="SK47" s="200"/>
      <c r="SL47" s="200"/>
      <c r="SM47" s="200"/>
      <c r="SN47" s="200"/>
      <c r="SO47" s="200"/>
      <c r="SP47" s="200"/>
      <c r="SQ47" s="200"/>
      <c r="SR47" s="200"/>
      <c r="SS47" s="200"/>
      <c r="ST47" s="200"/>
      <c r="SU47" s="200"/>
      <c r="SV47" s="200"/>
      <c r="SW47" s="200"/>
      <c r="SX47" s="200"/>
      <c r="SY47" s="200"/>
      <c r="SZ47" s="200"/>
      <c r="TA47" s="200"/>
      <c r="TB47" s="200"/>
      <c r="TC47" s="200"/>
      <c r="TD47" s="200"/>
      <c r="TE47" s="200"/>
      <c r="TF47" s="200"/>
      <c r="TG47" s="200"/>
      <c r="TH47" s="200"/>
      <c r="TI47" s="200"/>
      <c r="TJ47" s="200"/>
      <c r="TK47" s="200"/>
      <c r="TL47" s="200"/>
      <c r="TM47" s="200"/>
      <c r="TN47" s="200"/>
      <c r="TO47" s="200"/>
      <c r="TP47" s="200"/>
      <c r="TQ47" s="200"/>
      <c r="TR47" s="200"/>
      <c r="TS47" s="200"/>
      <c r="TT47" s="200"/>
      <c r="TU47" s="200"/>
      <c r="TV47" s="200"/>
      <c r="TW47" s="200"/>
      <c r="TX47" s="200"/>
      <c r="TY47" s="200"/>
      <c r="TZ47" s="200"/>
      <c r="UA47" s="200"/>
      <c r="UB47" s="200"/>
      <c r="UC47" s="200"/>
      <c r="UD47" s="200"/>
      <c r="UE47" s="200"/>
      <c r="UF47" s="200"/>
      <c r="UG47" s="200"/>
      <c r="UH47" s="200"/>
      <c r="UI47" s="200"/>
      <c r="UJ47" s="200"/>
      <c r="UK47" s="200"/>
      <c r="UL47" s="200"/>
      <c r="UM47" s="200"/>
      <c r="UN47" s="200"/>
      <c r="UO47" s="200"/>
      <c r="UP47" s="200"/>
      <c r="UQ47" s="200"/>
      <c r="UR47" s="200"/>
      <c r="US47" s="200"/>
      <c r="UT47" s="200"/>
      <c r="UU47" s="200"/>
      <c r="UV47" s="200"/>
      <c r="UW47" s="200"/>
      <c r="UX47" s="200"/>
      <c r="UY47" s="200"/>
      <c r="UZ47" s="200"/>
      <c r="VA47" s="200"/>
      <c r="VB47" s="200"/>
      <c r="VC47" s="200"/>
      <c r="VD47" s="200"/>
      <c r="VE47" s="200"/>
      <c r="VF47" s="200"/>
      <c r="VG47" s="200"/>
      <c r="VH47" s="200"/>
      <c r="VI47" s="200"/>
      <c r="VJ47" s="200"/>
      <c r="VK47" s="200"/>
      <c r="VL47" s="200"/>
      <c r="VM47" s="200"/>
      <c r="VN47" s="200"/>
      <c r="VO47" s="200"/>
      <c r="VP47" s="200"/>
      <c r="VQ47" s="200"/>
      <c r="VR47" s="200"/>
      <c r="VS47" s="200"/>
      <c r="VT47" s="200"/>
      <c r="VU47" s="200"/>
      <c r="VV47" s="200"/>
      <c r="VW47" s="200"/>
      <c r="VX47" s="200"/>
      <c r="VY47" s="200"/>
      <c r="VZ47" s="200"/>
      <c r="WA47" s="200"/>
      <c r="WB47" s="200"/>
      <c r="WC47" s="200"/>
      <c r="WD47" s="200"/>
      <c r="WE47" s="200"/>
      <c r="WF47" s="200"/>
      <c r="WG47" s="200"/>
      <c r="WH47" s="200"/>
      <c r="WI47" s="200"/>
      <c r="WJ47" s="200"/>
      <c r="WK47" s="200"/>
      <c r="WL47" s="200"/>
      <c r="WM47" s="200"/>
      <c r="WN47" s="200"/>
      <c r="WO47" s="200"/>
      <c r="WP47" s="200"/>
      <c r="WQ47" s="200"/>
      <c r="WR47" s="200"/>
      <c r="WS47" s="200"/>
      <c r="WT47" s="200"/>
      <c r="WU47" s="200"/>
      <c r="WV47" s="200"/>
      <c r="WW47" s="200"/>
      <c r="WX47" s="200"/>
      <c r="WY47" s="200"/>
      <c r="WZ47" s="200"/>
      <c r="XA47" s="200"/>
      <c r="XB47" s="200"/>
      <c r="XC47" s="200"/>
      <c r="XD47" s="200"/>
      <c r="XE47" s="200"/>
      <c r="XF47" s="200"/>
      <c r="XG47" s="200"/>
      <c r="XH47" s="200"/>
      <c r="XI47" s="200"/>
      <c r="XJ47" s="200"/>
      <c r="XK47" s="200"/>
      <c r="XL47" s="200"/>
      <c r="XM47" s="200"/>
      <c r="XN47" s="200"/>
      <c r="XO47" s="200"/>
      <c r="XP47" s="200"/>
      <c r="XQ47" s="200"/>
      <c r="XR47" s="200"/>
      <c r="XS47" s="200"/>
      <c r="XT47" s="200"/>
      <c r="XU47" s="200"/>
      <c r="XV47" s="200"/>
      <c r="XW47" s="200"/>
      <c r="XX47" s="200"/>
      <c r="XY47" s="200"/>
      <c r="XZ47" s="200"/>
      <c r="YA47" s="200"/>
      <c r="YB47" s="200"/>
      <c r="YC47" s="200"/>
      <c r="YD47" s="200"/>
      <c r="YE47" s="200"/>
      <c r="YF47" s="200"/>
      <c r="YG47" s="200"/>
      <c r="YH47" s="200"/>
      <c r="YI47" s="200"/>
      <c r="YJ47" s="200"/>
      <c r="YK47" s="200"/>
      <c r="YL47" s="200"/>
      <c r="YM47" s="200"/>
      <c r="YN47" s="200"/>
      <c r="YO47" s="200"/>
      <c r="YP47" s="200"/>
      <c r="YQ47" s="200"/>
      <c r="YR47" s="200"/>
      <c r="YS47" s="200"/>
      <c r="YT47" s="200"/>
      <c r="YU47" s="200"/>
      <c r="YV47" s="200"/>
      <c r="YW47" s="200"/>
      <c r="YX47" s="200"/>
      <c r="YY47" s="200"/>
      <c r="YZ47" s="200"/>
      <c r="ZA47" s="200"/>
      <c r="ZB47" s="200"/>
      <c r="ZC47" s="200"/>
      <c r="ZD47" s="200"/>
      <c r="ZE47" s="200"/>
      <c r="ZF47" s="200"/>
      <c r="ZG47" s="200"/>
      <c r="ZH47" s="200"/>
      <c r="ZI47" s="200"/>
      <c r="ZJ47" s="200"/>
      <c r="ZK47" s="200"/>
      <c r="ZL47" s="200"/>
      <c r="ZM47" s="200"/>
      <c r="ZN47" s="200"/>
      <c r="ZO47" s="200"/>
      <c r="ZP47" s="200"/>
      <c r="ZQ47" s="200"/>
      <c r="ZR47" s="200"/>
      <c r="ZS47" s="200"/>
      <c r="ZT47" s="200"/>
      <c r="ZU47" s="200"/>
      <c r="ZV47" s="200"/>
      <c r="ZW47" s="200"/>
      <c r="ZX47" s="200"/>
      <c r="ZY47" s="200"/>
      <c r="ZZ47" s="200"/>
      <c r="AAA47" s="200"/>
      <c r="AAB47" s="200"/>
      <c r="AAC47" s="200"/>
      <c r="AAD47" s="200"/>
      <c r="AAE47" s="200"/>
      <c r="AAF47" s="200"/>
      <c r="AAG47" s="200"/>
      <c r="AAH47" s="200"/>
      <c r="AAI47" s="200"/>
      <c r="AAJ47" s="200"/>
      <c r="AAK47" s="200"/>
      <c r="AAL47" s="200"/>
      <c r="AAM47" s="200"/>
      <c r="AAN47" s="200"/>
      <c r="AAO47" s="200"/>
      <c r="AAP47" s="200"/>
      <c r="AAQ47" s="200"/>
      <c r="AAR47" s="200"/>
      <c r="AAS47" s="200"/>
      <c r="AAT47" s="200"/>
      <c r="AAU47" s="200"/>
      <c r="AAV47" s="200"/>
      <c r="AAW47" s="200"/>
      <c r="AAX47" s="200"/>
      <c r="AAY47" s="200"/>
      <c r="AAZ47" s="200"/>
      <c r="ABA47" s="200"/>
      <c r="ABB47" s="200"/>
      <c r="ABC47" s="200"/>
      <c r="ABD47" s="200"/>
      <c r="ABE47" s="200"/>
      <c r="ABF47" s="200"/>
      <c r="ABG47" s="200"/>
      <c r="ABH47" s="200"/>
      <c r="ABI47" s="200"/>
      <c r="ABJ47" s="200"/>
      <c r="ABK47" s="200"/>
      <c r="ABL47" s="200"/>
      <c r="ABM47" s="200"/>
      <c r="ABN47" s="200"/>
      <c r="ABO47" s="200"/>
      <c r="ABP47" s="200"/>
      <c r="ABQ47" s="200"/>
      <c r="ABR47" s="200"/>
      <c r="ABS47" s="200"/>
      <c r="ABT47" s="200"/>
      <c r="ABU47" s="200"/>
      <c r="ABV47" s="200"/>
      <c r="ABW47" s="200"/>
      <c r="ABX47" s="200"/>
      <c r="ABY47" s="200"/>
      <c r="ABZ47" s="200"/>
      <c r="ACA47" s="200"/>
      <c r="ACB47" s="200"/>
      <c r="ACC47" s="200"/>
      <c r="ACD47" s="200"/>
      <c r="ACE47" s="200"/>
      <c r="ACF47" s="200"/>
      <c r="ACG47" s="200"/>
      <c r="ACH47" s="200"/>
      <c r="ACI47" s="200"/>
      <c r="ACJ47" s="200"/>
      <c r="ACK47" s="200"/>
      <c r="ACL47" s="200"/>
      <c r="ACM47" s="200"/>
      <c r="ACN47" s="200"/>
      <c r="ACO47" s="200"/>
      <c r="ACP47" s="200"/>
      <c r="ACQ47" s="200"/>
      <c r="ACR47" s="200"/>
      <c r="ACS47" s="200"/>
      <c r="ACT47" s="200"/>
      <c r="ACU47" s="200"/>
      <c r="ACV47" s="200"/>
      <c r="ACW47" s="200"/>
      <c r="ACX47" s="200"/>
      <c r="ACY47" s="200"/>
      <c r="ACZ47" s="200"/>
      <c r="ADA47" s="200"/>
      <c r="ADB47" s="200"/>
      <c r="ADC47" s="200"/>
      <c r="ADD47" s="200"/>
      <c r="ADE47" s="200"/>
      <c r="ADF47" s="200"/>
      <c r="ADG47" s="200"/>
      <c r="ADH47" s="200"/>
      <c r="ADI47" s="200"/>
      <c r="ADJ47" s="200"/>
      <c r="ADK47" s="200"/>
      <c r="ADL47" s="200"/>
      <c r="ADM47" s="200"/>
      <c r="ADN47" s="200"/>
      <c r="ADO47" s="200"/>
      <c r="ADP47" s="200"/>
      <c r="ADQ47" s="200"/>
      <c r="ADR47" s="200"/>
      <c r="ADS47" s="200"/>
      <c r="ADT47" s="200"/>
      <c r="ADU47" s="200"/>
      <c r="ADV47" s="200"/>
      <c r="ADW47" s="200"/>
      <c r="ADX47" s="200"/>
      <c r="ADY47" s="200"/>
      <c r="ADZ47" s="200"/>
      <c r="AEA47" s="200"/>
      <c r="AEB47" s="200"/>
      <c r="AEC47" s="200"/>
      <c r="AED47" s="200"/>
      <c r="AEE47" s="200"/>
      <c r="AEF47" s="200"/>
      <c r="AEG47" s="200"/>
      <c r="AEH47" s="200"/>
      <c r="AEI47" s="200"/>
      <c r="AEJ47" s="200"/>
      <c r="AEK47" s="200"/>
      <c r="AEL47" s="200"/>
      <c r="AEM47" s="200"/>
      <c r="AEN47" s="200"/>
      <c r="AEO47" s="200"/>
      <c r="AEP47" s="200"/>
      <c r="AEQ47" s="200"/>
      <c r="AER47" s="200"/>
      <c r="AES47" s="200"/>
      <c r="AET47" s="200"/>
      <c r="AEU47" s="200"/>
      <c r="AEV47" s="200"/>
      <c r="AEW47" s="200"/>
      <c r="AEX47" s="200"/>
      <c r="AEY47" s="200"/>
      <c r="AEZ47" s="200"/>
      <c r="AFA47" s="200"/>
      <c r="AFB47" s="200"/>
      <c r="AFC47" s="200"/>
      <c r="AFD47" s="200"/>
      <c r="AFE47" s="200"/>
      <c r="AFF47" s="200"/>
      <c r="AFG47" s="200"/>
      <c r="AFH47" s="200"/>
      <c r="AFI47" s="200"/>
      <c r="AFJ47" s="200"/>
      <c r="AFK47" s="200"/>
      <c r="AFL47" s="200"/>
      <c r="AFM47" s="200"/>
      <c r="AFN47" s="200"/>
      <c r="AFO47" s="200"/>
      <c r="AFP47" s="200"/>
      <c r="AFQ47" s="200"/>
      <c r="AFR47" s="200"/>
      <c r="AFS47" s="200"/>
      <c r="AFT47" s="200"/>
      <c r="AFU47" s="200"/>
      <c r="AFV47" s="200"/>
      <c r="AFW47" s="200"/>
      <c r="AFX47" s="200"/>
      <c r="AFY47" s="200"/>
      <c r="AFZ47" s="200"/>
      <c r="AGA47" s="200"/>
      <c r="AGB47" s="200"/>
      <c r="AGC47" s="200"/>
      <c r="AGD47" s="200"/>
      <c r="AGE47" s="200"/>
      <c r="AGF47" s="200"/>
      <c r="AGG47" s="200"/>
      <c r="AGH47" s="200"/>
      <c r="AGI47" s="200"/>
      <c r="AGJ47" s="200"/>
      <c r="AGK47" s="200"/>
      <c r="AGL47" s="200"/>
      <c r="AGM47" s="200"/>
      <c r="AGN47" s="200"/>
      <c r="AGO47" s="200"/>
      <c r="AGP47" s="200"/>
      <c r="AGQ47" s="200"/>
      <c r="AGR47" s="200"/>
      <c r="AGS47" s="200"/>
      <c r="AGT47" s="200"/>
      <c r="AGU47" s="200"/>
      <c r="AGV47" s="200"/>
      <c r="AGW47" s="200"/>
      <c r="AGX47" s="200"/>
      <c r="AGY47" s="200"/>
      <c r="AGZ47" s="200"/>
      <c r="AHA47" s="200"/>
      <c r="AHB47" s="200"/>
      <c r="AHC47" s="200"/>
      <c r="AHD47" s="200"/>
      <c r="AHE47" s="200"/>
      <c r="AHF47" s="200"/>
      <c r="AHG47" s="200"/>
      <c r="AHH47" s="200"/>
      <c r="AHI47" s="200"/>
      <c r="AHJ47" s="200"/>
      <c r="AHK47" s="200"/>
      <c r="AHL47" s="200"/>
      <c r="AHM47" s="200"/>
      <c r="AHN47" s="200"/>
      <c r="AHO47" s="200"/>
      <c r="AHP47" s="200"/>
      <c r="AHQ47" s="200"/>
      <c r="AHR47" s="200"/>
      <c r="AHS47" s="200"/>
      <c r="AHT47" s="200"/>
      <c r="AHU47" s="200"/>
      <c r="AHV47" s="200"/>
      <c r="AHW47" s="200"/>
      <c r="AHX47" s="200"/>
      <c r="AHY47" s="200"/>
      <c r="AHZ47" s="200"/>
      <c r="AIA47" s="200"/>
      <c r="AIB47" s="200"/>
      <c r="AIC47" s="200"/>
      <c r="AID47" s="200"/>
      <c r="AIE47" s="200"/>
      <c r="AIF47" s="200"/>
      <c r="AIG47" s="200"/>
      <c r="AIH47" s="200"/>
      <c r="AII47" s="200"/>
      <c r="AIJ47" s="200"/>
      <c r="AIK47" s="200"/>
      <c r="AIL47" s="200"/>
      <c r="AIM47" s="200"/>
      <c r="AIN47" s="200"/>
      <c r="AIO47" s="200"/>
      <c r="AIP47" s="200"/>
      <c r="AIQ47" s="200"/>
      <c r="AIR47" s="200"/>
      <c r="AIS47" s="200"/>
      <c r="AIT47" s="200"/>
      <c r="AIU47" s="200"/>
      <c r="AIV47" s="200"/>
      <c r="AIW47" s="200"/>
      <c r="AIX47" s="200"/>
      <c r="AIY47" s="200"/>
      <c r="AIZ47" s="200"/>
      <c r="AJA47" s="200"/>
      <c r="AJB47" s="200"/>
      <c r="AJC47" s="200"/>
      <c r="AJD47" s="200"/>
      <c r="AJE47" s="200"/>
      <c r="AJF47" s="200"/>
      <c r="AJG47" s="200"/>
      <c r="AJH47" s="200"/>
      <c r="AJI47" s="200"/>
      <c r="AJJ47" s="200"/>
      <c r="AJK47" s="200"/>
      <c r="AJL47" s="200"/>
      <c r="AJM47" s="200"/>
      <c r="AJN47" s="200"/>
      <c r="AJO47" s="200"/>
    </row>
    <row r="48" spans="1:952" s="204" customFormat="1">
      <c r="A48" s="200"/>
      <c r="B48" s="366">
        <v>45</v>
      </c>
      <c r="C48" s="367"/>
      <c r="D48" s="366"/>
      <c r="E48" s="366"/>
      <c r="F48" s="362">
        <v>0</v>
      </c>
      <c r="G48" s="362">
        <v>0</v>
      </c>
      <c r="H48" s="363">
        <v>0</v>
      </c>
      <c r="I48" s="362">
        <v>0</v>
      </c>
      <c r="J48" s="362"/>
      <c r="K48" s="362"/>
      <c r="L48" s="371"/>
      <c r="M48" s="360">
        <f t="shared" si="1"/>
        <v>0</v>
      </c>
      <c r="N48" s="361">
        <f t="shared" si="2"/>
        <v>0</v>
      </c>
      <c r="O48" s="361">
        <f t="shared" si="6"/>
        <v>0</v>
      </c>
      <c r="P48" s="200"/>
      <c r="Q48" s="200"/>
      <c r="R48" s="200"/>
      <c r="S48" s="417">
        <v>45</v>
      </c>
      <c r="T48" s="418"/>
      <c r="U48" s="417"/>
      <c r="V48" s="426">
        <v>0</v>
      </c>
      <c r="W48" s="416">
        <f t="shared" si="0"/>
        <v>0</v>
      </c>
      <c r="X48" s="416">
        <f t="shared" si="4"/>
        <v>0</v>
      </c>
      <c r="Y48" s="419"/>
      <c r="Z48" s="428" t="str">
        <f t="shared" si="5"/>
        <v>OK</v>
      </c>
      <c r="AA48" s="352"/>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c r="EI48" s="200"/>
      <c r="EJ48" s="200"/>
      <c r="EK48" s="200"/>
      <c r="EL48" s="200"/>
      <c r="EM48" s="200"/>
      <c r="EN48" s="200"/>
      <c r="EO48" s="200"/>
      <c r="EP48" s="200"/>
      <c r="EQ48" s="200"/>
      <c r="ER48" s="200"/>
      <c r="ES48" s="200"/>
      <c r="ET48" s="200"/>
      <c r="EU48" s="200"/>
      <c r="EV48" s="200"/>
      <c r="EW48" s="200"/>
      <c r="EX48" s="200"/>
      <c r="EY48" s="200"/>
      <c r="EZ48" s="200"/>
      <c r="FA48" s="200"/>
      <c r="FB48" s="200"/>
      <c r="FC48" s="200"/>
      <c r="FD48" s="200"/>
      <c r="FE48" s="200"/>
      <c r="FF48" s="200"/>
      <c r="FG48" s="200"/>
      <c r="FH48" s="200"/>
      <c r="FI48" s="200"/>
      <c r="FJ48" s="200"/>
      <c r="FK48" s="200"/>
      <c r="FL48" s="200"/>
      <c r="FM48" s="200"/>
      <c r="FN48" s="200"/>
      <c r="FO48" s="200"/>
      <c r="FP48" s="200"/>
      <c r="FQ48" s="200"/>
      <c r="FR48" s="200"/>
      <c r="FS48" s="200"/>
      <c r="FT48" s="200"/>
      <c r="FU48" s="200"/>
      <c r="FV48" s="200"/>
      <c r="FW48" s="200"/>
      <c r="FX48" s="200"/>
      <c r="FY48" s="200"/>
      <c r="FZ48" s="200"/>
      <c r="GA48" s="200"/>
      <c r="GB48" s="200"/>
      <c r="GC48" s="200"/>
      <c r="GD48" s="200"/>
      <c r="GE48" s="200"/>
      <c r="GF48" s="200"/>
      <c r="GG48" s="200"/>
      <c r="GH48" s="200"/>
      <c r="GI48" s="200"/>
      <c r="GJ48" s="200"/>
      <c r="GK48" s="200"/>
      <c r="GL48" s="200"/>
      <c r="GM48" s="200"/>
      <c r="GN48" s="200"/>
      <c r="GO48" s="200"/>
      <c r="GP48" s="200"/>
      <c r="GQ48" s="200"/>
      <c r="GR48" s="200"/>
      <c r="GS48" s="200"/>
      <c r="GT48" s="200"/>
      <c r="GU48" s="200"/>
      <c r="GV48" s="200"/>
      <c r="GW48" s="200"/>
      <c r="GX48" s="200"/>
      <c r="GY48" s="200"/>
      <c r="GZ48" s="200"/>
      <c r="HA48" s="200"/>
      <c r="HB48" s="200"/>
      <c r="HC48" s="200"/>
      <c r="HD48" s="200"/>
      <c r="HE48" s="200"/>
      <c r="HF48" s="200"/>
      <c r="HG48" s="200"/>
      <c r="HH48" s="200"/>
      <c r="HI48" s="200"/>
      <c r="HJ48" s="200"/>
      <c r="HK48" s="200"/>
      <c r="HL48" s="200"/>
      <c r="HM48" s="200"/>
      <c r="HN48" s="200"/>
      <c r="HO48" s="200"/>
      <c r="HP48" s="200"/>
      <c r="HQ48" s="200"/>
      <c r="HR48" s="200"/>
      <c r="HS48" s="200"/>
      <c r="HT48" s="200"/>
      <c r="HU48" s="200"/>
      <c r="HV48" s="200"/>
      <c r="HW48" s="200"/>
      <c r="HX48" s="200"/>
      <c r="HY48" s="200"/>
      <c r="HZ48" s="200"/>
      <c r="IA48" s="200"/>
      <c r="IB48" s="200"/>
      <c r="IC48" s="200"/>
      <c r="ID48" s="200"/>
      <c r="IE48" s="200"/>
      <c r="IF48" s="200"/>
      <c r="IG48" s="200"/>
      <c r="IH48" s="200"/>
      <c r="II48" s="200"/>
      <c r="IJ48" s="200"/>
      <c r="IK48" s="200"/>
      <c r="IL48" s="200"/>
      <c r="IM48" s="200"/>
      <c r="IN48" s="200"/>
      <c r="IO48" s="200"/>
      <c r="IP48" s="200"/>
      <c r="IQ48" s="200"/>
      <c r="IR48" s="200"/>
      <c r="IS48" s="200"/>
      <c r="IT48" s="200"/>
      <c r="IU48" s="200"/>
      <c r="IV48" s="200"/>
      <c r="IW48" s="200"/>
      <c r="IX48" s="200"/>
      <c r="IY48" s="200"/>
      <c r="IZ48" s="200"/>
      <c r="JA48" s="200"/>
      <c r="JB48" s="200"/>
      <c r="JC48" s="200"/>
      <c r="JD48" s="200"/>
      <c r="JE48" s="200"/>
      <c r="JF48" s="200"/>
      <c r="JG48" s="200"/>
      <c r="JH48" s="200"/>
      <c r="JI48" s="200"/>
      <c r="JJ48" s="200"/>
      <c r="JK48" s="200"/>
      <c r="JL48" s="200"/>
      <c r="JM48" s="200"/>
      <c r="JN48" s="200"/>
      <c r="JO48" s="200"/>
      <c r="JP48" s="200"/>
      <c r="JQ48" s="200"/>
      <c r="JR48" s="200"/>
      <c r="JS48" s="200"/>
      <c r="JT48" s="200"/>
      <c r="JU48" s="200"/>
      <c r="JV48" s="200"/>
      <c r="JW48" s="200"/>
      <c r="JX48" s="200"/>
      <c r="JY48" s="200"/>
      <c r="JZ48" s="200"/>
      <c r="KA48" s="200"/>
      <c r="KB48" s="200"/>
      <c r="KC48" s="200"/>
      <c r="KD48" s="200"/>
      <c r="KE48" s="200"/>
      <c r="KF48" s="200"/>
      <c r="KG48" s="200"/>
      <c r="KH48" s="200"/>
      <c r="KI48" s="200"/>
      <c r="KJ48" s="200"/>
      <c r="KK48" s="200"/>
      <c r="KL48" s="200"/>
      <c r="KM48" s="200"/>
      <c r="KN48" s="200"/>
      <c r="KO48" s="200"/>
      <c r="KP48" s="200"/>
      <c r="KQ48" s="200"/>
      <c r="KR48" s="200"/>
      <c r="KS48" s="200"/>
      <c r="KT48" s="200"/>
      <c r="KU48" s="200"/>
      <c r="KV48" s="200"/>
      <c r="KW48" s="200"/>
      <c r="KX48" s="200"/>
      <c r="KY48" s="200"/>
      <c r="KZ48" s="200"/>
      <c r="LA48" s="200"/>
      <c r="LB48" s="200"/>
      <c r="LC48" s="200"/>
      <c r="LD48" s="200"/>
      <c r="LE48" s="200"/>
      <c r="LF48" s="200"/>
      <c r="LG48" s="200"/>
      <c r="LH48" s="200"/>
      <c r="LI48" s="200"/>
      <c r="LJ48" s="200"/>
      <c r="LK48" s="200"/>
      <c r="LL48" s="200"/>
      <c r="LM48" s="200"/>
      <c r="LN48" s="200"/>
      <c r="LO48" s="200"/>
      <c r="LP48" s="200"/>
      <c r="LQ48" s="200"/>
      <c r="LR48" s="200"/>
      <c r="LS48" s="200"/>
      <c r="LT48" s="200"/>
      <c r="LU48" s="200"/>
      <c r="LV48" s="200"/>
      <c r="LW48" s="200"/>
      <c r="LX48" s="200"/>
      <c r="LY48" s="200"/>
      <c r="LZ48" s="200"/>
      <c r="MA48" s="200"/>
      <c r="MB48" s="200"/>
      <c r="MC48" s="200"/>
      <c r="MD48" s="200"/>
      <c r="ME48" s="200"/>
      <c r="MF48" s="200"/>
      <c r="MG48" s="200"/>
      <c r="MH48" s="200"/>
      <c r="MI48" s="200"/>
      <c r="MJ48" s="200"/>
      <c r="MK48" s="200"/>
      <c r="ML48" s="200"/>
      <c r="MM48" s="200"/>
      <c r="MN48" s="200"/>
      <c r="MO48" s="200"/>
      <c r="MP48" s="200"/>
      <c r="MQ48" s="200"/>
      <c r="MR48" s="200"/>
      <c r="MS48" s="200"/>
      <c r="MT48" s="200"/>
      <c r="MU48" s="200"/>
      <c r="MV48" s="200"/>
      <c r="MW48" s="200"/>
      <c r="MX48" s="200"/>
      <c r="MY48" s="200"/>
      <c r="MZ48" s="200"/>
      <c r="NA48" s="200"/>
      <c r="NB48" s="200"/>
      <c r="NC48" s="200"/>
      <c r="ND48" s="200"/>
      <c r="NE48" s="200"/>
      <c r="NF48" s="200"/>
      <c r="NG48" s="200"/>
      <c r="NH48" s="200"/>
      <c r="NI48" s="200"/>
      <c r="NJ48" s="200"/>
      <c r="NK48" s="200"/>
      <c r="NL48" s="200"/>
      <c r="NM48" s="200"/>
      <c r="NN48" s="200"/>
      <c r="NO48" s="200"/>
      <c r="NP48" s="200"/>
      <c r="NQ48" s="200"/>
      <c r="NR48" s="200"/>
      <c r="NS48" s="200"/>
      <c r="NT48" s="200"/>
      <c r="NU48" s="200"/>
      <c r="NV48" s="200"/>
      <c r="NW48" s="200"/>
      <c r="NX48" s="200"/>
      <c r="NY48" s="200"/>
      <c r="NZ48" s="200"/>
      <c r="OA48" s="200"/>
      <c r="OB48" s="200"/>
      <c r="OC48" s="200"/>
      <c r="OD48" s="200"/>
      <c r="OE48" s="200"/>
      <c r="OF48" s="200"/>
      <c r="OG48" s="200"/>
      <c r="OH48" s="200"/>
      <c r="OI48" s="200"/>
      <c r="OJ48" s="200"/>
      <c r="OK48" s="200"/>
      <c r="OL48" s="200"/>
      <c r="OM48" s="200"/>
      <c r="ON48" s="200"/>
      <c r="OO48" s="200"/>
      <c r="OP48" s="200"/>
      <c r="OQ48" s="200"/>
      <c r="OR48" s="200"/>
      <c r="OS48" s="200"/>
      <c r="OT48" s="200"/>
      <c r="OU48" s="200"/>
      <c r="OV48" s="200"/>
      <c r="OW48" s="200"/>
      <c r="OX48" s="200"/>
      <c r="OY48" s="200"/>
      <c r="OZ48" s="200"/>
      <c r="PA48" s="200"/>
      <c r="PB48" s="200"/>
      <c r="PC48" s="200"/>
      <c r="PD48" s="200"/>
      <c r="PE48" s="200"/>
      <c r="PF48" s="200"/>
      <c r="PG48" s="200"/>
      <c r="PH48" s="200"/>
      <c r="PI48" s="200"/>
      <c r="PJ48" s="200"/>
      <c r="PK48" s="200"/>
      <c r="PL48" s="200"/>
      <c r="PM48" s="200"/>
      <c r="PN48" s="200"/>
      <c r="PO48" s="200"/>
      <c r="PP48" s="200"/>
      <c r="PQ48" s="200"/>
      <c r="PR48" s="200"/>
      <c r="PS48" s="200"/>
      <c r="PT48" s="200"/>
      <c r="PU48" s="200"/>
      <c r="PV48" s="200"/>
      <c r="PW48" s="200"/>
      <c r="PX48" s="200"/>
      <c r="PY48" s="200"/>
      <c r="PZ48" s="200"/>
      <c r="QA48" s="200"/>
      <c r="QB48" s="200"/>
      <c r="QC48" s="200"/>
      <c r="QD48" s="200"/>
      <c r="QE48" s="200"/>
      <c r="QF48" s="200"/>
      <c r="QG48" s="200"/>
      <c r="QH48" s="200"/>
      <c r="QI48" s="200"/>
      <c r="QJ48" s="200"/>
      <c r="QK48" s="200"/>
      <c r="QL48" s="200"/>
      <c r="QM48" s="200"/>
      <c r="QN48" s="200"/>
      <c r="QO48" s="200"/>
      <c r="QP48" s="200"/>
      <c r="QQ48" s="200"/>
      <c r="QR48" s="200"/>
      <c r="QS48" s="200"/>
      <c r="QT48" s="200"/>
      <c r="QU48" s="200"/>
      <c r="QV48" s="200"/>
      <c r="QW48" s="200"/>
      <c r="QX48" s="200"/>
      <c r="QY48" s="200"/>
      <c r="QZ48" s="200"/>
      <c r="RA48" s="200"/>
      <c r="RB48" s="200"/>
      <c r="RC48" s="200"/>
      <c r="RD48" s="200"/>
      <c r="RE48" s="200"/>
      <c r="RF48" s="200"/>
      <c r="RG48" s="200"/>
      <c r="RH48" s="200"/>
      <c r="RI48" s="200"/>
      <c r="RJ48" s="200"/>
      <c r="RK48" s="200"/>
      <c r="RL48" s="200"/>
      <c r="RM48" s="200"/>
      <c r="RN48" s="200"/>
      <c r="RO48" s="200"/>
      <c r="RP48" s="200"/>
      <c r="RQ48" s="200"/>
      <c r="RR48" s="200"/>
      <c r="RS48" s="200"/>
      <c r="RT48" s="200"/>
      <c r="RU48" s="200"/>
      <c r="RV48" s="200"/>
      <c r="RW48" s="200"/>
      <c r="RX48" s="200"/>
      <c r="RY48" s="200"/>
      <c r="RZ48" s="200"/>
      <c r="SA48" s="200"/>
      <c r="SB48" s="200"/>
      <c r="SC48" s="200"/>
      <c r="SD48" s="200"/>
      <c r="SE48" s="200"/>
      <c r="SF48" s="200"/>
      <c r="SG48" s="200"/>
      <c r="SH48" s="200"/>
      <c r="SI48" s="200"/>
      <c r="SJ48" s="200"/>
      <c r="SK48" s="200"/>
      <c r="SL48" s="200"/>
      <c r="SM48" s="200"/>
      <c r="SN48" s="200"/>
      <c r="SO48" s="200"/>
      <c r="SP48" s="200"/>
      <c r="SQ48" s="200"/>
      <c r="SR48" s="200"/>
      <c r="SS48" s="200"/>
      <c r="ST48" s="200"/>
      <c r="SU48" s="200"/>
      <c r="SV48" s="200"/>
      <c r="SW48" s="200"/>
      <c r="SX48" s="200"/>
      <c r="SY48" s="200"/>
      <c r="SZ48" s="200"/>
      <c r="TA48" s="200"/>
      <c r="TB48" s="200"/>
      <c r="TC48" s="200"/>
      <c r="TD48" s="200"/>
      <c r="TE48" s="200"/>
      <c r="TF48" s="200"/>
      <c r="TG48" s="200"/>
      <c r="TH48" s="200"/>
      <c r="TI48" s="200"/>
      <c r="TJ48" s="200"/>
      <c r="TK48" s="200"/>
      <c r="TL48" s="200"/>
      <c r="TM48" s="200"/>
      <c r="TN48" s="200"/>
      <c r="TO48" s="200"/>
      <c r="TP48" s="200"/>
      <c r="TQ48" s="200"/>
      <c r="TR48" s="200"/>
      <c r="TS48" s="200"/>
      <c r="TT48" s="200"/>
      <c r="TU48" s="200"/>
      <c r="TV48" s="200"/>
      <c r="TW48" s="200"/>
      <c r="TX48" s="200"/>
      <c r="TY48" s="200"/>
      <c r="TZ48" s="200"/>
      <c r="UA48" s="200"/>
      <c r="UB48" s="200"/>
      <c r="UC48" s="200"/>
      <c r="UD48" s="200"/>
      <c r="UE48" s="200"/>
      <c r="UF48" s="200"/>
      <c r="UG48" s="200"/>
      <c r="UH48" s="200"/>
      <c r="UI48" s="200"/>
      <c r="UJ48" s="200"/>
      <c r="UK48" s="200"/>
      <c r="UL48" s="200"/>
      <c r="UM48" s="200"/>
      <c r="UN48" s="200"/>
      <c r="UO48" s="200"/>
      <c r="UP48" s="200"/>
      <c r="UQ48" s="200"/>
      <c r="UR48" s="200"/>
      <c r="US48" s="200"/>
      <c r="UT48" s="200"/>
      <c r="UU48" s="200"/>
      <c r="UV48" s="200"/>
      <c r="UW48" s="200"/>
      <c r="UX48" s="200"/>
      <c r="UY48" s="200"/>
      <c r="UZ48" s="200"/>
      <c r="VA48" s="200"/>
      <c r="VB48" s="200"/>
      <c r="VC48" s="200"/>
      <c r="VD48" s="200"/>
      <c r="VE48" s="200"/>
      <c r="VF48" s="200"/>
      <c r="VG48" s="200"/>
      <c r="VH48" s="200"/>
      <c r="VI48" s="200"/>
      <c r="VJ48" s="200"/>
      <c r="VK48" s="200"/>
      <c r="VL48" s="200"/>
      <c r="VM48" s="200"/>
      <c r="VN48" s="200"/>
      <c r="VO48" s="200"/>
      <c r="VP48" s="200"/>
      <c r="VQ48" s="200"/>
      <c r="VR48" s="200"/>
      <c r="VS48" s="200"/>
      <c r="VT48" s="200"/>
      <c r="VU48" s="200"/>
      <c r="VV48" s="200"/>
      <c r="VW48" s="200"/>
      <c r="VX48" s="200"/>
      <c r="VY48" s="200"/>
      <c r="VZ48" s="200"/>
      <c r="WA48" s="200"/>
      <c r="WB48" s="200"/>
      <c r="WC48" s="200"/>
      <c r="WD48" s="200"/>
      <c r="WE48" s="200"/>
      <c r="WF48" s="200"/>
      <c r="WG48" s="200"/>
      <c r="WH48" s="200"/>
      <c r="WI48" s="200"/>
      <c r="WJ48" s="200"/>
      <c r="WK48" s="200"/>
      <c r="WL48" s="200"/>
      <c r="WM48" s="200"/>
      <c r="WN48" s="200"/>
      <c r="WO48" s="200"/>
      <c r="WP48" s="200"/>
      <c r="WQ48" s="200"/>
      <c r="WR48" s="200"/>
      <c r="WS48" s="200"/>
      <c r="WT48" s="200"/>
      <c r="WU48" s="200"/>
      <c r="WV48" s="200"/>
      <c r="WW48" s="200"/>
      <c r="WX48" s="200"/>
      <c r="WY48" s="200"/>
      <c r="WZ48" s="200"/>
      <c r="XA48" s="200"/>
      <c r="XB48" s="200"/>
      <c r="XC48" s="200"/>
      <c r="XD48" s="200"/>
      <c r="XE48" s="200"/>
      <c r="XF48" s="200"/>
      <c r="XG48" s="200"/>
      <c r="XH48" s="200"/>
      <c r="XI48" s="200"/>
      <c r="XJ48" s="200"/>
      <c r="XK48" s="200"/>
      <c r="XL48" s="200"/>
      <c r="XM48" s="200"/>
      <c r="XN48" s="200"/>
      <c r="XO48" s="200"/>
      <c r="XP48" s="200"/>
      <c r="XQ48" s="200"/>
      <c r="XR48" s="200"/>
      <c r="XS48" s="200"/>
      <c r="XT48" s="200"/>
      <c r="XU48" s="200"/>
      <c r="XV48" s="200"/>
      <c r="XW48" s="200"/>
      <c r="XX48" s="200"/>
      <c r="XY48" s="200"/>
      <c r="XZ48" s="200"/>
      <c r="YA48" s="200"/>
      <c r="YB48" s="200"/>
      <c r="YC48" s="200"/>
      <c r="YD48" s="200"/>
      <c r="YE48" s="200"/>
      <c r="YF48" s="200"/>
      <c r="YG48" s="200"/>
      <c r="YH48" s="200"/>
      <c r="YI48" s="200"/>
      <c r="YJ48" s="200"/>
      <c r="YK48" s="200"/>
      <c r="YL48" s="200"/>
      <c r="YM48" s="200"/>
      <c r="YN48" s="200"/>
      <c r="YO48" s="200"/>
      <c r="YP48" s="200"/>
      <c r="YQ48" s="200"/>
      <c r="YR48" s="200"/>
      <c r="YS48" s="200"/>
      <c r="YT48" s="200"/>
      <c r="YU48" s="200"/>
      <c r="YV48" s="200"/>
      <c r="YW48" s="200"/>
      <c r="YX48" s="200"/>
      <c r="YY48" s="200"/>
      <c r="YZ48" s="200"/>
      <c r="ZA48" s="200"/>
      <c r="ZB48" s="200"/>
      <c r="ZC48" s="200"/>
      <c r="ZD48" s="200"/>
      <c r="ZE48" s="200"/>
      <c r="ZF48" s="200"/>
      <c r="ZG48" s="200"/>
      <c r="ZH48" s="200"/>
      <c r="ZI48" s="200"/>
      <c r="ZJ48" s="200"/>
      <c r="ZK48" s="200"/>
      <c r="ZL48" s="200"/>
      <c r="ZM48" s="200"/>
      <c r="ZN48" s="200"/>
      <c r="ZO48" s="200"/>
      <c r="ZP48" s="200"/>
      <c r="ZQ48" s="200"/>
      <c r="ZR48" s="200"/>
      <c r="ZS48" s="200"/>
      <c r="ZT48" s="200"/>
      <c r="ZU48" s="200"/>
      <c r="ZV48" s="200"/>
      <c r="ZW48" s="200"/>
      <c r="ZX48" s="200"/>
      <c r="ZY48" s="200"/>
      <c r="ZZ48" s="200"/>
      <c r="AAA48" s="200"/>
      <c r="AAB48" s="200"/>
      <c r="AAC48" s="200"/>
      <c r="AAD48" s="200"/>
      <c r="AAE48" s="200"/>
      <c r="AAF48" s="200"/>
      <c r="AAG48" s="200"/>
      <c r="AAH48" s="200"/>
      <c r="AAI48" s="200"/>
      <c r="AAJ48" s="200"/>
      <c r="AAK48" s="200"/>
      <c r="AAL48" s="200"/>
      <c r="AAM48" s="200"/>
      <c r="AAN48" s="200"/>
      <c r="AAO48" s="200"/>
      <c r="AAP48" s="200"/>
      <c r="AAQ48" s="200"/>
      <c r="AAR48" s="200"/>
      <c r="AAS48" s="200"/>
      <c r="AAT48" s="200"/>
      <c r="AAU48" s="200"/>
      <c r="AAV48" s="200"/>
      <c r="AAW48" s="200"/>
      <c r="AAX48" s="200"/>
      <c r="AAY48" s="200"/>
      <c r="AAZ48" s="200"/>
      <c r="ABA48" s="200"/>
      <c r="ABB48" s="200"/>
      <c r="ABC48" s="200"/>
      <c r="ABD48" s="200"/>
      <c r="ABE48" s="200"/>
      <c r="ABF48" s="200"/>
      <c r="ABG48" s="200"/>
      <c r="ABH48" s="200"/>
      <c r="ABI48" s="200"/>
      <c r="ABJ48" s="200"/>
      <c r="ABK48" s="200"/>
      <c r="ABL48" s="200"/>
      <c r="ABM48" s="200"/>
      <c r="ABN48" s="200"/>
      <c r="ABO48" s="200"/>
      <c r="ABP48" s="200"/>
      <c r="ABQ48" s="200"/>
      <c r="ABR48" s="200"/>
      <c r="ABS48" s="200"/>
      <c r="ABT48" s="200"/>
      <c r="ABU48" s="200"/>
      <c r="ABV48" s="200"/>
      <c r="ABW48" s="200"/>
      <c r="ABX48" s="200"/>
      <c r="ABY48" s="200"/>
      <c r="ABZ48" s="200"/>
      <c r="ACA48" s="200"/>
      <c r="ACB48" s="200"/>
      <c r="ACC48" s="200"/>
      <c r="ACD48" s="200"/>
      <c r="ACE48" s="200"/>
      <c r="ACF48" s="200"/>
      <c r="ACG48" s="200"/>
      <c r="ACH48" s="200"/>
      <c r="ACI48" s="200"/>
      <c r="ACJ48" s="200"/>
      <c r="ACK48" s="200"/>
      <c r="ACL48" s="200"/>
      <c r="ACM48" s="200"/>
      <c r="ACN48" s="200"/>
      <c r="ACO48" s="200"/>
      <c r="ACP48" s="200"/>
      <c r="ACQ48" s="200"/>
      <c r="ACR48" s="200"/>
      <c r="ACS48" s="200"/>
      <c r="ACT48" s="200"/>
      <c r="ACU48" s="200"/>
      <c r="ACV48" s="200"/>
      <c r="ACW48" s="200"/>
      <c r="ACX48" s="200"/>
      <c r="ACY48" s="200"/>
      <c r="ACZ48" s="200"/>
      <c r="ADA48" s="200"/>
      <c r="ADB48" s="200"/>
      <c r="ADC48" s="200"/>
      <c r="ADD48" s="200"/>
      <c r="ADE48" s="200"/>
      <c r="ADF48" s="200"/>
      <c r="ADG48" s="200"/>
      <c r="ADH48" s="200"/>
      <c r="ADI48" s="200"/>
      <c r="ADJ48" s="200"/>
      <c r="ADK48" s="200"/>
      <c r="ADL48" s="200"/>
      <c r="ADM48" s="200"/>
      <c r="ADN48" s="200"/>
      <c r="ADO48" s="200"/>
      <c r="ADP48" s="200"/>
      <c r="ADQ48" s="200"/>
      <c r="ADR48" s="200"/>
      <c r="ADS48" s="200"/>
      <c r="ADT48" s="200"/>
      <c r="ADU48" s="200"/>
      <c r="ADV48" s="200"/>
      <c r="ADW48" s="200"/>
      <c r="ADX48" s="200"/>
      <c r="ADY48" s="200"/>
      <c r="ADZ48" s="200"/>
      <c r="AEA48" s="200"/>
      <c r="AEB48" s="200"/>
      <c r="AEC48" s="200"/>
      <c r="AED48" s="200"/>
      <c r="AEE48" s="200"/>
      <c r="AEF48" s="200"/>
      <c r="AEG48" s="200"/>
      <c r="AEH48" s="200"/>
      <c r="AEI48" s="200"/>
      <c r="AEJ48" s="200"/>
      <c r="AEK48" s="200"/>
      <c r="AEL48" s="200"/>
      <c r="AEM48" s="200"/>
      <c r="AEN48" s="200"/>
      <c r="AEO48" s="200"/>
      <c r="AEP48" s="200"/>
      <c r="AEQ48" s="200"/>
      <c r="AER48" s="200"/>
      <c r="AES48" s="200"/>
      <c r="AET48" s="200"/>
      <c r="AEU48" s="200"/>
      <c r="AEV48" s="200"/>
      <c r="AEW48" s="200"/>
      <c r="AEX48" s="200"/>
      <c r="AEY48" s="200"/>
      <c r="AEZ48" s="200"/>
      <c r="AFA48" s="200"/>
      <c r="AFB48" s="200"/>
      <c r="AFC48" s="200"/>
      <c r="AFD48" s="200"/>
      <c r="AFE48" s="200"/>
      <c r="AFF48" s="200"/>
      <c r="AFG48" s="200"/>
      <c r="AFH48" s="200"/>
      <c r="AFI48" s="200"/>
      <c r="AFJ48" s="200"/>
      <c r="AFK48" s="200"/>
      <c r="AFL48" s="200"/>
      <c r="AFM48" s="200"/>
      <c r="AFN48" s="200"/>
      <c r="AFO48" s="200"/>
      <c r="AFP48" s="200"/>
      <c r="AFQ48" s="200"/>
      <c r="AFR48" s="200"/>
      <c r="AFS48" s="200"/>
      <c r="AFT48" s="200"/>
      <c r="AFU48" s="200"/>
      <c r="AFV48" s="200"/>
      <c r="AFW48" s="200"/>
      <c r="AFX48" s="200"/>
      <c r="AFY48" s="200"/>
      <c r="AFZ48" s="200"/>
      <c r="AGA48" s="200"/>
      <c r="AGB48" s="200"/>
      <c r="AGC48" s="200"/>
      <c r="AGD48" s="200"/>
      <c r="AGE48" s="200"/>
      <c r="AGF48" s="200"/>
      <c r="AGG48" s="200"/>
      <c r="AGH48" s="200"/>
      <c r="AGI48" s="200"/>
      <c r="AGJ48" s="200"/>
      <c r="AGK48" s="200"/>
      <c r="AGL48" s="200"/>
      <c r="AGM48" s="200"/>
      <c r="AGN48" s="200"/>
      <c r="AGO48" s="200"/>
      <c r="AGP48" s="200"/>
      <c r="AGQ48" s="200"/>
      <c r="AGR48" s="200"/>
      <c r="AGS48" s="200"/>
      <c r="AGT48" s="200"/>
      <c r="AGU48" s="200"/>
      <c r="AGV48" s="200"/>
      <c r="AGW48" s="200"/>
      <c r="AGX48" s="200"/>
      <c r="AGY48" s="200"/>
      <c r="AGZ48" s="200"/>
      <c r="AHA48" s="200"/>
      <c r="AHB48" s="200"/>
      <c r="AHC48" s="200"/>
      <c r="AHD48" s="200"/>
      <c r="AHE48" s="200"/>
      <c r="AHF48" s="200"/>
      <c r="AHG48" s="200"/>
      <c r="AHH48" s="200"/>
      <c r="AHI48" s="200"/>
      <c r="AHJ48" s="200"/>
      <c r="AHK48" s="200"/>
      <c r="AHL48" s="200"/>
      <c r="AHM48" s="200"/>
      <c r="AHN48" s="200"/>
      <c r="AHO48" s="200"/>
      <c r="AHP48" s="200"/>
      <c r="AHQ48" s="200"/>
      <c r="AHR48" s="200"/>
      <c r="AHS48" s="200"/>
      <c r="AHT48" s="200"/>
      <c r="AHU48" s="200"/>
      <c r="AHV48" s="200"/>
      <c r="AHW48" s="200"/>
      <c r="AHX48" s="200"/>
      <c r="AHY48" s="200"/>
      <c r="AHZ48" s="200"/>
      <c r="AIA48" s="200"/>
      <c r="AIB48" s="200"/>
      <c r="AIC48" s="200"/>
      <c r="AID48" s="200"/>
      <c r="AIE48" s="200"/>
      <c r="AIF48" s="200"/>
      <c r="AIG48" s="200"/>
      <c r="AIH48" s="200"/>
      <c r="AII48" s="200"/>
      <c r="AIJ48" s="200"/>
      <c r="AIK48" s="200"/>
      <c r="AIL48" s="200"/>
      <c r="AIM48" s="200"/>
      <c r="AIN48" s="200"/>
      <c r="AIO48" s="200"/>
      <c r="AIP48" s="200"/>
      <c r="AIQ48" s="200"/>
      <c r="AIR48" s="200"/>
      <c r="AIS48" s="200"/>
      <c r="AIT48" s="200"/>
      <c r="AIU48" s="200"/>
      <c r="AIV48" s="200"/>
      <c r="AIW48" s="200"/>
      <c r="AIX48" s="200"/>
      <c r="AIY48" s="200"/>
      <c r="AIZ48" s="200"/>
      <c r="AJA48" s="200"/>
      <c r="AJB48" s="200"/>
      <c r="AJC48" s="200"/>
      <c r="AJD48" s="200"/>
      <c r="AJE48" s="200"/>
      <c r="AJF48" s="200"/>
      <c r="AJG48" s="200"/>
      <c r="AJH48" s="200"/>
      <c r="AJI48" s="200"/>
      <c r="AJJ48" s="200"/>
      <c r="AJK48" s="200"/>
      <c r="AJL48" s="200"/>
      <c r="AJM48" s="200"/>
      <c r="AJN48" s="200"/>
      <c r="AJO48" s="200"/>
    </row>
    <row r="49" spans="1:952">
      <c r="B49" s="354">
        <v>46</v>
      </c>
      <c r="C49" s="355"/>
      <c r="D49" s="354"/>
      <c r="E49" s="354"/>
      <c r="F49" s="362">
        <v>0</v>
      </c>
      <c r="G49" s="360">
        <v>0</v>
      </c>
      <c r="H49" s="363">
        <v>0</v>
      </c>
      <c r="I49" s="362">
        <v>0</v>
      </c>
      <c r="J49" s="360"/>
      <c r="K49" s="360"/>
      <c r="L49" s="360"/>
      <c r="M49" s="360">
        <f t="shared" si="1"/>
        <v>0</v>
      </c>
      <c r="N49" s="361">
        <f t="shared" si="2"/>
        <v>0</v>
      </c>
      <c r="O49" s="361">
        <f t="shared" si="6"/>
        <v>0</v>
      </c>
      <c r="S49" s="414">
        <v>46</v>
      </c>
      <c r="T49" s="415"/>
      <c r="U49" s="414"/>
      <c r="V49" s="425">
        <v>0</v>
      </c>
      <c r="W49" s="416">
        <f t="shared" si="0"/>
        <v>0</v>
      </c>
      <c r="X49" s="416">
        <f t="shared" si="4"/>
        <v>0</v>
      </c>
      <c r="Y49" s="409"/>
      <c r="Z49" s="428" t="str">
        <f t="shared" si="5"/>
        <v>OK</v>
      </c>
      <c r="AJP49" s="201"/>
    </row>
    <row r="50" spans="1:952">
      <c r="B50" s="354">
        <v>47</v>
      </c>
      <c r="C50" s="355"/>
      <c r="D50" s="354"/>
      <c r="E50" s="354"/>
      <c r="F50" s="362">
        <v>0</v>
      </c>
      <c r="G50" s="360">
        <v>0</v>
      </c>
      <c r="H50" s="363">
        <v>0</v>
      </c>
      <c r="I50" s="362">
        <v>0</v>
      </c>
      <c r="J50" s="360"/>
      <c r="K50" s="360"/>
      <c r="L50" s="360"/>
      <c r="M50" s="360">
        <f t="shared" si="1"/>
        <v>0</v>
      </c>
      <c r="N50" s="361">
        <f t="shared" si="2"/>
        <v>0</v>
      </c>
      <c r="O50" s="361">
        <f t="shared" si="6"/>
        <v>0</v>
      </c>
      <c r="S50" s="414">
        <v>47</v>
      </c>
      <c r="T50" s="415"/>
      <c r="U50" s="414"/>
      <c r="V50" s="425">
        <v>0</v>
      </c>
      <c r="W50" s="416">
        <f t="shared" si="0"/>
        <v>0</v>
      </c>
      <c r="X50" s="416">
        <f t="shared" si="4"/>
        <v>0</v>
      </c>
      <c r="Y50" s="409"/>
      <c r="Z50" s="428" t="str">
        <f t="shared" si="5"/>
        <v>OK</v>
      </c>
      <c r="AJP50" s="201"/>
    </row>
    <row r="51" spans="1:952">
      <c r="B51" s="354">
        <v>48</v>
      </c>
      <c r="C51" s="375"/>
      <c r="D51" s="354"/>
      <c r="E51" s="354"/>
      <c r="F51" s="362">
        <v>0</v>
      </c>
      <c r="G51" s="360">
        <v>0</v>
      </c>
      <c r="H51" s="363">
        <v>0</v>
      </c>
      <c r="I51" s="362">
        <v>0</v>
      </c>
      <c r="J51" s="360"/>
      <c r="K51" s="360"/>
      <c r="L51" s="360"/>
      <c r="M51" s="360">
        <f t="shared" si="1"/>
        <v>0</v>
      </c>
      <c r="N51" s="361">
        <f t="shared" si="2"/>
        <v>0</v>
      </c>
      <c r="O51" s="361">
        <f t="shared" si="6"/>
        <v>0</v>
      </c>
      <c r="S51" s="414">
        <v>48</v>
      </c>
      <c r="T51" s="415"/>
      <c r="U51" s="414"/>
      <c r="V51" s="425">
        <v>0</v>
      </c>
      <c r="W51" s="416">
        <f t="shared" si="0"/>
        <v>0</v>
      </c>
      <c r="X51" s="416">
        <f t="shared" si="4"/>
        <v>0</v>
      </c>
      <c r="Y51" s="409"/>
      <c r="Z51" s="428" t="str">
        <f t="shared" si="5"/>
        <v>OK</v>
      </c>
      <c r="AJP51" s="201"/>
    </row>
    <row r="52" spans="1:952">
      <c r="B52" s="354">
        <v>49</v>
      </c>
      <c r="C52" s="373"/>
      <c r="D52" s="354"/>
      <c r="E52" s="354"/>
      <c r="F52" s="362">
        <v>0</v>
      </c>
      <c r="G52" s="360">
        <v>0</v>
      </c>
      <c r="H52" s="363">
        <v>0</v>
      </c>
      <c r="I52" s="362">
        <v>0</v>
      </c>
      <c r="J52" s="360"/>
      <c r="K52" s="360"/>
      <c r="L52" s="360"/>
      <c r="M52" s="360">
        <f t="shared" si="1"/>
        <v>0</v>
      </c>
      <c r="N52" s="361">
        <f t="shared" si="2"/>
        <v>0</v>
      </c>
      <c r="O52" s="361">
        <f t="shared" si="6"/>
        <v>0</v>
      </c>
      <c r="S52" s="414">
        <v>49</v>
      </c>
      <c r="T52" s="415"/>
      <c r="U52" s="414"/>
      <c r="V52" s="425">
        <v>0</v>
      </c>
      <c r="W52" s="416">
        <f t="shared" si="0"/>
        <v>0</v>
      </c>
      <c r="X52" s="416">
        <f t="shared" si="4"/>
        <v>0</v>
      </c>
      <c r="Y52" s="409"/>
      <c r="Z52" s="428" t="str">
        <f t="shared" si="5"/>
        <v>OK</v>
      </c>
      <c r="AJP52" s="201"/>
    </row>
    <row r="53" spans="1:952">
      <c r="B53" s="354">
        <v>50</v>
      </c>
      <c r="C53" s="373"/>
      <c r="D53" s="354"/>
      <c r="E53" s="354"/>
      <c r="F53" s="362">
        <v>0</v>
      </c>
      <c r="G53" s="360">
        <v>0</v>
      </c>
      <c r="H53" s="363">
        <v>0</v>
      </c>
      <c r="I53" s="362">
        <v>0</v>
      </c>
      <c r="J53" s="360"/>
      <c r="K53" s="360"/>
      <c r="L53" s="360"/>
      <c r="M53" s="360">
        <f t="shared" si="1"/>
        <v>0</v>
      </c>
      <c r="N53" s="361">
        <f t="shared" si="2"/>
        <v>0</v>
      </c>
      <c r="O53" s="361">
        <f t="shared" si="6"/>
        <v>0</v>
      </c>
      <c r="S53" s="414">
        <v>50</v>
      </c>
      <c r="T53" s="415"/>
      <c r="U53" s="414"/>
      <c r="V53" s="425">
        <v>0</v>
      </c>
      <c r="W53" s="416">
        <f t="shared" si="0"/>
        <v>0</v>
      </c>
      <c r="X53" s="416">
        <f t="shared" si="4"/>
        <v>0</v>
      </c>
      <c r="Y53" s="409"/>
      <c r="Z53" s="428" t="str">
        <f t="shared" si="5"/>
        <v>OK</v>
      </c>
      <c r="AJP53" s="201"/>
    </row>
    <row r="54" spans="1:952">
      <c r="B54" s="354">
        <v>51</v>
      </c>
      <c r="C54" s="373"/>
      <c r="D54" s="354"/>
      <c r="E54" s="354"/>
      <c r="F54" s="362">
        <v>0</v>
      </c>
      <c r="G54" s="360">
        <v>0</v>
      </c>
      <c r="H54" s="363">
        <v>0</v>
      </c>
      <c r="I54" s="362">
        <v>0</v>
      </c>
      <c r="J54" s="360"/>
      <c r="K54" s="360"/>
      <c r="L54" s="360"/>
      <c r="M54" s="360">
        <f t="shared" si="1"/>
        <v>0</v>
      </c>
      <c r="N54" s="361">
        <f t="shared" si="2"/>
        <v>0</v>
      </c>
      <c r="O54" s="361">
        <f t="shared" si="6"/>
        <v>0</v>
      </c>
      <c r="S54" s="414">
        <v>51</v>
      </c>
      <c r="T54" s="415"/>
      <c r="U54" s="414"/>
      <c r="V54" s="425">
        <v>0</v>
      </c>
      <c r="W54" s="416">
        <f t="shared" si="0"/>
        <v>0</v>
      </c>
      <c r="X54" s="416">
        <f t="shared" si="4"/>
        <v>0</v>
      </c>
      <c r="Y54" s="409"/>
      <c r="Z54" s="428" t="str">
        <f t="shared" si="5"/>
        <v>OK</v>
      </c>
      <c r="AJP54" s="201"/>
    </row>
    <row r="55" spans="1:952">
      <c r="B55" s="354">
        <v>52</v>
      </c>
      <c r="C55" s="373"/>
      <c r="D55" s="354"/>
      <c r="E55" s="354"/>
      <c r="F55" s="362">
        <v>0</v>
      </c>
      <c r="G55" s="360">
        <v>0</v>
      </c>
      <c r="H55" s="363">
        <v>0</v>
      </c>
      <c r="I55" s="362">
        <v>0</v>
      </c>
      <c r="J55" s="360"/>
      <c r="K55" s="360"/>
      <c r="L55" s="360"/>
      <c r="M55" s="360">
        <f t="shared" si="1"/>
        <v>0</v>
      </c>
      <c r="N55" s="361">
        <f t="shared" si="2"/>
        <v>0</v>
      </c>
      <c r="O55" s="361">
        <f t="shared" si="6"/>
        <v>0</v>
      </c>
      <c r="S55" s="414">
        <v>52</v>
      </c>
      <c r="T55" s="415"/>
      <c r="U55" s="414"/>
      <c r="V55" s="425">
        <v>0</v>
      </c>
      <c r="W55" s="416">
        <f t="shared" si="0"/>
        <v>0</v>
      </c>
      <c r="X55" s="416">
        <f t="shared" si="4"/>
        <v>0</v>
      </c>
      <c r="Y55" s="409"/>
      <c r="Z55" s="428" t="str">
        <f t="shared" si="5"/>
        <v>OK</v>
      </c>
      <c r="AJP55" s="201"/>
    </row>
    <row r="56" spans="1:952">
      <c r="B56" s="354">
        <v>53</v>
      </c>
      <c r="C56" s="355"/>
      <c r="D56" s="354"/>
      <c r="E56" s="354"/>
      <c r="F56" s="362">
        <v>0</v>
      </c>
      <c r="G56" s="360">
        <v>0</v>
      </c>
      <c r="H56" s="363">
        <v>0</v>
      </c>
      <c r="I56" s="362">
        <v>0</v>
      </c>
      <c r="J56" s="360"/>
      <c r="K56" s="360"/>
      <c r="L56" s="360"/>
      <c r="M56" s="360">
        <f t="shared" si="1"/>
        <v>0</v>
      </c>
      <c r="N56" s="361">
        <f t="shared" si="2"/>
        <v>0</v>
      </c>
      <c r="O56" s="361">
        <f t="shared" si="6"/>
        <v>0</v>
      </c>
      <c r="S56" s="414">
        <v>53</v>
      </c>
      <c r="T56" s="415"/>
      <c r="U56" s="414"/>
      <c r="V56" s="425">
        <v>0</v>
      </c>
      <c r="W56" s="416">
        <f t="shared" si="0"/>
        <v>0</v>
      </c>
      <c r="X56" s="416">
        <f t="shared" si="4"/>
        <v>0</v>
      </c>
      <c r="Y56" s="409"/>
      <c r="Z56" s="428" t="str">
        <f t="shared" si="5"/>
        <v>OK</v>
      </c>
      <c r="AJP56" s="201"/>
    </row>
    <row r="57" spans="1:952">
      <c r="B57" s="354">
        <v>54</v>
      </c>
      <c r="C57" s="355"/>
      <c r="D57" s="354"/>
      <c r="E57" s="354"/>
      <c r="F57" s="362">
        <v>0</v>
      </c>
      <c r="G57" s="360">
        <v>0</v>
      </c>
      <c r="H57" s="363">
        <v>0</v>
      </c>
      <c r="I57" s="362">
        <v>0</v>
      </c>
      <c r="J57" s="360"/>
      <c r="K57" s="360"/>
      <c r="L57" s="360"/>
      <c r="M57" s="360">
        <f t="shared" si="1"/>
        <v>0</v>
      </c>
      <c r="N57" s="361">
        <f t="shared" si="2"/>
        <v>0</v>
      </c>
      <c r="O57" s="361">
        <f t="shared" si="6"/>
        <v>0</v>
      </c>
      <c r="S57" s="414">
        <v>54</v>
      </c>
      <c r="T57" s="415"/>
      <c r="U57" s="414"/>
      <c r="V57" s="425">
        <v>0</v>
      </c>
      <c r="W57" s="416">
        <f t="shared" si="0"/>
        <v>0</v>
      </c>
      <c r="X57" s="416">
        <f t="shared" si="4"/>
        <v>0</v>
      </c>
      <c r="Y57" s="409"/>
      <c r="Z57" s="428" t="str">
        <f t="shared" si="5"/>
        <v>OK</v>
      </c>
      <c r="AJP57" s="201"/>
    </row>
    <row r="58" spans="1:952" s="204" customFormat="1">
      <c r="A58" s="200"/>
      <c r="B58" s="366">
        <v>55</v>
      </c>
      <c r="C58" s="367"/>
      <c r="D58" s="366"/>
      <c r="E58" s="366"/>
      <c r="F58" s="362">
        <v>0</v>
      </c>
      <c r="G58" s="362">
        <v>0</v>
      </c>
      <c r="H58" s="363">
        <v>0</v>
      </c>
      <c r="I58" s="362">
        <v>0</v>
      </c>
      <c r="J58" s="362"/>
      <c r="K58" s="362"/>
      <c r="L58" s="362"/>
      <c r="M58" s="360">
        <f t="shared" si="1"/>
        <v>0</v>
      </c>
      <c r="N58" s="361">
        <f t="shared" si="2"/>
        <v>0</v>
      </c>
      <c r="O58" s="361">
        <f t="shared" si="6"/>
        <v>0</v>
      </c>
      <c r="P58" s="200"/>
      <c r="Q58" s="200"/>
      <c r="R58" s="200"/>
      <c r="S58" s="417">
        <v>55</v>
      </c>
      <c r="T58" s="418"/>
      <c r="U58" s="417"/>
      <c r="V58" s="426">
        <v>0</v>
      </c>
      <c r="W58" s="416">
        <f t="shared" si="0"/>
        <v>0</v>
      </c>
      <c r="X58" s="416">
        <f t="shared" si="4"/>
        <v>0</v>
      </c>
      <c r="Y58" s="419"/>
      <c r="Z58" s="428" t="str">
        <f t="shared" si="5"/>
        <v>OK</v>
      </c>
      <c r="AA58" s="352"/>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c r="EI58" s="200"/>
      <c r="EJ58" s="200"/>
      <c r="EK58" s="200"/>
      <c r="EL58" s="200"/>
      <c r="EM58" s="200"/>
      <c r="EN58" s="200"/>
      <c r="EO58" s="200"/>
      <c r="EP58" s="200"/>
      <c r="EQ58" s="200"/>
      <c r="ER58" s="200"/>
      <c r="ES58" s="200"/>
      <c r="ET58" s="200"/>
      <c r="EU58" s="200"/>
      <c r="EV58" s="200"/>
      <c r="EW58" s="200"/>
      <c r="EX58" s="200"/>
      <c r="EY58" s="200"/>
      <c r="EZ58" s="200"/>
      <c r="FA58" s="200"/>
      <c r="FB58" s="200"/>
      <c r="FC58" s="200"/>
      <c r="FD58" s="200"/>
      <c r="FE58" s="200"/>
      <c r="FF58" s="200"/>
      <c r="FG58" s="200"/>
      <c r="FH58" s="200"/>
      <c r="FI58" s="200"/>
      <c r="FJ58" s="200"/>
      <c r="FK58" s="200"/>
      <c r="FL58" s="200"/>
      <c r="FM58" s="200"/>
      <c r="FN58" s="200"/>
      <c r="FO58" s="200"/>
      <c r="FP58" s="200"/>
      <c r="FQ58" s="200"/>
      <c r="FR58" s="200"/>
      <c r="FS58" s="200"/>
      <c r="FT58" s="200"/>
      <c r="FU58" s="200"/>
      <c r="FV58" s="200"/>
      <c r="FW58" s="200"/>
      <c r="FX58" s="200"/>
      <c r="FY58" s="200"/>
      <c r="FZ58" s="200"/>
      <c r="GA58" s="200"/>
      <c r="GB58" s="200"/>
      <c r="GC58" s="200"/>
      <c r="GD58" s="200"/>
      <c r="GE58" s="200"/>
      <c r="GF58" s="200"/>
      <c r="GG58" s="200"/>
      <c r="GH58" s="200"/>
      <c r="GI58" s="200"/>
      <c r="GJ58" s="200"/>
      <c r="GK58" s="200"/>
      <c r="GL58" s="200"/>
      <c r="GM58" s="200"/>
      <c r="GN58" s="200"/>
      <c r="GO58" s="200"/>
      <c r="GP58" s="200"/>
      <c r="GQ58" s="200"/>
      <c r="GR58" s="200"/>
      <c r="GS58" s="200"/>
      <c r="GT58" s="200"/>
      <c r="GU58" s="200"/>
      <c r="GV58" s="200"/>
      <c r="GW58" s="200"/>
      <c r="GX58" s="200"/>
      <c r="GY58" s="200"/>
      <c r="GZ58" s="200"/>
      <c r="HA58" s="200"/>
      <c r="HB58" s="200"/>
      <c r="HC58" s="200"/>
      <c r="HD58" s="200"/>
      <c r="HE58" s="200"/>
      <c r="HF58" s="200"/>
      <c r="HG58" s="200"/>
      <c r="HH58" s="200"/>
      <c r="HI58" s="200"/>
      <c r="HJ58" s="200"/>
      <c r="HK58" s="200"/>
      <c r="HL58" s="200"/>
      <c r="HM58" s="200"/>
      <c r="HN58" s="200"/>
      <c r="HO58" s="200"/>
      <c r="HP58" s="200"/>
      <c r="HQ58" s="200"/>
      <c r="HR58" s="200"/>
      <c r="HS58" s="200"/>
      <c r="HT58" s="200"/>
      <c r="HU58" s="200"/>
      <c r="HV58" s="200"/>
      <c r="HW58" s="200"/>
      <c r="HX58" s="200"/>
      <c r="HY58" s="200"/>
      <c r="HZ58" s="200"/>
      <c r="IA58" s="200"/>
      <c r="IB58" s="200"/>
      <c r="IC58" s="200"/>
      <c r="ID58" s="200"/>
      <c r="IE58" s="200"/>
      <c r="IF58" s="200"/>
      <c r="IG58" s="200"/>
      <c r="IH58" s="200"/>
      <c r="II58" s="200"/>
      <c r="IJ58" s="200"/>
      <c r="IK58" s="200"/>
      <c r="IL58" s="200"/>
      <c r="IM58" s="200"/>
      <c r="IN58" s="200"/>
      <c r="IO58" s="200"/>
      <c r="IP58" s="200"/>
      <c r="IQ58" s="200"/>
      <c r="IR58" s="200"/>
      <c r="IS58" s="200"/>
      <c r="IT58" s="200"/>
      <c r="IU58" s="200"/>
      <c r="IV58" s="200"/>
      <c r="IW58" s="200"/>
      <c r="IX58" s="200"/>
      <c r="IY58" s="200"/>
      <c r="IZ58" s="200"/>
      <c r="JA58" s="200"/>
      <c r="JB58" s="200"/>
      <c r="JC58" s="200"/>
      <c r="JD58" s="200"/>
      <c r="JE58" s="200"/>
      <c r="JF58" s="200"/>
      <c r="JG58" s="200"/>
      <c r="JH58" s="200"/>
      <c r="JI58" s="200"/>
      <c r="JJ58" s="200"/>
      <c r="JK58" s="200"/>
      <c r="JL58" s="200"/>
      <c r="JM58" s="200"/>
      <c r="JN58" s="200"/>
      <c r="JO58" s="200"/>
      <c r="JP58" s="200"/>
      <c r="JQ58" s="200"/>
      <c r="JR58" s="200"/>
      <c r="JS58" s="200"/>
      <c r="JT58" s="200"/>
      <c r="JU58" s="200"/>
      <c r="JV58" s="200"/>
      <c r="JW58" s="200"/>
      <c r="JX58" s="200"/>
      <c r="JY58" s="200"/>
      <c r="JZ58" s="200"/>
      <c r="KA58" s="200"/>
      <c r="KB58" s="200"/>
      <c r="KC58" s="200"/>
      <c r="KD58" s="200"/>
      <c r="KE58" s="200"/>
      <c r="KF58" s="200"/>
      <c r="KG58" s="200"/>
      <c r="KH58" s="200"/>
      <c r="KI58" s="200"/>
      <c r="KJ58" s="200"/>
      <c r="KK58" s="200"/>
      <c r="KL58" s="200"/>
      <c r="KM58" s="200"/>
      <c r="KN58" s="200"/>
      <c r="KO58" s="200"/>
      <c r="KP58" s="200"/>
      <c r="KQ58" s="200"/>
      <c r="KR58" s="200"/>
      <c r="KS58" s="200"/>
      <c r="KT58" s="200"/>
      <c r="KU58" s="200"/>
      <c r="KV58" s="200"/>
      <c r="KW58" s="200"/>
      <c r="KX58" s="200"/>
      <c r="KY58" s="200"/>
      <c r="KZ58" s="200"/>
      <c r="LA58" s="200"/>
      <c r="LB58" s="200"/>
      <c r="LC58" s="200"/>
      <c r="LD58" s="200"/>
      <c r="LE58" s="200"/>
      <c r="LF58" s="200"/>
      <c r="LG58" s="200"/>
      <c r="LH58" s="200"/>
      <c r="LI58" s="200"/>
      <c r="LJ58" s="200"/>
      <c r="LK58" s="200"/>
      <c r="LL58" s="200"/>
      <c r="LM58" s="200"/>
      <c r="LN58" s="200"/>
      <c r="LO58" s="200"/>
      <c r="LP58" s="200"/>
      <c r="LQ58" s="200"/>
      <c r="LR58" s="200"/>
      <c r="LS58" s="200"/>
      <c r="LT58" s="200"/>
      <c r="LU58" s="200"/>
      <c r="LV58" s="200"/>
      <c r="LW58" s="200"/>
      <c r="LX58" s="200"/>
      <c r="LY58" s="200"/>
      <c r="LZ58" s="200"/>
      <c r="MA58" s="200"/>
      <c r="MB58" s="200"/>
      <c r="MC58" s="200"/>
      <c r="MD58" s="200"/>
      <c r="ME58" s="200"/>
      <c r="MF58" s="200"/>
      <c r="MG58" s="200"/>
      <c r="MH58" s="200"/>
      <c r="MI58" s="200"/>
      <c r="MJ58" s="200"/>
      <c r="MK58" s="200"/>
      <c r="ML58" s="200"/>
      <c r="MM58" s="200"/>
      <c r="MN58" s="200"/>
      <c r="MO58" s="200"/>
      <c r="MP58" s="200"/>
      <c r="MQ58" s="200"/>
      <c r="MR58" s="200"/>
      <c r="MS58" s="200"/>
      <c r="MT58" s="200"/>
      <c r="MU58" s="200"/>
      <c r="MV58" s="200"/>
      <c r="MW58" s="200"/>
      <c r="MX58" s="200"/>
      <c r="MY58" s="200"/>
      <c r="MZ58" s="200"/>
      <c r="NA58" s="200"/>
      <c r="NB58" s="200"/>
      <c r="NC58" s="200"/>
      <c r="ND58" s="200"/>
      <c r="NE58" s="200"/>
      <c r="NF58" s="200"/>
      <c r="NG58" s="200"/>
      <c r="NH58" s="200"/>
      <c r="NI58" s="200"/>
      <c r="NJ58" s="200"/>
      <c r="NK58" s="200"/>
      <c r="NL58" s="200"/>
      <c r="NM58" s="200"/>
      <c r="NN58" s="200"/>
      <c r="NO58" s="200"/>
      <c r="NP58" s="200"/>
      <c r="NQ58" s="200"/>
      <c r="NR58" s="200"/>
      <c r="NS58" s="200"/>
      <c r="NT58" s="200"/>
      <c r="NU58" s="200"/>
      <c r="NV58" s="200"/>
      <c r="NW58" s="200"/>
      <c r="NX58" s="200"/>
      <c r="NY58" s="200"/>
      <c r="NZ58" s="200"/>
      <c r="OA58" s="200"/>
      <c r="OB58" s="200"/>
      <c r="OC58" s="200"/>
      <c r="OD58" s="200"/>
      <c r="OE58" s="200"/>
      <c r="OF58" s="200"/>
      <c r="OG58" s="200"/>
      <c r="OH58" s="200"/>
      <c r="OI58" s="200"/>
      <c r="OJ58" s="200"/>
      <c r="OK58" s="200"/>
      <c r="OL58" s="200"/>
      <c r="OM58" s="200"/>
      <c r="ON58" s="200"/>
      <c r="OO58" s="200"/>
      <c r="OP58" s="200"/>
      <c r="OQ58" s="200"/>
      <c r="OR58" s="200"/>
      <c r="OS58" s="200"/>
      <c r="OT58" s="200"/>
      <c r="OU58" s="200"/>
      <c r="OV58" s="200"/>
      <c r="OW58" s="200"/>
      <c r="OX58" s="200"/>
      <c r="OY58" s="200"/>
      <c r="OZ58" s="200"/>
      <c r="PA58" s="200"/>
      <c r="PB58" s="200"/>
      <c r="PC58" s="200"/>
      <c r="PD58" s="200"/>
      <c r="PE58" s="200"/>
      <c r="PF58" s="200"/>
      <c r="PG58" s="200"/>
      <c r="PH58" s="200"/>
      <c r="PI58" s="200"/>
      <c r="PJ58" s="200"/>
      <c r="PK58" s="200"/>
      <c r="PL58" s="200"/>
      <c r="PM58" s="200"/>
      <c r="PN58" s="200"/>
      <c r="PO58" s="200"/>
      <c r="PP58" s="200"/>
      <c r="PQ58" s="200"/>
      <c r="PR58" s="200"/>
      <c r="PS58" s="200"/>
      <c r="PT58" s="200"/>
      <c r="PU58" s="200"/>
      <c r="PV58" s="200"/>
      <c r="PW58" s="200"/>
      <c r="PX58" s="200"/>
      <c r="PY58" s="200"/>
      <c r="PZ58" s="200"/>
      <c r="QA58" s="200"/>
      <c r="QB58" s="200"/>
      <c r="QC58" s="200"/>
      <c r="QD58" s="200"/>
      <c r="QE58" s="200"/>
      <c r="QF58" s="200"/>
      <c r="QG58" s="200"/>
      <c r="QH58" s="200"/>
      <c r="QI58" s="200"/>
      <c r="QJ58" s="200"/>
      <c r="QK58" s="200"/>
      <c r="QL58" s="200"/>
      <c r="QM58" s="200"/>
      <c r="QN58" s="200"/>
      <c r="QO58" s="200"/>
      <c r="QP58" s="200"/>
      <c r="QQ58" s="200"/>
      <c r="QR58" s="200"/>
      <c r="QS58" s="200"/>
      <c r="QT58" s="200"/>
      <c r="QU58" s="200"/>
      <c r="QV58" s="200"/>
      <c r="QW58" s="200"/>
      <c r="QX58" s="200"/>
      <c r="QY58" s="200"/>
      <c r="QZ58" s="200"/>
      <c r="RA58" s="200"/>
      <c r="RB58" s="200"/>
      <c r="RC58" s="200"/>
      <c r="RD58" s="200"/>
      <c r="RE58" s="200"/>
      <c r="RF58" s="200"/>
      <c r="RG58" s="200"/>
      <c r="RH58" s="200"/>
      <c r="RI58" s="200"/>
      <c r="RJ58" s="200"/>
      <c r="RK58" s="200"/>
      <c r="RL58" s="200"/>
      <c r="RM58" s="200"/>
      <c r="RN58" s="200"/>
      <c r="RO58" s="200"/>
      <c r="RP58" s="200"/>
      <c r="RQ58" s="200"/>
      <c r="RR58" s="200"/>
      <c r="RS58" s="200"/>
      <c r="RT58" s="200"/>
      <c r="RU58" s="200"/>
      <c r="RV58" s="200"/>
      <c r="RW58" s="200"/>
      <c r="RX58" s="200"/>
      <c r="RY58" s="200"/>
      <c r="RZ58" s="200"/>
      <c r="SA58" s="200"/>
      <c r="SB58" s="200"/>
      <c r="SC58" s="200"/>
      <c r="SD58" s="200"/>
      <c r="SE58" s="200"/>
      <c r="SF58" s="200"/>
      <c r="SG58" s="200"/>
      <c r="SH58" s="200"/>
      <c r="SI58" s="200"/>
      <c r="SJ58" s="200"/>
      <c r="SK58" s="200"/>
      <c r="SL58" s="200"/>
      <c r="SM58" s="200"/>
      <c r="SN58" s="200"/>
      <c r="SO58" s="200"/>
      <c r="SP58" s="200"/>
      <c r="SQ58" s="200"/>
      <c r="SR58" s="200"/>
      <c r="SS58" s="200"/>
      <c r="ST58" s="200"/>
      <c r="SU58" s="200"/>
      <c r="SV58" s="200"/>
      <c r="SW58" s="200"/>
      <c r="SX58" s="200"/>
      <c r="SY58" s="200"/>
      <c r="SZ58" s="200"/>
      <c r="TA58" s="200"/>
      <c r="TB58" s="200"/>
      <c r="TC58" s="200"/>
      <c r="TD58" s="200"/>
      <c r="TE58" s="200"/>
      <c r="TF58" s="200"/>
      <c r="TG58" s="200"/>
      <c r="TH58" s="200"/>
      <c r="TI58" s="200"/>
      <c r="TJ58" s="200"/>
      <c r="TK58" s="200"/>
      <c r="TL58" s="200"/>
      <c r="TM58" s="200"/>
      <c r="TN58" s="200"/>
      <c r="TO58" s="200"/>
      <c r="TP58" s="200"/>
      <c r="TQ58" s="200"/>
      <c r="TR58" s="200"/>
      <c r="TS58" s="200"/>
      <c r="TT58" s="200"/>
      <c r="TU58" s="200"/>
      <c r="TV58" s="200"/>
      <c r="TW58" s="200"/>
      <c r="TX58" s="200"/>
      <c r="TY58" s="200"/>
      <c r="TZ58" s="200"/>
      <c r="UA58" s="200"/>
      <c r="UB58" s="200"/>
      <c r="UC58" s="200"/>
      <c r="UD58" s="200"/>
      <c r="UE58" s="200"/>
      <c r="UF58" s="200"/>
      <c r="UG58" s="200"/>
      <c r="UH58" s="200"/>
      <c r="UI58" s="200"/>
      <c r="UJ58" s="200"/>
      <c r="UK58" s="200"/>
      <c r="UL58" s="200"/>
      <c r="UM58" s="200"/>
      <c r="UN58" s="200"/>
      <c r="UO58" s="200"/>
      <c r="UP58" s="200"/>
      <c r="UQ58" s="200"/>
      <c r="UR58" s="200"/>
      <c r="US58" s="200"/>
      <c r="UT58" s="200"/>
      <c r="UU58" s="200"/>
      <c r="UV58" s="200"/>
      <c r="UW58" s="200"/>
      <c r="UX58" s="200"/>
      <c r="UY58" s="200"/>
      <c r="UZ58" s="200"/>
      <c r="VA58" s="200"/>
      <c r="VB58" s="200"/>
      <c r="VC58" s="200"/>
      <c r="VD58" s="200"/>
      <c r="VE58" s="200"/>
      <c r="VF58" s="200"/>
      <c r="VG58" s="200"/>
      <c r="VH58" s="200"/>
      <c r="VI58" s="200"/>
      <c r="VJ58" s="200"/>
      <c r="VK58" s="200"/>
      <c r="VL58" s="200"/>
      <c r="VM58" s="200"/>
      <c r="VN58" s="200"/>
      <c r="VO58" s="200"/>
      <c r="VP58" s="200"/>
      <c r="VQ58" s="200"/>
      <c r="VR58" s="200"/>
      <c r="VS58" s="200"/>
      <c r="VT58" s="200"/>
      <c r="VU58" s="200"/>
      <c r="VV58" s="200"/>
      <c r="VW58" s="200"/>
      <c r="VX58" s="200"/>
      <c r="VY58" s="200"/>
      <c r="VZ58" s="200"/>
      <c r="WA58" s="200"/>
      <c r="WB58" s="200"/>
      <c r="WC58" s="200"/>
      <c r="WD58" s="200"/>
      <c r="WE58" s="200"/>
      <c r="WF58" s="200"/>
      <c r="WG58" s="200"/>
      <c r="WH58" s="200"/>
      <c r="WI58" s="200"/>
      <c r="WJ58" s="200"/>
      <c r="WK58" s="200"/>
      <c r="WL58" s="200"/>
      <c r="WM58" s="200"/>
      <c r="WN58" s="200"/>
      <c r="WO58" s="200"/>
      <c r="WP58" s="200"/>
      <c r="WQ58" s="200"/>
      <c r="WR58" s="200"/>
      <c r="WS58" s="200"/>
      <c r="WT58" s="200"/>
      <c r="WU58" s="200"/>
      <c r="WV58" s="200"/>
      <c r="WW58" s="200"/>
      <c r="WX58" s="200"/>
      <c r="WY58" s="200"/>
      <c r="WZ58" s="200"/>
      <c r="XA58" s="200"/>
      <c r="XB58" s="200"/>
      <c r="XC58" s="200"/>
      <c r="XD58" s="200"/>
      <c r="XE58" s="200"/>
      <c r="XF58" s="200"/>
      <c r="XG58" s="200"/>
      <c r="XH58" s="200"/>
      <c r="XI58" s="200"/>
      <c r="XJ58" s="200"/>
      <c r="XK58" s="200"/>
      <c r="XL58" s="200"/>
      <c r="XM58" s="200"/>
      <c r="XN58" s="200"/>
      <c r="XO58" s="200"/>
      <c r="XP58" s="200"/>
      <c r="XQ58" s="200"/>
      <c r="XR58" s="200"/>
      <c r="XS58" s="200"/>
      <c r="XT58" s="200"/>
      <c r="XU58" s="200"/>
      <c r="XV58" s="200"/>
      <c r="XW58" s="200"/>
      <c r="XX58" s="200"/>
      <c r="XY58" s="200"/>
      <c r="XZ58" s="200"/>
      <c r="YA58" s="200"/>
      <c r="YB58" s="200"/>
      <c r="YC58" s="200"/>
      <c r="YD58" s="200"/>
      <c r="YE58" s="200"/>
      <c r="YF58" s="200"/>
      <c r="YG58" s="200"/>
      <c r="YH58" s="200"/>
      <c r="YI58" s="200"/>
      <c r="YJ58" s="200"/>
      <c r="YK58" s="200"/>
      <c r="YL58" s="200"/>
      <c r="YM58" s="200"/>
      <c r="YN58" s="200"/>
      <c r="YO58" s="200"/>
      <c r="YP58" s="200"/>
      <c r="YQ58" s="200"/>
      <c r="YR58" s="200"/>
      <c r="YS58" s="200"/>
      <c r="YT58" s="200"/>
      <c r="YU58" s="200"/>
      <c r="YV58" s="200"/>
      <c r="YW58" s="200"/>
      <c r="YX58" s="200"/>
      <c r="YY58" s="200"/>
      <c r="YZ58" s="200"/>
      <c r="ZA58" s="200"/>
      <c r="ZB58" s="200"/>
      <c r="ZC58" s="200"/>
      <c r="ZD58" s="200"/>
      <c r="ZE58" s="200"/>
      <c r="ZF58" s="200"/>
      <c r="ZG58" s="200"/>
      <c r="ZH58" s="200"/>
      <c r="ZI58" s="200"/>
      <c r="ZJ58" s="200"/>
      <c r="ZK58" s="200"/>
      <c r="ZL58" s="200"/>
      <c r="ZM58" s="200"/>
      <c r="ZN58" s="200"/>
      <c r="ZO58" s="200"/>
      <c r="ZP58" s="200"/>
      <c r="ZQ58" s="200"/>
      <c r="ZR58" s="200"/>
      <c r="ZS58" s="200"/>
      <c r="ZT58" s="200"/>
      <c r="ZU58" s="200"/>
      <c r="ZV58" s="200"/>
      <c r="ZW58" s="200"/>
      <c r="ZX58" s="200"/>
      <c r="ZY58" s="200"/>
      <c r="ZZ58" s="200"/>
      <c r="AAA58" s="200"/>
      <c r="AAB58" s="200"/>
      <c r="AAC58" s="200"/>
      <c r="AAD58" s="200"/>
      <c r="AAE58" s="200"/>
      <c r="AAF58" s="200"/>
      <c r="AAG58" s="200"/>
      <c r="AAH58" s="200"/>
      <c r="AAI58" s="200"/>
      <c r="AAJ58" s="200"/>
      <c r="AAK58" s="200"/>
      <c r="AAL58" s="200"/>
      <c r="AAM58" s="200"/>
      <c r="AAN58" s="200"/>
      <c r="AAO58" s="200"/>
      <c r="AAP58" s="200"/>
      <c r="AAQ58" s="200"/>
      <c r="AAR58" s="200"/>
      <c r="AAS58" s="200"/>
      <c r="AAT58" s="200"/>
      <c r="AAU58" s="200"/>
      <c r="AAV58" s="200"/>
      <c r="AAW58" s="200"/>
      <c r="AAX58" s="200"/>
      <c r="AAY58" s="200"/>
      <c r="AAZ58" s="200"/>
      <c r="ABA58" s="200"/>
      <c r="ABB58" s="200"/>
      <c r="ABC58" s="200"/>
      <c r="ABD58" s="200"/>
      <c r="ABE58" s="200"/>
      <c r="ABF58" s="200"/>
      <c r="ABG58" s="200"/>
      <c r="ABH58" s="200"/>
      <c r="ABI58" s="200"/>
      <c r="ABJ58" s="200"/>
      <c r="ABK58" s="200"/>
      <c r="ABL58" s="200"/>
      <c r="ABM58" s="200"/>
      <c r="ABN58" s="200"/>
      <c r="ABO58" s="200"/>
      <c r="ABP58" s="200"/>
      <c r="ABQ58" s="200"/>
      <c r="ABR58" s="200"/>
      <c r="ABS58" s="200"/>
      <c r="ABT58" s="200"/>
      <c r="ABU58" s="200"/>
      <c r="ABV58" s="200"/>
      <c r="ABW58" s="200"/>
      <c r="ABX58" s="200"/>
      <c r="ABY58" s="200"/>
      <c r="ABZ58" s="200"/>
      <c r="ACA58" s="200"/>
      <c r="ACB58" s="200"/>
      <c r="ACC58" s="200"/>
      <c r="ACD58" s="200"/>
      <c r="ACE58" s="200"/>
      <c r="ACF58" s="200"/>
      <c r="ACG58" s="200"/>
      <c r="ACH58" s="200"/>
      <c r="ACI58" s="200"/>
      <c r="ACJ58" s="200"/>
      <c r="ACK58" s="200"/>
      <c r="ACL58" s="200"/>
      <c r="ACM58" s="200"/>
      <c r="ACN58" s="200"/>
      <c r="ACO58" s="200"/>
      <c r="ACP58" s="200"/>
      <c r="ACQ58" s="200"/>
      <c r="ACR58" s="200"/>
      <c r="ACS58" s="200"/>
      <c r="ACT58" s="200"/>
      <c r="ACU58" s="200"/>
      <c r="ACV58" s="200"/>
      <c r="ACW58" s="200"/>
      <c r="ACX58" s="200"/>
      <c r="ACY58" s="200"/>
      <c r="ACZ58" s="200"/>
      <c r="ADA58" s="200"/>
      <c r="ADB58" s="200"/>
      <c r="ADC58" s="200"/>
      <c r="ADD58" s="200"/>
      <c r="ADE58" s="200"/>
      <c r="ADF58" s="200"/>
      <c r="ADG58" s="200"/>
      <c r="ADH58" s="200"/>
      <c r="ADI58" s="200"/>
      <c r="ADJ58" s="200"/>
      <c r="ADK58" s="200"/>
      <c r="ADL58" s="200"/>
      <c r="ADM58" s="200"/>
      <c r="ADN58" s="200"/>
      <c r="ADO58" s="200"/>
      <c r="ADP58" s="200"/>
      <c r="ADQ58" s="200"/>
      <c r="ADR58" s="200"/>
      <c r="ADS58" s="200"/>
      <c r="ADT58" s="200"/>
      <c r="ADU58" s="200"/>
      <c r="ADV58" s="200"/>
      <c r="ADW58" s="200"/>
      <c r="ADX58" s="200"/>
      <c r="ADY58" s="200"/>
      <c r="ADZ58" s="200"/>
      <c r="AEA58" s="200"/>
      <c r="AEB58" s="200"/>
      <c r="AEC58" s="200"/>
      <c r="AED58" s="200"/>
      <c r="AEE58" s="200"/>
      <c r="AEF58" s="200"/>
      <c r="AEG58" s="200"/>
      <c r="AEH58" s="200"/>
      <c r="AEI58" s="200"/>
      <c r="AEJ58" s="200"/>
      <c r="AEK58" s="200"/>
      <c r="AEL58" s="200"/>
      <c r="AEM58" s="200"/>
      <c r="AEN58" s="200"/>
      <c r="AEO58" s="200"/>
      <c r="AEP58" s="200"/>
      <c r="AEQ58" s="200"/>
      <c r="AER58" s="200"/>
      <c r="AES58" s="200"/>
      <c r="AET58" s="200"/>
      <c r="AEU58" s="200"/>
      <c r="AEV58" s="200"/>
      <c r="AEW58" s="200"/>
      <c r="AEX58" s="200"/>
      <c r="AEY58" s="200"/>
      <c r="AEZ58" s="200"/>
      <c r="AFA58" s="200"/>
      <c r="AFB58" s="200"/>
      <c r="AFC58" s="200"/>
      <c r="AFD58" s="200"/>
      <c r="AFE58" s="200"/>
      <c r="AFF58" s="200"/>
      <c r="AFG58" s="200"/>
      <c r="AFH58" s="200"/>
      <c r="AFI58" s="200"/>
      <c r="AFJ58" s="200"/>
      <c r="AFK58" s="200"/>
      <c r="AFL58" s="200"/>
      <c r="AFM58" s="200"/>
      <c r="AFN58" s="200"/>
      <c r="AFO58" s="200"/>
      <c r="AFP58" s="200"/>
      <c r="AFQ58" s="200"/>
      <c r="AFR58" s="200"/>
      <c r="AFS58" s="200"/>
      <c r="AFT58" s="200"/>
      <c r="AFU58" s="200"/>
      <c r="AFV58" s="200"/>
      <c r="AFW58" s="200"/>
      <c r="AFX58" s="200"/>
      <c r="AFY58" s="200"/>
      <c r="AFZ58" s="200"/>
      <c r="AGA58" s="200"/>
      <c r="AGB58" s="200"/>
      <c r="AGC58" s="200"/>
      <c r="AGD58" s="200"/>
      <c r="AGE58" s="200"/>
      <c r="AGF58" s="200"/>
      <c r="AGG58" s="200"/>
      <c r="AGH58" s="200"/>
      <c r="AGI58" s="200"/>
      <c r="AGJ58" s="200"/>
      <c r="AGK58" s="200"/>
      <c r="AGL58" s="200"/>
      <c r="AGM58" s="200"/>
      <c r="AGN58" s="200"/>
      <c r="AGO58" s="200"/>
      <c r="AGP58" s="200"/>
      <c r="AGQ58" s="200"/>
      <c r="AGR58" s="200"/>
      <c r="AGS58" s="200"/>
      <c r="AGT58" s="200"/>
      <c r="AGU58" s="200"/>
      <c r="AGV58" s="200"/>
      <c r="AGW58" s="200"/>
      <c r="AGX58" s="200"/>
      <c r="AGY58" s="200"/>
      <c r="AGZ58" s="200"/>
      <c r="AHA58" s="200"/>
      <c r="AHB58" s="200"/>
      <c r="AHC58" s="200"/>
      <c r="AHD58" s="200"/>
      <c r="AHE58" s="200"/>
      <c r="AHF58" s="200"/>
      <c r="AHG58" s="200"/>
      <c r="AHH58" s="200"/>
      <c r="AHI58" s="200"/>
      <c r="AHJ58" s="200"/>
      <c r="AHK58" s="200"/>
      <c r="AHL58" s="200"/>
      <c r="AHM58" s="200"/>
      <c r="AHN58" s="200"/>
      <c r="AHO58" s="200"/>
      <c r="AHP58" s="200"/>
      <c r="AHQ58" s="200"/>
      <c r="AHR58" s="200"/>
      <c r="AHS58" s="200"/>
      <c r="AHT58" s="200"/>
      <c r="AHU58" s="200"/>
      <c r="AHV58" s="200"/>
      <c r="AHW58" s="200"/>
      <c r="AHX58" s="200"/>
      <c r="AHY58" s="200"/>
      <c r="AHZ58" s="200"/>
      <c r="AIA58" s="200"/>
      <c r="AIB58" s="200"/>
      <c r="AIC58" s="200"/>
      <c r="AID58" s="200"/>
      <c r="AIE58" s="200"/>
      <c r="AIF58" s="200"/>
      <c r="AIG58" s="200"/>
      <c r="AIH58" s="200"/>
      <c r="AII58" s="200"/>
      <c r="AIJ58" s="200"/>
      <c r="AIK58" s="200"/>
      <c r="AIL58" s="200"/>
      <c r="AIM58" s="200"/>
      <c r="AIN58" s="200"/>
      <c r="AIO58" s="200"/>
      <c r="AIP58" s="200"/>
      <c r="AIQ58" s="200"/>
      <c r="AIR58" s="200"/>
      <c r="AIS58" s="200"/>
      <c r="AIT58" s="200"/>
      <c r="AIU58" s="200"/>
      <c r="AIV58" s="200"/>
      <c r="AIW58" s="200"/>
      <c r="AIX58" s="200"/>
      <c r="AIY58" s="200"/>
      <c r="AIZ58" s="200"/>
      <c r="AJA58" s="200"/>
      <c r="AJB58" s="200"/>
      <c r="AJC58" s="200"/>
      <c r="AJD58" s="200"/>
      <c r="AJE58" s="200"/>
      <c r="AJF58" s="200"/>
      <c r="AJG58" s="200"/>
      <c r="AJH58" s="200"/>
      <c r="AJI58" s="200"/>
      <c r="AJJ58" s="200"/>
      <c r="AJK58" s="200"/>
      <c r="AJL58" s="200"/>
      <c r="AJM58" s="200"/>
      <c r="AJN58" s="200"/>
      <c r="AJO58" s="200"/>
    </row>
    <row r="59" spans="1:952" s="204" customFormat="1">
      <c r="A59" s="200"/>
      <c r="B59" s="366">
        <v>56</v>
      </c>
      <c r="C59" s="367"/>
      <c r="D59" s="366"/>
      <c r="E59" s="366"/>
      <c r="F59" s="362">
        <v>0</v>
      </c>
      <c r="G59" s="362">
        <v>0</v>
      </c>
      <c r="H59" s="363">
        <v>0</v>
      </c>
      <c r="I59" s="362">
        <v>0</v>
      </c>
      <c r="J59" s="362"/>
      <c r="K59" s="362"/>
      <c r="L59" s="362"/>
      <c r="M59" s="360">
        <f t="shared" si="1"/>
        <v>0</v>
      </c>
      <c r="N59" s="361">
        <f t="shared" si="2"/>
        <v>0</v>
      </c>
      <c r="O59" s="361">
        <f t="shared" si="6"/>
        <v>0</v>
      </c>
      <c r="P59" s="200"/>
      <c r="Q59" s="200"/>
      <c r="R59" s="200"/>
      <c r="S59" s="417">
        <v>56</v>
      </c>
      <c r="T59" s="418"/>
      <c r="U59" s="417"/>
      <c r="V59" s="426">
        <v>0</v>
      </c>
      <c r="W59" s="416">
        <f t="shared" si="0"/>
        <v>0</v>
      </c>
      <c r="X59" s="416">
        <f t="shared" si="4"/>
        <v>0</v>
      </c>
      <c r="Y59" s="419"/>
      <c r="Z59" s="428" t="str">
        <f t="shared" si="5"/>
        <v>OK</v>
      </c>
      <c r="AA59" s="352"/>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200"/>
      <c r="CR59" s="200"/>
      <c r="CS59" s="200"/>
      <c r="CT59" s="200"/>
      <c r="CU59" s="200"/>
      <c r="CV59" s="200"/>
      <c r="CW59" s="200"/>
      <c r="CX59" s="200"/>
      <c r="CY59" s="200"/>
      <c r="CZ59" s="200"/>
      <c r="DA59" s="200"/>
      <c r="DB59" s="200"/>
      <c r="DC59" s="200"/>
      <c r="DD59" s="200"/>
      <c r="DE59" s="200"/>
      <c r="DF59" s="200"/>
      <c r="DG59" s="200"/>
      <c r="DH59" s="200"/>
      <c r="DI59" s="200"/>
      <c r="DJ59" s="200"/>
      <c r="DK59" s="200"/>
      <c r="DL59" s="200"/>
      <c r="DM59" s="200"/>
      <c r="DN59" s="200"/>
      <c r="DO59" s="200"/>
      <c r="DP59" s="200"/>
      <c r="DQ59" s="200"/>
      <c r="DR59" s="200"/>
      <c r="DS59" s="200"/>
      <c r="DT59" s="200"/>
      <c r="DU59" s="200"/>
      <c r="DV59" s="200"/>
      <c r="DW59" s="200"/>
      <c r="DX59" s="200"/>
      <c r="DY59" s="200"/>
      <c r="DZ59" s="200"/>
      <c r="EA59" s="200"/>
      <c r="EB59" s="200"/>
      <c r="EC59" s="200"/>
      <c r="ED59" s="200"/>
      <c r="EE59" s="200"/>
      <c r="EF59" s="200"/>
      <c r="EG59" s="200"/>
      <c r="EH59" s="200"/>
      <c r="EI59" s="200"/>
      <c r="EJ59" s="200"/>
      <c r="EK59" s="200"/>
      <c r="EL59" s="200"/>
      <c r="EM59" s="200"/>
      <c r="EN59" s="200"/>
      <c r="EO59" s="200"/>
      <c r="EP59" s="200"/>
      <c r="EQ59" s="200"/>
      <c r="ER59" s="200"/>
      <c r="ES59" s="200"/>
      <c r="ET59" s="200"/>
      <c r="EU59" s="200"/>
      <c r="EV59" s="200"/>
      <c r="EW59" s="200"/>
      <c r="EX59" s="200"/>
      <c r="EY59" s="200"/>
      <c r="EZ59" s="200"/>
      <c r="FA59" s="200"/>
      <c r="FB59" s="200"/>
      <c r="FC59" s="200"/>
      <c r="FD59" s="200"/>
      <c r="FE59" s="200"/>
      <c r="FF59" s="200"/>
      <c r="FG59" s="200"/>
      <c r="FH59" s="200"/>
      <c r="FI59" s="200"/>
      <c r="FJ59" s="200"/>
      <c r="FK59" s="200"/>
      <c r="FL59" s="200"/>
      <c r="FM59" s="200"/>
      <c r="FN59" s="200"/>
      <c r="FO59" s="200"/>
      <c r="FP59" s="200"/>
      <c r="FQ59" s="200"/>
      <c r="FR59" s="200"/>
      <c r="FS59" s="200"/>
      <c r="FT59" s="200"/>
      <c r="FU59" s="200"/>
      <c r="FV59" s="200"/>
      <c r="FW59" s="200"/>
      <c r="FX59" s="200"/>
      <c r="FY59" s="200"/>
      <c r="FZ59" s="200"/>
      <c r="GA59" s="200"/>
      <c r="GB59" s="200"/>
      <c r="GC59" s="200"/>
      <c r="GD59" s="200"/>
      <c r="GE59" s="200"/>
      <c r="GF59" s="200"/>
      <c r="GG59" s="200"/>
      <c r="GH59" s="200"/>
      <c r="GI59" s="200"/>
      <c r="GJ59" s="200"/>
      <c r="GK59" s="200"/>
      <c r="GL59" s="200"/>
      <c r="GM59" s="200"/>
      <c r="GN59" s="200"/>
      <c r="GO59" s="200"/>
      <c r="GP59" s="200"/>
      <c r="GQ59" s="200"/>
      <c r="GR59" s="200"/>
      <c r="GS59" s="200"/>
      <c r="GT59" s="200"/>
      <c r="GU59" s="200"/>
      <c r="GV59" s="200"/>
      <c r="GW59" s="200"/>
      <c r="GX59" s="200"/>
      <c r="GY59" s="200"/>
      <c r="GZ59" s="200"/>
      <c r="HA59" s="200"/>
      <c r="HB59" s="200"/>
      <c r="HC59" s="200"/>
      <c r="HD59" s="200"/>
      <c r="HE59" s="200"/>
      <c r="HF59" s="200"/>
      <c r="HG59" s="200"/>
      <c r="HH59" s="200"/>
      <c r="HI59" s="200"/>
      <c r="HJ59" s="200"/>
      <c r="HK59" s="200"/>
      <c r="HL59" s="200"/>
      <c r="HM59" s="200"/>
      <c r="HN59" s="200"/>
      <c r="HO59" s="200"/>
      <c r="HP59" s="200"/>
      <c r="HQ59" s="200"/>
      <c r="HR59" s="200"/>
      <c r="HS59" s="200"/>
      <c r="HT59" s="200"/>
      <c r="HU59" s="200"/>
      <c r="HV59" s="200"/>
      <c r="HW59" s="200"/>
      <c r="HX59" s="200"/>
      <c r="HY59" s="200"/>
      <c r="HZ59" s="200"/>
      <c r="IA59" s="200"/>
      <c r="IB59" s="200"/>
      <c r="IC59" s="200"/>
      <c r="ID59" s="200"/>
      <c r="IE59" s="200"/>
      <c r="IF59" s="200"/>
      <c r="IG59" s="200"/>
      <c r="IH59" s="200"/>
      <c r="II59" s="200"/>
      <c r="IJ59" s="200"/>
      <c r="IK59" s="200"/>
      <c r="IL59" s="200"/>
      <c r="IM59" s="200"/>
      <c r="IN59" s="200"/>
      <c r="IO59" s="200"/>
      <c r="IP59" s="200"/>
      <c r="IQ59" s="200"/>
      <c r="IR59" s="200"/>
      <c r="IS59" s="200"/>
      <c r="IT59" s="200"/>
      <c r="IU59" s="200"/>
      <c r="IV59" s="200"/>
      <c r="IW59" s="200"/>
      <c r="IX59" s="200"/>
      <c r="IY59" s="200"/>
      <c r="IZ59" s="200"/>
      <c r="JA59" s="200"/>
      <c r="JB59" s="200"/>
      <c r="JC59" s="200"/>
      <c r="JD59" s="200"/>
      <c r="JE59" s="200"/>
      <c r="JF59" s="200"/>
      <c r="JG59" s="200"/>
      <c r="JH59" s="200"/>
      <c r="JI59" s="200"/>
      <c r="JJ59" s="200"/>
      <c r="JK59" s="200"/>
      <c r="JL59" s="200"/>
      <c r="JM59" s="200"/>
      <c r="JN59" s="200"/>
      <c r="JO59" s="200"/>
      <c r="JP59" s="200"/>
      <c r="JQ59" s="200"/>
      <c r="JR59" s="200"/>
      <c r="JS59" s="200"/>
      <c r="JT59" s="200"/>
      <c r="JU59" s="200"/>
      <c r="JV59" s="200"/>
      <c r="JW59" s="200"/>
      <c r="JX59" s="200"/>
      <c r="JY59" s="200"/>
      <c r="JZ59" s="200"/>
      <c r="KA59" s="200"/>
      <c r="KB59" s="200"/>
      <c r="KC59" s="200"/>
      <c r="KD59" s="200"/>
      <c r="KE59" s="200"/>
      <c r="KF59" s="200"/>
      <c r="KG59" s="200"/>
      <c r="KH59" s="200"/>
      <c r="KI59" s="200"/>
      <c r="KJ59" s="200"/>
      <c r="KK59" s="200"/>
      <c r="KL59" s="200"/>
      <c r="KM59" s="200"/>
      <c r="KN59" s="200"/>
      <c r="KO59" s="200"/>
      <c r="KP59" s="200"/>
      <c r="KQ59" s="200"/>
      <c r="KR59" s="200"/>
      <c r="KS59" s="200"/>
      <c r="KT59" s="200"/>
      <c r="KU59" s="200"/>
      <c r="KV59" s="200"/>
      <c r="KW59" s="200"/>
      <c r="KX59" s="200"/>
      <c r="KY59" s="200"/>
      <c r="KZ59" s="200"/>
      <c r="LA59" s="200"/>
      <c r="LB59" s="200"/>
      <c r="LC59" s="200"/>
      <c r="LD59" s="200"/>
      <c r="LE59" s="200"/>
      <c r="LF59" s="200"/>
      <c r="LG59" s="200"/>
      <c r="LH59" s="200"/>
      <c r="LI59" s="200"/>
      <c r="LJ59" s="200"/>
      <c r="LK59" s="200"/>
      <c r="LL59" s="200"/>
      <c r="LM59" s="200"/>
      <c r="LN59" s="200"/>
      <c r="LO59" s="200"/>
      <c r="LP59" s="200"/>
      <c r="LQ59" s="200"/>
      <c r="LR59" s="200"/>
      <c r="LS59" s="200"/>
      <c r="LT59" s="200"/>
      <c r="LU59" s="200"/>
      <c r="LV59" s="200"/>
      <c r="LW59" s="200"/>
      <c r="LX59" s="200"/>
      <c r="LY59" s="200"/>
      <c r="LZ59" s="200"/>
      <c r="MA59" s="200"/>
      <c r="MB59" s="200"/>
      <c r="MC59" s="200"/>
      <c r="MD59" s="200"/>
      <c r="ME59" s="200"/>
      <c r="MF59" s="200"/>
      <c r="MG59" s="200"/>
      <c r="MH59" s="200"/>
      <c r="MI59" s="200"/>
      <c r="MJ59" s="200"/>
      <c r="MK59" s="200"/>
      <c r="ML59" s="200"/>
      <c r="MM59" s="200"/>
      <c r="MN59" s="200"/>
      <c r="MO59" s="200"/>
      <c r="MP59" s="200"/>
      <c r="MQ59" s="200"/>
      <c r="MR59" s="200"/>
      <c r="MS59" s="200"/>
      <c r="MT59" s="200"/>
      <c r="MU59" s="200"/>
      <c r="MV59" s="200"/>
      <c r="MW59" s="200"/>
      <c r="MX59" s="200"/>
      <c r="MY59" s="200"/>
      <c r="MZ59" s="200"/>
      <c r="NA59" s="200"/>
      <c r="NB59" s="200"/>
      <c r="NC59" s="200"/>
      <c r="ND59" s="200"/>
      <c r="NE59" s="200"/>
      <c r="NF59" s="200"/>
      <c r="NG59" s="200"/>
      <c r="NH59" s="200"/>
      <c r="NI59" s="200"/>
      <c r="NJ59" s="200"/>
      <c r="NK59" s="200"/>
      <c r="NL59" s="200"/>
      <c r="NM59" s="200"/>
      <c r="NN59" s="200"/>
      <c r="NO59" s="200"/>
      <c r="NP59" s="200"/>
      <c r="NQ59" s="200"/>
      <c r="NR59" s="200"/>
      <c r="NS59" s="200"/>
      <c r="NT59" s="200"/>
      <c r="NU59" s="200"/>
      <c r="NV59" s="200"/>
      <c r="NW59" s="200"/>
      <c r="NX59" s="200"/>
      <c r="NY59" s="200"/>
      <c r="NZ59" s="200"/>
      <c r="OA59" s="200"/>
      <c r="OB59" s="200"/>
      <c r="OC59" s="200"/>
      <c r="OD59" s="200"/>
      <c r="OE59" s="200"/>
      <c r="OF59" s="200"/>
      <c r="OG59" s="200"/>
      <c r="OH59" s="200"/>
      <c r="OI59" s="200"/>
      <c r="OJ59" s="200"/>
      <c r="OK59" s="200"/>
      <c r="OL59" s="200"/>
      <c r="OM59" s="200"/>
      <c r="ON59" s="200"/>
      <c r="OO59" s="200"/>
      <c r="OP59" s="200"/>
      <c r="OQ59" s="200"/>
      <c r="OR59" s="200"/>
      <c r="OS59" s="200"/>
      <c r="OT59" s="200"/>
      <c r="OU59" s="200"/>
      <c r="OV59" s="200"/>
      <c r="OW59" s="200"/>
      <c r="OX59" s="200"/>
      <c r="OY59" s="200"/>
      <c r="OZ59" s="200"/>
      <c r="PA59" s="200"/>
      <c r="PB59" s="200"/>
      <c r="PC59" s="200"/>
      <c r="PD59" s="200"/>
      <c r="PE59" s="200"/>
      <c r="PF59" s="200"/>
      <c r="PG59" s="200"/>
      <c r="PH59" s="200"/>
      <c r="PI59" s="200"/>
      <c r="PJ59" s="200"/>
      <c r="PK59" s="200"/>
      <c r="PL59" s="200"/>
      <c r="PM59" s="200"/>
      <c r="PN59" s="200"/>
      <c r="PO59" s="200"/>
      <c r="PP59" s="200"/>
      <c r="PQ59" s="200"/>
      <c r="PR59" s="200"/>
      <c r="PS59" s="200"/>
      <c r="PT59" s="200"/>
      <c r="PU59" s="200"/>
      <c r="PV59" s="200"/>
      <c r="PW59" s="200"/>
      <c r="PX59" s="200"/>
      <c r="PY59" s="200"/>
      <c r="PZ59" s="200"/>
      <c r="QA59" s="200"/>
      <c r="QB59" s="200"/>
      <c r="QC59" s="200"/>
      <c r="QD59" s="200"/>
      <c r="QE59" s="200"/>
      <c r="QF59" s="200"/>
      <c r="QG59" s="200"/>
      <c r="QH59" s="200"/>
      <c r="QI59" s="200"/>
      <c r="QJ59" s="200"/>
      <c r="QK59" s="200"/>
      <c r="QL59" s="200"/>
      <c r="QM59" s="200"/>
      <c r="QN59" s="200"/>
      <c r="QO59" s="200"/>
      <c r="QP59" s="200"/>
      <c r="QQ59" s="200"/>
      <c r="QR59" s="200"/>
      <c r="QS59" s="200"/>
      <c r="QT59" s="200"/>
      <c r="QU59" s="200"/>
      <c r="QV59" s="200"/>
      <c r="QW59" s="200"/>
      <c r="QX59" s="200"/>
      <c r="QY59" s="200"/>
      <c r="QZ59" s="200"/>
      <c r="RA59" s="200"/>
      <c r="RB59" s="200"/>
      <c r="RC59" s="200"/>
      <c r="RD59" s="200"/>
      <c r="RE59" s="200"/>
      <c r="RF59" s="200"/>
      <c r="RG59" s="200"/>
      <c r="RH59" s="200"/>
      <c r="RI59" s="200"/>
      <c r="RJ59" s="200"/>
      <c r="RK59" s="200"/>
      <c r="RL59" s="200"/>
      <c r="RM59" s="200"/>
      <c r="RN59" s="200"/>
      <c r="RO59" s="200"/>
      <c r="RP59" s="200"/>
      <c r="RQ59" s="200"/>
      <c r="RR59" s="200"/>
      <c r="RS59" s="200"/>
      <c r="RT59" s="200"/>
      <c r="RU59" s="200"/>
      <c r="RV59" s="200"/>
      <c r="RW59" s="200"/>
      <c r="RX59" s="200"/>
      <c r="RY59" s="200"/>
      <c r="RZ59" s="200"/>
      <c r="SA59" s="200"/>
      <c r="SB59" s="200"/>
      <c r="SC59" s="200"/>
      <c r="SD59" s="200"/>
      <c r="SE59" s="200"/>
      <c r="SF59" s="200"/>
      <c r="SG59" s="200"/>
      <c r="SH59" s="200"/>
      <c r="SI59" s="200"/>
      <c r="SJ59" s="200"/>
      <c r="SK59" s="200"/>
      <c r="SL59" s="200"/>
      <c r="SM59" s="200"/>
      <c r="SN59" s="200"/>
      <c r="SO59" s="200"/>
      <c r="SP59" s="200"/>
      <c r="SQ59" s="200"/>
      <c r="SR59" s="200"/>
      <c r="SS59" s="200"/>
      <c r="ST59" s="200"/>
      <c r="SU59" s="200"/>
      <c r="SV59" s="200"/>
      <c r="SW59" s="200"/>
      <c r="SX59" s="200"/>
      <c r="SY59" s="200"/>
      <c r="SZ59" s="200"/>
      <c r="TA59" s="200"/>
      <c r="TB59" s="200"/>
      <c r="TC59" s="200"/>
      <c r="TD59" s="200"/>
      <c r="TE59" s="200"/>
      <c r="TF59" s="200"/>
      <c r="TG59" s="200"/>
      <c r="TH59" s="200"/>
      <c r="TI59" s="200"/>
      <c r="TJ59" s="200"/>
      <c r="TK59" s="200"/>
      <c r="TL59" s="200"/>
      <c r="TM59" s="200"/>
      <c r="TN59" s="200"/>
      <c r="TO59" s="200"/>
      <c r="TP59" s="200"/>
      <c r="TQ59" s="200"/>
      <c r="TR59" s="200"/>
      <c r="TS59" s="200"/>
      <c r="TT59" s="200"/>
      <c r="TU59" s="200"/>
      <c r="TV59" s="200"/>
      <c r="TW59" s="200"/>
      <c r="TX59" s="200"/>
      <c r="TY59" s="200"/>
      <c r="TZ59" s="200"/>
      <c r="UA59" s="200"/>
      <c r="UB59" s="200"/>
      <c r="UC59" s="200"/>
      <c r="UD59" s="200"/>
      <c r="UE59" s="200"/>
      <c r="UF59" s="200"/>
      <c r="UG59" s="200"/>
      <c r="UH59" s="200"/>
      <c r="UI59" s="200"/>
      <c r="UJ59" s="200"/>
      <c r="UK59" s="200"/>
      <c r="UL59" s="200"/>
      <c r="UM59" s="200"/>
      <c r="UN59" s="200"/>
      <c r="UO59" s="200"/>
      <c r="UP59" s="200"/>
      <c r="UQ59" s="200"/>
      <c r="UR59" s="200"/>
      <c r="US59" s="200"/>
      <c r="UT59" s="200"/>
      <c r="UU59" s="200"/>
      <c r="UV59" s="200"/>
      <c r="UW59" s="200"/>
      <c r="UX59" s="200"/>
      <c r="UY59" s="200"/>
      <c r="UZ59" s="200"/>
      <c r="VA59" s="200"/>
      <c r="VB59" s="200"/>
      <c r="VC59" s="200"/>
      <c r="VD59" s="200"/>
      <c r="VE59" s="200"/>
      <c r="VF59" s="200"/>
      <c r="VG59" s="200"/>
      <c r="VH59" s="200"/>
      <c r="VI59" s="200"/>
      <c r="VJ59" s="200"/>
      <c r="VK59" s="200"/>
      <c r="VL59" s="200"/>
      <c r="VM59" s="200"/>
      <c r="VN59" s="200"/>
      <c r="VO59" s="200"/>
      <c r="VP59" s="200"/>
      <c r="VQ59" s="200"/>
      <c r="VR59" s="200"/>
      <c r="VS59" s="200"/>
      <c r="VT59" s="200"/>
      <c r="VU59" s="200"/>
      <c r="VV59" s="200"/>
      <c r="VW59" s="200"/>
      <c r="VX59" s="200"/>
      <c r="VY59" s="200"/>
      <c r="VZ59" s="200"/>
      <c r="WA59" s="200"/>
      <c r="WB59" s="200"/>
      <c r="WC59" s="200"/>
      <c r="WD59" s="200"/>
      <c r="WE59" s="200"/>
      <c r="WF59" s="200"/>
      <c r="WG59" s="200"/>
      <c r="WH59" s="200"/>
      <c r="WI59" s="200"/>
      <c r="WJ59" s="200"/>
      <c r="WK59" s="200"/>
      <c r="WL59" s="200"/>
      <c r="WM59" s="200"/>
      <c r="WN59" s="200"/>
      <c r="WO59" s="200"/>
      <c r="WP59" s="200"/>
      <c r="WQ59" s="200"/>
      <c r="WR59" s="200"/>
      <c r="WS59" s="200"/>
      <c r="WT59" s="200"/>
      <c r="WU59" s="200"/>
      <c r="WV59" s="200"/>
      <c r="WW59" s="200"/>
      <c r="WX59" s="200"/>
      <c r="WY59" s="200"/>
      <c r="WZ59" s="200"/>
      <c r="XA59" s="200"/>
      <c r="XB59" s="200"/>
      <c r="XC59" s="200"/>
      <c r="XD59" s="200"/>
      <c r="XE59" s="200"/>
      <c r="XF59" s="200"/>
      <c r="XG59" s="200"/>
      <c r="XH59" s="200"/>
      <c r="XI59" s="200"/>
      <c r="XJ59" s="200"/>
      <c r="XK59" s="200"/>
      <c r="XL59" s="200"/>
      <c r="XM59" s="200"/>
      <c r="XN59" s="200"/>
      <c r="XO59" s="200"/>
      <c r="XP59" s="200"/>
      <c r="XQ59" s="200"/>
      <c r="XR59" s="200"/>
      <c r="XS59" s="200"/>
      <c r="XT59" s="200"/>
      <c r="XU59" s="200"/>
      <c r="XV59" s="200"/>
      <c r="XW59" s="200"/>
      <c r="XX59" s="200"/>
      <c r="XY59" s="200"/>
      <c r="XZ59" s="200"/>
      <c r="YA59" s="200"/>
      <c r="YB59" s="200"/>
      <c r="YC59" s="200"/>
      <c r="YD59" s="200"/>
      <c r="YE59" s="200"/>
      <c r="YF59" s="200"/>
      <c r="YG59" s="200"/>
      <c r="YH59" s="200"/>
      <c r="YI59" s="200"/>
      <c r="YJ59" s="200"/>
      <c r="YK59" s="200"/>
      <c r="YL59" s="200"/>
      <c r="YM59" s="200"/>
      <c r="YN59" s="200"/>
      <c r="YO59" s="200"/>
      <c r="YP59" s="200"/>
      <c r="YQ59" s="200"/>
      <c r="YR59" s="200"/>
      <c r="YS59" s="200"/>
      <c r="YT59" s="200"/>
      <c r="YU59" s="200"/>
      <c r="YV59" s="200"/>
      <c r="YW59" s="200"/>
      <c r="YX59" s="200"/>
      <c r="YY59" s="200"/>
      <c r="YZ59" s="200"/>
      <c r="ZA59" s="200"/>
      <c r="ZB59" s="200"/>
      <c r="ZC59" s="200"/>
      <c r="ZD59" s="200"/>
      <c r="ZE59" s="200"/>
      <c r="ZF59" s="200"/>
      <c r="ZG59" s="200"/>
      <c r="ZH59" s="200"/>
      <c r="ZI59" s="200"/>
      <c r="ZJ59" s="200"/>
      <c r="ZK59" s="200"/>
      <c r="ZL59" s="200"/>
      <c r="ZM59" s="200"/>
      <c r="ZN59" s="200"/>
      <c r="ZO59" s="200"/>
      <c r="ZP59" s="200"/>
      <c r="ZQ59" s="200"/>
      <c r="ZR59" s="200"/>
      <c r="ZS59" s="200"/>
      <c r="ZT59" s="200"/>
      <c r="ZU59" s="200"/>
      <c r="ZV59" s="200"/>
      <c r="ZW59" s="200"/>
      <c r="ZX59" s="200"/>
      <c r="ZY59" s="200"/>
      <c r="ZZ59" s="200"/>
      <c r="AAA59" s="200"/>
      <c r="AAB59" s="200"/>
      <c r="AAC59" s="200"/>
      <c r="AAD59" s="200"/>
      <c r="AAE59" s="200"/>
      <c r="AAF59" s="200"/>
      <c r="AAG59" s="200"/>
      <c r="AAH59" s="200"/>
      <c r="AAI59" s="200"/>
      <c r="AAJ59" s="200"/>
      <c r="AAK59" s="200"/>
      <c r="AAL59" s="200"/>
      <c r="AAM59" s="200"/>
      <c r="AAN59" s="200"/>
      <c r="AAO59" s="200"/>
      <c r="AAP59" s="200"/>
      <c r="AAQ59" s="200"/>
      <c r="AAR59" s="200"/>
      <c r="AAS59" s="200"/>
      <c r="AAT59" s="200"/>
      <c r="AAU59" s="200"/>
      <c r="AAV59" s="200"/>
      <c r="AAW59" s="200"/>
      <c r="AAX59" s="200"/>
      <c r="AAY59" s="200"/>
      <c r="AAZ59" s="200"/>
      <c r="ABA59" s="200"/>
      <c r="ABB59" s="200"/>
      <c r="ABC59" s="200"/>
      <c r="ABD59" s="200"/>
      <c r="ABE59" s="200"/>
      <c r="ABF59" s="200"/>
      <c r="ABG59" s="200"/>
      <c r="ABH59" s="200"/>
      <c r="ABI59" s="200"/>
      <c r="ABJ59" s="200"/>
      <c r="ABK59" s="200"/>
      <c r="ABL59" s="200"/>
      <c r="ABM59" s="200"/>
      <c r="ABN59" s="200"/>
      <c r="ABO59" s="200"/>
      <c r="ABP59" s="200"/>
      <c r="ABQ59" s="200"/>
      <c r="ABR59" s="200"/>
      <c r="ABS59" s="200"/>
      <c r="ABT59" s="200"/>
      <c r="ABU59" s="200"/>
      <c r="ABV59" s="200"/>
      <c r="ABW59" s="200"/>
      <c r="ABX59" s="200"/>
      <c r="ABY59" s="200"/>
      <c r="ABZ59" s="200"/>
      <c r="ACA59" s="200"/>
      <c r="ACB59" s="200"/>
      <c r="ACC59" s="200"/>
      <c r="ACD59" s="200"/>
      <c r="ACE59" s="200"/>
      <c r="ACF59" s="200"/>
      <c r="ACG59" s="200"/>
      <c r="ACH59" s="200"/>
      <c r="ACI59" s="200"/>
      <c r="ACJ59" s="200"/>
      <c r="ACK59" s="200"/>
      <c r="ACL59" s="200"/>
      <c r="ACM59" s="200"/>
      <c r="ACN59" s="200"/>
      <c r="ACO59" s="200"/>
      <c r="ACP59" s="200"/>
      <c r="ACQ59" s="200"/>
      <c r="ACR59" s="200"/>
      <c r="ACS59" s="200"/>
      <c r="ACT59" s="200"/>
      <c r="ACU59" s="200"/>
      <c r="ACV59" s="200"/>
      <c r="ACW59" s="200"/>
      <c r="ACX59" s="200"/>
      <c r="ACY59" s="200"/>
      <c r="ACZ59" s="200"/>
      <c r="ADA59" s="200"/>
      <c r="ADB59" s="200"/>
      <c r="ADC59" s="200"/>
      <c r="ADD59" s="200"/>
      <c r="ADE59" s="200"/>
      <c r="ADF59" s="200"/>
      <c r="ADG59" s="200"/>
      <c r="ADH59" s="200"/>
      <c r="ADI59" s="200"/>
      <c r="ADJ59" s="200"/>
      <c r="ADK59" s="200"/>
      <c r="ADL59" s="200"/>
      <c r="ADM59" s="200"/>
      <c r="ADN59" s="200"/>
      <c r="ADO59" s="200"/>
      <c r="ADP59" s="200"/>
      <c r="ADQ59" s="200"/>
      <c r="ADR59" s="200"/>
      <c r="ADS59" s="200"/>
      <c r="ADT59" s="200"/>
      <c r="ADU59" s="200"/>
      <c r="ADV59" s="200"/>
      <c r="ADW59" s="200"/>
      <c r="ADX59" s="200"/>
      <c r="ADY59" s="200"/>
      <c r="ADZ59" s="200"/>
      <c r="AEA59" s="200"/>
      <c r="AEB59" s="200"/>
      <c r="AEC59" s="200"/>
      <c r="AED59" s="200"/>
      <c r="AEE59" s="200"/>
      <c r="AEF59" s="200"/>
      <c r="AEG59" s="200"/>
      <c r="AEH59" s="200"/>
      <c r="AEI59" s="200"/>
      <c r="AEJ59" s="200"/>
      <c r="AEK59" s="200"/>
      <c r="AEL59" s="200"/>
      <c r="AEM59" s="200"/>
      <c r="AEN59" s="200"/>
      <c r="AEO59" s="200"/>
      <c r="AEP59" s="200"/>
      <c r="AEQ59" s="200"/>
      <c r="AER59" s="200"/>
      <c r="AES59" s="200"/>
      <c r="AET59" s="200"/>
      <c r="AEU59" s="200"/>
      <c r="AEV59" s="200"/>
      <c r="AEW59" s="200"/>
      <c r="AEX59" s="200"/>
      <c r="AEY59" s="200"/>
      <c r="AEZ59" s="200"/>
      <c r="AFA59" s="200"/>
      <c r="AFB59" s="200"/>
      <c r="AFC59" s="200"/>
      <c r="AFD59" s="200"/>
      <c r="AFE59" s="200"/>
      <c r="AFF59" s="200"/>
      <c r="AFG59" s="200"/>
      <c r="AFH59" s="200"/>
      <c r="AFI59" s="200"/>
      <c r="AFJ59" s="200"/>
      <c r="AFK59" s="200"/>
      <c r="AFL59" s="200"/>
      <c r="AFM59" s="200"/>
      <c r="AFN59" s="200"/>
      <c r="AFO59" s="200"/>
      <c r="AFP59" s="200"/>
      <c r="AFQ59" s="200"/>
      <c r="AFR59" s="200"/>
      <c r="AFS59" s="200"/>
      <c r="AFT59" s="200"/>
      <c r="AFU59" s="200"/>
      <c r="AFV59" s="200"/>
      <c r="AFW59" s="200"/>
      <c r="AFX59" s="200"/>
      <c r="AFY59" s="200"/>
      <c r="AFZ59" s="200"/>
      <c r="AGA59" s="200"/>
      <c r="AGB59" s="200"/>
      <c r="AGC59" s="200"/>
      <c r="AGD59" s="200"/>
      <c r="AGE59" s="200"/>
      <c r="AGF59" s="200"/>
      <c r="AGG59" s="200"/>
      <c r="AGH59" s="200"/>
      <c r="AGI59" s="200"/>
      <c r="AGJ59" s="200"/>
      <c r="AGK59" s="200"/>
      <c r="AGL59" s="200"/>
      <c r="AGM59" s="200"/>
      <c r="AGN59" s="200"/>
      <c r="AGO59" s="200"/>
      <c r="AGP59" s="200"/>
      <c r="AGQ59" s="200"/>
      <c r="AGR59" s="200"/>
      <c r="AGS59" s="200"/>
      <c r="AGT59" s="200"/>
      <c r="AGU59" s="200"/>
      <c r="AGV59" s="200"/>
      <c r="AGW59" s="200"/>
      <c r="AGX59" s="200"/>
      <c r="AGY59" s="200"/>
      <c r="AGZ59" s="200"/>
      <c r="AHA59" s="200"/>
      <c r="AHB59" s="200"/>
      <c r="AHC59" s="200"/>
      <c r="AHD59" s="200"/>
      <c r="AHE59" s="200"/>
      <c r="AHF59" s="200"/>
      <c r="AHG59" s="200"/>
      <c r="AHH59" s="200"/>
      <c r="AHI59" s="200"/>
      <c r="AHJ59" s="200"/>
      <c r="AHK59" s="200"/>
      <c r="AHL59" s="200"/>
      <c r="AHM59" s="200"/>
      <c r="AHN59" s="200"/>
      <c r="AHO59" s="200"/>
      <c r="AHP59" s="200"/>
      <c r="AHQ59" s="200"/>
      <c r="AHR59" s="200"/>
      <c r="AHS59" s="200"/>
      <c r="AHT59" s="200"/>
      <c r="AHU59" s="200"/>
      <c r="AHV59" s="200"/>
      <c r="AHW59" s="200"/>
      <c r="AHX59" s="200"/>
      <c r="AHY59" s="200"/>
      <c r="AHZ59" s="200"/>
      <c r="AIA59" s="200"/>
      <c r="AIB59" s="200"/>
      <c r="AIC59" s="200"/>
      <c r="AID59" s="200"/>
      <c r="AIE59" s="200"/>
      <c r="AIF59" s="200"/>
      <c r="AIG59" s="200"/>
      <c r="AIH59" s="200"/>
      <c r="AII59" s="200"/>
      <c r="AIJ59" s="200"/>
      <c r="AIK59" s="200"/>
      <c r="AIL59" s="200"/>
      <c r="AIM59" s="200"/>
      <c r="AIN59" s="200"/>
      <c r="AIO59" s="200"/>
      <c r="AIP59" s="200"/>
      <c r="AIQ59" s="200"/>
      <c r="AIR59" s="200"/>
      <c r="AIS59" s="200"/>
      <c r="AIT59" s="200"/>
      <c r="AIU59" s="200"/>
      <c r="AIV59" s="200"/>
      <c r="AIW59" s="200"/>
      <c r="AIX59" s="200"/>
      <c r="AIY59" s="200"/>
      <c r="AIZ59" s="200"/>
      <c r="AJA59" s="200"/>
      <c r="AJB59" s="200"/>
      <c r="AJC59" s="200"/>
      <c r="AJD59" s="200"/>
      <c r="AJE59" s="200"/>
      <c r="AJF59" s="200"/>
      <c r="AJG59" s="200"/>
      <c r="AJH59" s="200"/>
      <c r="AJI59" s="200"/>
      <c r="AJJ59" s="200"/>
      <c r="AJK59" s="200"/>
      <c r="AJL59" s="200"/>
      <c r="AJM59" s="200"/>
      <c r="AJN59" s="200"/>
      <c r="AJO59" s="200"/>
    </row>
    <row r="60" spans="1:952" s="204" customFormat="1">
      <c r="A60" s="200"/>
      <c r="B60" s="366">
        <v>57</v>
      </c>
      <c r="C60" s="367"/>
      <c r="D60" s="366"/>
      <c r="E60" s="366"/>
      <c r="F60" s="362">
        <v>0</v>
      </c>
      <c r="G60" s="362">
        <v>0</v>
      </c>
      <c r="H60" s="363">
        <v>0</v>
      </c>
      <c r="I60" s="362">
        <v>0</v>
      </c>
      <c r="J60" s="362"/>
      <c r="K60" s="362"/>
      <c r="L60" s="362"/>
      <c r="M60" s="360">
        <f t="shared" si="1"/>
        <v>0</v>
      </c>
      <c r="N60" s="361">
        <f t="shared" si="2"/>
        <v>0</v>
      </c>
      <c r="O60" s="361">
        <f t="shared" si="6"/>
        <v>0</v>
      </c>
      <c r="P60" s="200"/>
      <c r="Q60" s="200"/>
      <c r="R60" s="200"/>
      <c r="S60" s="417">
        <v>57</v>
      </c>
      <c r="T60" s="418"/>
      <c r="U60" s="417"/>
      <c r="V60" s="426">
        <v>0</v>
      </c>
      <c r="W60" s="416">
        <f t="shared" si="0"/>
        <v>0</v>
      </c>
      <c r="X60" s="416">
        <f t="shared" si="4"/>
        <v>0</v>
      </c>
      <c r="Y60" s="419"/>
      <c r="Z60" s="428" t="str">
        <f t="shared" si="5"/>
        <v>OK</v>
      </c>
      <c r="AA60" s="352"/>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c r="ET60" s="200"/>
      <c r="EU60" s="200"/>
      <c r="EV60" s="200"/>
      <c r="EW60" s="200"/>
      <c r="EX60" s="200"/>
      <c r="EY60" s="200"/>
      <c r="EZ60" s="200"/>
      <c r="FA60" s="200"/>
      <c r="FB60" s="200"/>
      <c r="FC60" s="200"/>
      <c r="FD60" s="200"/>
      <c r="FE60" s="200"/>
      <c r="FF60" s="200"/>
      <c r="FG60" s="200"/>
      <c r="FH60" s="200"/>
      <c r="FI60" s="200"/>
      <c r="FJ60" s="200"/>
      <c r="FK60" s="200"/>
      <c r="FL60" s="200"/>
      <c r="FM60" s="200"/>
      <c r="FN60" s="200"/>
      <c r="FO60" s="200"/>
      <c r="FP60" s="200"/>
      <c r="FQ60" s="200"/>
      <c r="FR60" s="200"/>
      <c r="FS60" s="200"/>
      <c r="FT60" s="200"/>
      <c r="FU60" s="200"/>
      <c r="FV60" s="200"/>
      <c r="FW60" s="200"/>
      <c r="FX60" s="200"/>
      <c r="FY60" s="200"/>
      <c r="FZ60" s="200"/>
      <c r="GA60" s="200"/>
      <c r="GB60" s="200"/>
      <c r="GC60" s="200"/>
      <c r="GD60" s="200"/>
      <c r="GE60" s="200"/>
      <c r="GF60" s="200"/>
      <c r="GG60" s="200"/>
      <c r="GH60" s="200"/>
      <c r="GI60" s="200"/>
      <c r="GJ60" s="200"/>
      <c r="GK60" s="200"/>
      <c r="GL60" s="200"/>
      <c r="GM60" s="200"/>
      <c r="GN60" s="200"/>
      <c r="GO60" s="200"/>
      <c r="GP60" s="200"/>
      <c r="GQ60" s="200"/>
      <c r="GR60" s="200"/>
      <c r="GS60" s="200"/>
      <c r="GT60" s="200"/>
      <c r="GU60" s="200"/>
      <c r="GV60" s="200"/>
      <c r="GW60" s="200"/>
      <c r="GX60" s="200"/>
      <c r="GY60" s="200"/>
      <c r="GZ60" s="200"/>
      <c r="HA60" s="200"/>
      <c r="HB60" s="200"/>
      <c r="HC60" s="200"/>
      <c r="HD60" s="200"/>
      <c r="HE60" s="200"/>
      <c r="HF60" s="200"/>
      <c r="HG60" s="200"/>
      <c r="HH60" s="200"/>
      <c r="HI60" s="200"/>
      <c r="HJ60" s="200"/>
      <c r="HK60" s="200"/>
      <c r="HL60" s="200"/>
      <c r="HM60" s="200"/>
      <c r="HN60" s="200"/>
      <c r="HO60" s="200"/>
      <c r="HP60" s="200"/>
      <c r="HQ60" s="200"/>
      <c r="HR60" s="200"/>
      <c r="HS60" s="200"/>
      <c r="HT60" s="200"/>
      <c r="HU60" s="200"/>
      <c r="HV60" s="200"/>
      <c r="HW60" s="200"/>
      <c r="HX60" s="200"/>
      <c r="HY60" s="200"/>
      <c r="HZ60" s="200"/>
      <c r="IA60" s="200"/>
      <c r="IB60" s="200"/>
      <c r="IC60" s="200"/>
      <c r="ID60" s="200"/>
      <c r="IE60" s="200"/>
      <c r="IF60" s="200"/>
      <c r="IG60" s="200"/>
      <c r="IH60" s="200"/>
      <c r="II60" s="200"/>
      <c r="IJ60" s="200"/>
      <c r="IK60" s="200"/>
      <c r="IL60" s="200"/>
      <c r="IM60" s="200"/>
      <c r="IN60" s="200"/>
      <c r="IO60" s="200"/>
      <c r="IP60" s="200"/>
      <c r="IQ60" s="200"/>
      <c r="IR60" s="200"/>
      <c r="IS60" s="200"/>
      <c r="IT60" s="200"/>
      <c r="IU60" s="200"/>
      <c r="IV60" s="200"/>
      <c r="IW60" s="200"/>
      <c r="IX60" s="200"/>
      <c r="IY60" s="200"/>
      <c r="IZ60" s="200"/>
      <c r="JA60" s="200"/>
      <c r="JB60" s="200"/>
      <c r="JC60" s="200"/>
      <c r="JD60" s="200"/>
      <c r="JE60" s="200"/>
      <c r="JF60" s="200"/>
      <c r="JG60" s="200"/>
      <c r="JH60" s="200"/>
      <c r="JI60" s="200"/>
      <c r="JJ60" s="200"/>
      <c r="JK60" s="200"/>
      <c r="JL60" s="200"/>
      <c r="JM60" s="200"/>
      <c r="JN60" s="200"/>
      <c r="JO60" s="200"/>
      <c r="JP60" s="200"/>
      <c r="JQ60" s="200"/>
      <c r="JR60" s="200"/>
      <c r="JS60" s="200"/>
      <c r="JT60" s="200"/>
      <c r="JU60" s="200"/>
      <c r="JV60" s="200"/>
      <c r="JW60" s="200"/>
      <c r="JX60" s="200"/>
      <c r="JY60" s="200"/>
      <c r="JZ60" s="200"/>
      <c r="KA60" s="200"/>
      <c r="KB60" s="200"/>
      <c r="KC60" s="200"/>
      <c r="KD60" s="200"/>
      <c r="KE60" s="200"/>
      <c r="KF60" s="200"/>
      <c r="KG60" s="200"/>
      <c r="KH60" s="200"/>
      <c r="KI60" s="200"/>
      <c r="KJ60" s="200"/>
      <c r="KK60" s="200"/>
      <c r="KL60" s="200"/>
      <c r="KM60" s="200"/>
      <c r="KN60" s="200"/>
      <c r="KO60" s="200"/>
      <c r="KP60" s="200"/>
      <c r="KQ60" s="200"/>
      <c r="KR60" s="200"/>
      <c r="KS60" s="200"/>
      <c r="KT60" s="200"/>
      <c r="KU60" s="200"/>
      <c r="KV60" s="200"/>
      <c r="KW60" s="200"/>
      <c r="KX60" s="200"/>
      <c r="KY60" s="200"/>
      <c r="KZ60" s="200"/>
      <c r="LA60" s="200"/>
      <c r="LB60" s="200"/>
      <c r="LC60" s="200"/>
      <c r="LD60" s="200"/>
      <c r="LE60" s="200"/>
      <c r="LF60" s="200"/>
      <c r="LG60" s="200"/>
      <c r="LH60" s="200"/>
      <c r="LI60" s="200"/>
      <c r="LJ60" s="200"/>
      <c r="LK60" s="200"/>
      <c r="LL60" s="200"/>
      <c r="LM60" s="200"/>
      <c r="LN60" s="200"/>
      <c r="LO60" s="200"/>
      <c r="LP60" s="200"/>
      <c r="LQ60" s="200"/>
      <c r="LR60" s="200"/>
      <c r="LS60" s="200"/>
      <c r="LT60" s="200"/>
      <c r="LU60" s="200"/>
      <c r="LV60" s="200"/>
      <c r="LW60" s="200"/>
      <c r="LX60" s="200"/>
      <c r="LY60" s="200"/>
      <c r="LZ60" s="200"/>
      <c r="MA60" s="200"/>
      <c r="MB60" s="200"/>
      <c r="MC60" s="200"/>
      <c r="MD60" s="200"/>
      <c r="ME60" s="200"/>
      <c r="MF60" s="200"/>
      <c r="MG60" s="200"/>
      <c r="MH60" s="200"/>
      <c r="MI60" s="200"/>
      <c r="MJ60" s="200"/>
      <c r="MK60" s="200"/>
      <c r="ML60" s="200"/>
      <c r="MM60" s="200"/>
      <c r="MN60" s="200"/>
      <c r="MO60" s="200"/>
      <c r="MP60" s="200"/>
      <c r="MQ60" s="200"/>
      <c r="MR60" s="200"/>
      <c r="MS60" s="200"/>
      <c r="MT60" s="200"/>
      <c r="MU60" s="200"/>
      <c r="MV60" s="200"/>
      <c r="MW60" s="200"/>
      <c r="MX60" s="200"/>
      <c r="MY60" s="200"/>
      <c r="MZ60" s="200"/>
      <c r="NA60" s="200"/>
      <c r="NB60" s="200"/>
      <c r="NC60" s="200"/>
      <c r="ND60" s="200"/>
      <c r="NE60" s="200"/>
      <c r="NF60" s="200"/>
      <c r="NG60" s="200"/>
      <c r="NH60" s="200"/>
      <c r="NI60" s="200"/>
      <c r="NJ60" s="200"/>
      <c r="NK60" s="200"/>
      <c r="NL60" s="200"/>
      <c r="NM60" s="200"/>
      <c r="NN60" s="200"/>
      <c r="NO60" s="200"/>
      <c r="NP60" s="200"/>
      <c r="NQ60" s="200"/>
      <c r="NR60" s="200"/>
      <c r="NS60" s="200"/>
      <c r="NT60" s="200"/>
      <c r="NU60" s="200"/>
      <c r="NV60" s="200"/>
      <c r="NW60" s="200"/>
      <c r="NX60" s="200"/>
      <c r="NY60" s="200"/>
      <c r="NZ60" s="200"/>
      <c r="OA60" s="200"/>
      <c r="OB60" s="200"/>
      <c r="OC60" s="200"/>
      <c r="OD60" s="200"/>
      <c r="OE60" s="200"/>
      <c r="OF60" s="200"/>
      <c r="OG60" s="200"/>
      <c r="OH60" s="200"/>
      <c r="OI60" s="200"/>
      <c r="OJ60" s="200"/>
      <c r="OK60" s="200"/>
      <c r="OL60" s="200"/>
      <c r="OM60" s="200"/>
      <c r="ON60" s="200"/>
      <c r="OO60" s="200"/>
      <c r="OP60" s="200"/>
      <c r="OQ60" s="200"/>
      <c r="OR60" s="200"/>
      <c r="OS60" s="200"/>
      <c r="OT60" s="200"/>
      <c r="OU60" s="200"/>
      <c r="OV60" s="200"/>
      <c r="OW60" s="200"/>
      <c r="OX60" s="200"/>
      <c r="OY60" s="200"/>
      <c r="OZ60" s="200"/>
      <c r="PA60" s="200"/>
      <c r="PB60" s="200"/>
      <c r="PC60" s="200"/>
      <c r="PD60" s="200"/>
      <c r="PE60" s="200"/>
      <c r="PF60" s="200"/>
      <c r="PG60" s="200"/>
      <c r="PH60" s="200"/>
      <c r="PI60" s="200"/>
      <c r="PJ60" s="200"/>
      <c r="PK60" s="200"/>
      <c r="PL60" s="200"/>
      <c r="PM60" s="200"/>
      <c r="PN60" s="200"/>
      <c r="PO60" s="200"/>
      <c r="PP60" s="200"/>
      <c r="PQ60" s="200"/>
      <c r="PR60" s="200"/>
      <c r="PS60" s="200"/>
      <c r="PT60" s="200"/>
      <c r="PU60" s="200"/>
      <c r="PV60" s="200"/>
      <c r="PW60" s="200"/>
      <c r="PX60" s="200"/>
      <c r="PY60" s="200"/>
      <c r="PZ60" s="200"/>
      <c r="QA60" s="200"/>
      <c r="QB60" s="200"/>
      <c r="QC60" s="200"/>
      <c r="QD60" s="200"/>
      <c r="QE60" s="200"/>
      <c r="QF60" s="200"/>
      <c r="QG60" s="200"/>
      <c r="QH60" s="200"/>
      <c r="QI60" s="200"/>
      <c r="QJ60" s="200"/>
      <c r="QK60" s="200"/>
      <c r="QL60" s="200"/>
      <c r="QM60" s="200"/>
      <c r="QN60" s="200"/>
      <c r="QO60" s="200"/>
      <c r="QP60" s="200"/>
      <c r="QQ60" s="200"/>
      <c r="QR60" s="200"/>
      <c r="QS60" s="200"/>
      <c r="QT60" s="200"/>
      <c r="QU60" s="200"/>
      <c r="QV60" s="200"/>
      <c r="QW60" s="200"/>
      <c r="QX60" s="200"/>
      <c r="QY60" s="200"/>
      <c r="QZ60" s="200"/>
      <c r="RA60" s="200"/>
      <c r="RB60" s="200"/>
      <c r="RC60" s="200"/>
      <c r="RD60" s="200"/>
      <c r="RE60" s="200"/>
      <c r="RF60" s="200"/>
      <c r="RG60" s="200"/>
      <c r="RH60" s="200"/>
      <c r="RI60" s="200"/>
      <c r="RJ60" s="200"/>
      <c r="RK60" s="200"/>
      <c r="RL60" s="200"/>
      <c r="RM60" s="200"/>
      <c r="RN60" s="200"/>
      <c r="RO60" s="200"/>
      <c r="RP60" s="200"/>
      <c r="RQ60" s="200"/>
      <c r="RR60" s="200"/>
      <c r="RS60" s="200"/>
      <c r="RT60" s="200"/>
      <c r="RU60" s="200"/>
      <c r="RV60" s="200"/>
      <c r="RW60" s="200"/>
      <c r="RX60" s="200"/>
      <c r="RY60" s="200"/>
      <c r="RZ60" s="200"/>
      <c r="SA60" s="200"/>
      <c r="SB60" s="200"/>
      <c r="SC60" s="200"/>
      <c r="SD60" s="200"/>
      <c r="SE60" s="200"/>
      <c r="SF60" s="200"/>
      <c r="SG60" s="200"/>
      <c r="SH60" s="200"/>
      <c r="SI60" s="200"/>
      <c r="SJ60" s="200"/>
      <c r="SK60" s="200"/>
      <c r="SL60" s="200"/>
      <c r="SM60" s="200"/>
      <c r="SN60" s="200"/>
      <c r="SO60" s="200"/>
      <c r="SP60" s="200"/>
      <c r="SQ60" s="200"/>
      <c r="SR60" s="200"/>
      <c r="SS60" s="200"/>
      <c r="ST60" s="200"/>
      <c r="SU60" s="200"/>
      <c r="SV60" s="200"/>
      <c r="SW60" s="200"/>
      <c r="SX60" s="200"/>
      <c r="SY60" s="200"/>
      <c r="SZ60" s="200"/>
      <c r="TA60" s="200"/>
      <c r="TB60" s="200"/>
      <c r="TC60" s="200"/>
      <c r="TD60" s="200"/>
      <c r="TE60" s="200"/>
      <c r="TF60" s="200"/>
      <c r="TG60" s="200"/>
      <c r="TH60" s="200"/>
      <c r="TI60" s="200"/>
      <c r="TJ60" s="200"/>
      <c r="TK60" s="200"/>
      <c r="TL60" s="200"/>
      <c r="TM60" s="200"/>
      <c r="TN60" s="200"/>
      <c r="TO60" s="200"/>
      <c r="TP60" s="200"/>
      <c r="TQ60" s="200"/>
      <c r="TR60" s="200"/>
      <c r="TS60" s="200"/>
      <c r="TT60" s="200"/>
      <c r="TU60" s="200"/>
      <c r="TV60" s="200"/>
      <c r="TW60" s="200"/>
      <c r="TX60" s="200"/>
      <c r="TY60" s="200"/>
      <c r="TZ60" s="200"/>
      <c r="UA60" s="200"/>
      <c r="UB60" s="200"/>
      <c r="UC60" s="200"/>
      <c r="UD60" s="200"/>
      <c r="UE60" s="200"/>
      <c r="UF60" s="200"/>
      <c r="UG60" s="200"/>
      <c r="UH60" s="200"/>
      <c r="UI60" s="200"/>
      <c r="UJ60" s="200"/>
      <c r="UK60" s="200"/>
      <c r="UL60" s="200"/>
      <c r="UM60" s="200"/>
      <c r="UN60" s="200"/>
      <c r="UO60" s="200"/>
      <c r="UP60" s="200"/>
      <c r="UQ60" s="200"/>
      <c r="UR60" s="200"/>
      <c r="US60" s="200"/>
      <c r="UT60" s="200"/>
      <c r="UU60" s="200"/>
      <c r="UV60" s="200"/>
      <c r="UW60" s="200"/>
      <c r="UX60" s="200"/>
      <c r="UY60" s="200"/>
      <c r="UZ60" s="200"/>
      <c r="VA60" s="200"/>
      <c r="VB60" s="200"/>
      <c r="VC60" s="200"/>
      <c r="VD60" s="200"/>
      <c r="VE60" s="200"/>
      <c r="VF60" s="200"/>
      <c r="VG60" s="200"/>
      <c r="VH60" s="200"/>
      <c r="VI60" s="200"/>
      <c r="VJ60" s="200"/>
      <c r="VK60" s="200"/>
      <c r="VL60" s="200"/>
      <c r="VM60" s="200"/>
      <c r="VN60" s="200"/>
      <c r="VO60" s="200"/>
      <c r="VP60" s="200"/>
      <c r="VQ60" s="200"/>
      <c r="VR60" s="200"/>
      <c r="VS60" s="200"/>
      <c r="VT60" s="200"/>
      <c r="VU60" s="200"/>
      <c r="VV60" s="200"/>
      <c r="VW60" s="200"/>
      <c r="VX60" s="200"/>
      <c r="VY60" s="200"/>
      <c r="VZ60" s="200"/>
      <c r="WA60" s="200"/>
      <c r="WB60" s="200"/>
      <c r="WC60" s="200"/>
      <c r="WD60" s="200"/>
      <c r="WE60" s="200"/>
      <c r="WF60" s="200"/>
      <c r="WG60" s="200"/>
      <c r="WH60" s="200"/>
      <c r="WI60" s="200"/>
      <c r="WJ60" s="200"/>
      <c r="WK60" s="200"/>
      <c r="WL60" s="200"/>
      <c r="WM60" s="200"/>
      <c r="WN60" s="200"/>
      <c r="WO60" s="200"/>
      <c r="WP60" s="200"/>
      <c r="WQ60" s="200"/>
      <c r="WR60" s="200"/>
      <c r="WS60" s="200"/>
      <c r="WT60" s="200"/>
      <c r="WU60" s="200"/>
      <c r="WV60" s="200"/>
      <c r="WW60" s="200"/>
      <c r="WX60" s="200"/>
      <c r="WY60" s="200"/>
      <c r="WZ60" s="200"/>
      <c r="XA60" s="200"/>
      <c r="XB60" s="200"/>
      <c r="XC60" s="200"/>
      <c r="XD60" s="200"/>
      <c r="XE60" s="200"/>
      <c r="XF60" s="200"/>
      <c r="XG60" s="200"/>
      <c r="XH60" s="200"/>
      <c r="XI60" s="200"/>
      <c r="XJ60" s="200"/>
      <c r="XK60" s="200"/>
      <c r="XL60" s="200"/>
      <c r="XM60" s="200"/>
      <c r="XN60" s="200"/>
      <c r="XO60" s="200"/>
      <c r="XP60" s="200"/>
      <c r="XQ60" s="200"/>
      <c r="XR60" s="200"/>
      <c r="XS60" s="200"/>
      <c r="XT60" s="200"/>
      <c r="XU60" s="200"/>
      <c r="XV60" s="200"/>
      <c r="XW60" s="200"/>
      <c r="XX60" s="200"/>
      <c r="XY60" s="200"/>
      <c r="XZ60" s="200"/>
      <c r="YA60" s="200"/>
      <c r="YB60" s="200"/>
      <c r="YC60" s="200"/>
      <c r="YD60" s="200"/>
      <c r="YE60" s="200"/>
      <c r="YF60" s="200"/>
      <c r="YG60" s="200"/>
      <c r="YH60" s="200"/>
      <c r="YI60" s="200"/>
      <c r="YJ60" s="200"/>
      <c r="YK60" s="200"/>
      <c r="YL60" s="200"/>
      <c r="YM60" s="200"/>
      <c r="YN60" s="200"/>
      <c r="YO60" s="200"/>
      <c r="YP60" s="200"/>
      <c r="YQ60" s="200"/>
      <c r="YR60" s="200"/>
      <c r="YS60" s="200"/>
      <c r="YT60" s="200"/>
      <c r="YU60" s="200"/>
      <c r="YV60" s="200"/>
      <c r="YW60" s="200"/>
      <c r="YX60" s="200"/>
      <c r="YY60" s="200"/>
      <c r="YZ60" s="200"/>
      <c r="ZA60" s="200"/>
      <c r="ZB60" s="200"/>
      <c r="ZC60" s="200"/>
      <c r="ZD60" s="200"/>
      <c r="ZE60" s="200"/>
      <c r="ZF60" s="200"/>
      <c r="ZG60" s="200"/>
      <c r="ZH60" s="200"/>
      <c r="ZI60" s="200"/>
      <c r="ZJ60" s="200"/>
      <c r="ZK60" s="200"/>
      <c r="ZL60" s="200"/>
      <c r="ZM60" s="200"/>
      <c r="ZN60" s="200"/>
      <c r="ZO60" s="200"/>
      <c r="ZP60" s="200"/>
      <c r="ZQ60" s="200"/>
      <c r="ZR60" s="200"/>
      <c r="ZS60" s="200"/>
      <c r="ZT60" s="200"/>
      <c r="ZU60" s="200"/>
      <c r="ZV60" s="200"/>
      <c r="ZW60" s="200"/>
      <c r="ZX60" s="200"/>
      <c r="ZY60" s="200"/>
      <c r="ZZ60" s="200"/>
      <c r="AAA60" s="200"/>
      <c r="AAB60" s="200"/>
      <c r="AAC60" s="200"/>
      <c r="AAD60" s="200"/>
      <c r="AAE60" s="200"/>
      <c r="AAF60" s="200"/>
      <c r="AAG60" s="200"/>
      <c r="AAH60" s="200"/>
      <c r="AAI60" s="200"/>
      <c r="AAJ60" s="200"/>
      <c r="AAK60" s="200"/>
      <c r="AAL60" s="200"/>
      <c r="AAM60" s="200"/>
      <c r="AAN60" s="200"/>
      <c r="AAO60" s="200"/>
      <c r="AAP60" s="200"/>
      <c r="AAQ60" s="200"/>
      <c r="AAR60" s="200"/>
      <c r="AAS60" s="200"/>
      <c r="AAT60" s="200"/>
      <c r="AAU60" s="200"/>
      <c r="AAV60" s="200"/>
      <c r="AAW60" s="200"/>
      <c r="AAX60" s="200"/>
      <c r="AAY60" s="200"/>
      <c r="AAZ60" s="200"/>
      <c r="ABA60" s="200"/>
      <c r="ABB60" s="200"/>
      <c r="ABC60" s="200"/>
      <c r="ABD60" s="200"/>
      <c r="ABE60" s="200"/>
      <c r="ABF60" s="200"/>
      <c r="ABG60" s="200"/>
      <c r="ABH60" s="200"/>
      <c r="ABI60" s="200"/>
      <c r="ABJ60" s="200"/>
      <c r="ABK60" s="200"/>
      <c r="ABL60" s="200"/>
      <c r="ABM60" s="200"/>
      <c r="ABN60" s="200"/>
      <c r="ABO60" s="200"/>
      <c r="ABP60" s="200"/>
      <c r="ABQ60" s="200"/>
      <c r="ABR60" s="200"/>
      <c r="ABS60" s="200"/>
      <c r="ABT60" s="200"/>
      <c r="ABU60" s="200"/>
      <c r="ABV60" s="200"/>
      <c r="ABW60" s="200"/>
      <c r="ABX60" s="200"/>
      <c r="ABY60" s="200"/>
      <c r="ABZ60" s="200"/>
      <c r="ACA60" s="200"/>
      <c r="ACB60" s="200"/>
      <c r="ACC60" s="200"/>
      <c r="ACD60" s="200"/>
      <c r="ACE60" s="200"/>
      <c r="ACF60" s="200"/>
      <c r="ACG60" s="200"/>
      <c r="ACH60" s="200"/>
      <c r="ACI60" s="200"/>
      <c r="ACJ60" s="200"/>
      <c r="ACK60" s="200"/>
      <c r="ACL60" s="200"/>
      <c r="ACM60" s="200"/>
      <c r="ACN60" s="200"/>
      <c r="ACO60" s="200"/>
      <c r="ACP60" s="200"/>
      <c r="ACQ60" s="200"/>
      <c r="ACR60" s="200"/>
      <c r="ACS60" s="200"/>
      <c r="ACT60" s="200"/>
      <c r="ACU60" s="200"/>
      <c r="ACV60" s="200"/>
      <c r="ACW60" s="200"/>
      <c r="ACX60" s="200"/>
      <c r="ACY60" s="200"/>
      <c r="ACZ60" s="200"/>
      <c r="ADA60" s="200"/>
      <c r="ADB60" s="200"/>
      <c r="ADC60" s="200"/>
      <c r="ADD60" s="200"/>
      <c r="ADE60" s="200"/>
      <c r="ADF60" s="200"/>
      <c r="ADG60" s="200"/>
      <c r="ADH60" s="200"/>
      <c r="ADI60" s="200"/>
      <c r="ADJ60" s="200"/>
      <c r="ADK60" s="200"/>
      <c r="ADL60" s="200"/>
      <c r="ADM60" s="200"/>
      <c r="ADN60" s="200"/>
      <c r="ADO60" s="200"/>
      <c r="ADP60" s="200"/>
      <c r="ADQ60" s="200"/>
      <c r="ADR60" s="200"/>
      <c r="ADS60" s="200"/>
      <c r="ADT60" s="200"/>
      <c r="ADU60" s="200"/>
      <c r="ADV60" s="200"/>
      <c r="ADW60" s="200"/>
      <c r="ADX60" s="200"/>
      <c r="ADY60" s="200"/>
      <c r="ADZ60" s="200"/>
      <c r="AEA60" s="200"/>
      <c r="AEB60" s="200"/>
      <c r="AEC60" s="200"/>
      <c r="AED60" s="200"/>
      <c r="AEE60" s="200"/>
      <c r="AEF60" s="200"/>
      <c r="AEG60" s="200"/>
      <c r="AEH60" s="200"/>
      <c r="AEI60" s="200"/>
      <c r="AEJ60" s="200"/>
      <c r="AEK60" s="200"/>
      <c r="AEL60" s="200"/>
      <c r="AEM60" s="200"/>
      <c r="AEN60" s="200"/>
      <c r="AEO60" s="200"/>
      <c r="AEP60" s="200"/>
      <c r="AEQ60" s="200"/>
      <c r="AER60" s="200"/>
      <c r="AES60" s="200"/>
      <c r="AET60" s="200"/>
      <c r="AEU60" s="200"/>
      <c r="AEV60" s="200"/>
      <c r="AEW60" s="200"/>
      <c r="AEX60" s="200"/>
      <c r="AEY60" s="200"/>
      <c r="AEZ60" s="200"/>
      <c r="AFA60" s="200"/>
      <c r="AFB60" s="200"/>
      <c r="AFC60" s="200"/>
      <c r="AFD60" s="200"/>
      <c r="AFE60" s="200"/>
      <c r="AFF60" s="200"/>
      <c r="AFG60" s="200"/>
      <c r="AFH60" s="200"/>
      <c r="AFI60" s="200"/>
      <c r="AFJ60" s="200"/>
      <c r="AFK60" s="200"/>
      <c r="AFL60" s="200"/>
      <c r="AFM60" s="200"/>
      <c r="AFN60" s="200"/>
      <c r="AFO60" s="200"/>
      <c r="AFP60" s="200"/>
      <c r="AFQ60" s="200"/>
      <c r="AFR60" s="200"/>
      <c r="AFS60" s="200"/>
      <c r="AFT60" s="200"/>
      <c r="AFU60" s="200"/>
      <c r="AFV60" s="200"/>
      <c r="AFW60" s="200"/>
      <c r="AFX60" s="200"/>
      <c r="AFY60" s="200"/>
      <c r="AFZ60" s="200"/>
      <c r="AGA60" s="200"/>
      <c r="AGB60" s="200"/>
      <c r="AGC60" s="200"/>
      <c r="AGD60" s="200"/>
      <c r="AGE60" s="200"/>
      <c r="AGF60" s="200"/>
      <c r="AGG60" s="200"/>
      <c r="AGH60" s="200"/>
      <c r="AGI60" s="200"/>
      <c r="AGJ60" s="200"/>
      <c r="AGK60" s="200"/>
      <c r="AGL60" s="200"/>
      <c r="AGM60" s="200"/>
      <c r="AGN60" s="200"/>
      <c r="AGO60" s="200"/>
      <c r="AGP60" s="200"/>
      <c r="AGQ60" s="200"/>
      <c r="AGR60" s="200"/>
      <c r="AGS60" s="200"/>
      <c r="AGT60" s="200"/>
      <c r="AGU60" s="200"/>
      <c r="AGV60" s="200"/>
      <c r="AGW60" s="200"/>
      <c r="AGX60" s="200"/>
      <c r="AGY60" s="200"/>
      <c r="AGZ60" s="200"/>
      <c r="AHA60" s="200"/>
      <c r="AHB60" s="200"/>
      <c r="AHC60" s="200"/>
      <c r="AHD60" s="200"/>
      <c r="AHE60" s="200"/>
      <c r="AHF60" s="200"/>
      <c r="AHG60" s="200"/>
      <c r="AHH60" s="200"/>
      <c r="AHI60" s="200"/>
      <c r="AHJ60" s="200"/>
      <c r="AHK60" s="200"/>
      <c r="AHL60" s="200"/>
      <c r="AHM60" s="200"/>
      <c r="AHN60" s="200"/>
      <c r="AHO60" s="200"/>
      <c r="AHP60" s="200"/>
      <c r="AHQ60" s="200"/>
      <c r="AHR60" s="200"/>
      <c r="AHS60" s="200"/>
      <c r="AHT60" s="200"/>
      <c r="AHU60" s="200"/>
      <c r="AHV60" s="200"/>
      <c r="AHW60" s="200"/>
      <c r="AHX60" s="200"/>
      <c r="AHY60" s="200"/>
      <c r="AHZ60" s="200"/>
      <c r="AIA60" s="200"/>
      <c r="AIB60" s="200"/>
      <c r="AIC60" s="200"/>
      <c r="AID60" s="200"/>
      <c r="AIE60" s="200"/>
      <c r="AIF60" s="200"/>
      <c r="AIG60" s="200"/>
      <c r="AIH60" s="200"/>
      <c r="AII60" s="200"/>
      <c r="AIJ60" s="200"/>
      <c r="AIK60" s="200"/>
      <c r="AIL60" s="200"/>
      <c r="AIM60" s="200"/>
      <c r="AIN60" s="200"/>
      <c r="AIO60" s="200"/>
      <c r="AIP60" s="200"/>
      <c r="AIQ60" s="200"/>
      <c r="AIR60" s="200"/>
      <c r="AIS60" s="200"/>
      <c r="AIT60" s="200"/>
      <c r="AIU60" s="200"/>
      <c r="AIV60" s="200"/>
      <c r="AIW60" s="200"/>
      <c r="AIX60" s="200"/>
      <c r="AIY60" s="200"/>
      <c r="AIZ60" s="200"/>
      <c r="AJA60" s="200"/>
      <c r="AJB60" s="200"/>
      <c r="AJC60" s="200"/>
      <c r="AJD60" s="200"/>
      <c r="AJE60" s="200"/>
      <c r="AJF60" s="200"/>
      <c r="AJG60" s="200"/>
      <c r="AJH60" s="200"/>
      <c r="AJI60" s="200"/>
      <c r="AJJ60" s="200"/>
      <c r="AJK60" s="200"/>
      <c r="AJL60" s="200"/>
      <c r="AJM60" s="200"/>
      <c r="AJN60" s="200"/>
      <c r="AJO60" s="200"/>
    </row>
    <row r="61" spans="1:952">
      <c r="B61" s="354">
        <v>58</v>
      </c>
      <c r="C61" s="355"/>
      <c r="D61" s="354"/>
      <c r="E61" s="354"/>
      <c r="F61" s="362">
        <v>0</v>
      </c>
      <c r="G61" s="360">
        <v>0</v>
      </c>
      <c r="H61" s="363">
        <v>0</v>
      </c>
      <c r="I61" s="362">
        <v>0</v>
      </c>
      <c r="J61" s="360"/>
      <c r="K61" s="360"/>
      <c r="L61" s="360"/>
      <c r="M61" s="360">
        <f t="shared" si="1"/>
        <v>0</v>
      </c>
      <c r="N61" s="361">
        <f t="shared" si="2"/>
        <v>0</v>
      </c>
      <c r="O61" s="361">
        <f t="shared" si="6"/>
        <v>0</v>
      </c>
      <c r="S61" s="414">
        <v>58</v>
      </c>
      <c r="T61" s="415"/>
      <c r="U61" s="414"/>
      <c r="V61" s="425">
        <v>0</v>
      </c>
      <c r="W61" s="416">
        <f t="shared" si="0"/>
        <v>0</v>
      </c>
      <c r="X61" s="416">
        <f t="shared" si="4"/>
        <v>0</v>
      </c>
      <c r="Y61" s="409"/>
      <c r="Z61" s="428" t="str">
        <f t="shared" si="5"/>
        <v>OK</v>
      </c>
      <c r="AJP61" s="201"/>
    </row>
    <row r="62" spans="1:952">
      <c r="B62" s="354">
        <v>59</v>
      </c>
      <c r="C62" s="355"/>
      <c r="D62" s="354"/>
      <c r="E62" s="354"/>
      <c r="F62" s="362">
        <v>0</v>
      </c>
      <c r="G62" s="360">
        <v>0</v>
      </c>
      <c r="H62" s="363">
        <v>0</v>
      </c>
      <c r="I62" s="362">
        <v>0</v>
      </c>
      <c r="J62" s="360"/>
      <c r="K62" s="360"/>
      <c r="L62" s="360"/>
      <c r="M62" s="360">
        <f t="shared" si="1"/>
        <v>0</v>
      </c>
      <c r="N62" s="361">
        <f t="shared" si="2"/>
        <v>0</v>
      </c>
      <c r="O62" s="361">
        <f t="shared" si="6"/>
        <v>0</v>
      </c>
      <c r="S62" s="414">
        <v>59</v>
      </c>
      <c r="T62" s="415"/>
      <c r="U62" s="414"/>
      <c r="V62" s="425">
        <v>0</v>
      </c>
      <c r="W62" s="416">
        <f t="shared" si="0"/>
        <v>0</v>
      </c>
      <c r="X62" s="416">
        <f t="shared" si="4"/>
        <v>0</v>
      </c>
      <c r="Y62" s="409"/>
      <c r="Z62" s="428" t="str">
        <f t="shared" si="5"/>
        <v>OK</v>
      </c>
      <c r="AJP62" s="201"/>
    </row>
    <row r="63" spans="1:952">
      <c r="B63" s="354">
        <v>60</v>
      </c>
      <c r="C63" s="355"/>
      <c r="D63" s="354"/>
      <c r="E63" s="354"/>
      <c r="F63" s="362">
        <v>0</v>
      </c>
      <c r="G63" s="360">
        <v>0</v>
      </c>
      <c r="H63" s="363">
        <v>0</v>
      </c>
      <c r="I63" s="362">
        <v>0</v>
      </c>
      <c r="J63" s="360"/>
      <c r="K63" s="360"/>
      <c r="L63" s="360"/>
      <c r="M63" s="360">
        <f t="shared" si="1"/>
        <v>0</v>
      </c>
      <c r="N63" s="361">
        <f t="shared" si="2"/>
        <v>0</v>
      </c>
      <c r="O63" s="361">
        <f t="shared" si="6"/>
        <v>0</v>
      </c>
      <c r="S63" s="414">
        <v>60</v>
      </c>
      <c r="T63" s="415"/>
      <c r="U63" s="414"/>
      <c r="V63" s="425">
        <v>0</v>
      </c>
      <c r="W63" s="416">
        <f t="shared" si="0"/>
        <v>0</v>
      </c>
      <c r="X63" s="416">
        <f t="shared" si="4"/>
        <v>0</v>
      </c>
      <c r="Y63" s="409"/>
      <c r="Z63" s="428" t="str">
        <f t="shared" si="5"/>
        <v>OK</v>
      </c>
      <c r="AJP63" s="201"/>
    </row>
    <row r="64" spans="1:952" s="204" customFormat="1">
      <c r="A64" s="200"/>
      <c r="B64" s="366">
        <v>61</v>
      </c>
      <c r="C64" s="367"/>
      <c r="D64" s="366"/>
      <c r="E64" s="366"/>
      <c r="F64" s="362">
        <v>0</v>
      </c>
      <c r="G64" s="362">
        <v>0</v>
      </c>
      <c r="H64" s="363">
        <v>0</v>
      </c>
      <c r="I64" s="362">
        <v>0</v>
      </c>
      <c r="J64" s="362"/>
      <c r="K64" s="362"/>
      <c r="L64" s="362"/>
      <c r="M64" s="360">
        <f t="shared" si="1"/>
        <v>0</v>
      </c>
      <c r="N64" s="361">
        <f t="shared" si="2"/>
        <v>0</v>
      </c>
      <c r="O64" s="361">
        <f t="shared" si="6"/>
        <v>0</v>
      </c>
      <c r="P64" s="200"/>
      <c r="Q64" s="200"/>
      <c r="R64" s="200"/>
      <c r="S64" s="417">
        <v>61</v>
      </c>
      <c r="T64" s="418"/>
      <c r="U64" s="417"/>
      <c r="V64" s="426">
        <v>0</v>
      </c>
      <c r="W64" s="416">
        <f t="shared" si="0"/>
        <v>0</v>
      </c>
      <c r="X64" s="416">
        <f t="shared" si="4"/>
        <v>0</v>
      </c>
      <c r="Y64" s="419"/>
      <c r="Z64" s="428" t="str">
        <f t="shared" si="5"/>
        <v>OK</v>
      </c>
      <c r="AA64" s="352"/>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c r="CV64" s="200"/>
      <c r="CW64" s="200"/>
      <c r="CX64" s="200"/>
      <c r="CY64" s="200"/>
      <c r="CZ64" s="200"/>
      <c r="DA64" s="200"/>
      <c r="DB64" s="200"/>
      <c r="DC64" s="200"/>
      <c r="DD64" s="200"/>
      <c r="DE64" s="200"/>
      <c r="DF64" s="200"/>
      <c r="DG64" s="200"/>
      <c r="DH64" s="200"/>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0"/>
      <c r="EF64" s="200"/>
      <c r="EG64" s="200"/>
      <c r="EH64" s="200"/>
      <c r="EI64" s="200"/>
      <c r="EJ64" s="200"/>
      <c r="EK64" s="200"/>
      <c r="EL64" s="200"/>
      <c r="EM64" s="200"/>
      <c r="EN64" s="200"/>
      <c r="EO64" s="200"/>
      <c r="EP64" s="200"/>
      <c r="EQ64" s="200"/>
      <c r="ER64" s="200"/>
      <c r="ES64" s="200"/>
      <c r="ET64" s="200"/>
      <c r="EU64" s="200"/>
      <c r="EV64" s="200"/>
      <c r="EW64" s="200"/>
      <c r="EX64" s="200"/>
      <c r="EY64" s="200"/>
      <c r="EZ64" s="200"/>
      <c r="FA64" s="200"/>
      <c r="FB64" s="200"/>
      <c r="FC64" s="200"/>
      <c r="FD64" s="200"/>
      <c r="FE64" s="200"/>
      <c r="FF64" s="200"/>
      <c r="FG64" s="200"/>
      <c r="FH64" s="200"/>
      <c r="FI64" s="200"/>
      <c r="FJ64" s="200"/>
      <c r="FK64" s="200"/>
      <c r="FL64" s="200"/>
      <c r="FM64" s="200"/>
      <c r="FN64" s="200"/>
      <c r="FO64" s="200"/>
      <c r="FP64" s="200"/>
      <c r="FQ64" s="200"/>
      <c r="FR64" s="200"/>
      <c r="FS64" s="200"/>
      <c r="FT64" s="200"/>
      <c r="FU64" s="200"/>
      <c r="FV64" s="200"/>
      <c r="FW64" s="200"/>
      <c r="FX64" s="200"/>
      <c r="FY64" s="200"/>
      <c r="FZ64" s="200"/>
      <c r="GA64" s="200"/>
      <c r="GB64" s="200"/>
      <c r="GC64" s="200"/>
      <c r="GD64" s="200"/>
      <c r="GE64" s="200"/>
      <c r="GF64" s="200"/>
      <c r="GG64" s="200"/>
      <c r="GH64" s="200"/>
      <c r="GI64" s="200"/>
      <c r="GJ64" s="200"/>
      <c r="GK64" s="200"/>
      <c r="GL64" s="200"/>
      <c r="GM64" s="200"/>
      <c r="GN64" s="200"/>
      <c r="GO64" s="200"/>
      <c r="GP64" s="200"/>
      <c r="GQ64" s="200"/>
      <c r="GR64" s="200"/>
      <c r="GS64" s="200"/>
      <c r="GT64" s="200"/>
      <c r="GU64" s="200"/>
      <c r="GV64" s="200"/>
      <c r="GW64" s="200"/>
      <c r="GX64" s="200"/>
      <c r="GY64" s="200"/>
      <c r="GZ64" s="200"/>
      <c r="HA64" s="200"/>
      <c r="HB64" s="200"/>
      <c r="HC64" s="200"/>
      <c r="HD64" s="200"/>
      <c r="HE64" s="200"/>
      <c r="HF64" s="200"/>
      <c r="HG64" s="200"/>
      <c r="HH64" s="200"/>
      <c r="HI64" s="200"/>
      <c r="HJ64" s="200"/>
      <c r="HK64" s="200"/>
      <c r="HL64" s="200"/>
      <c r="HM64" s="200"/>
      <c r="HN64" s="200"/>
      <c r="HO64" s="200"/>
      <c r="HP64" s="200"/>
      <c r="HQ64" s="200"/>
      <c r="HR64" s="200"/>
      <c r="HS64" s="200"/>
      <c r="HT64" s="200"/>
      <c r="HU64" s="200"/>
      <c r="HV64" s="200"/>
      <c r="HW64" s="200"/>
      <c r="HX64" s="200"/>
      <c r="HY64" s="200"/>
      <c r="HZ64" s="200"/>
      <c r="IA64" s="200"/>
      <c r="IB64" s="200"/>
      <c r="IC64" s="200"/>
      <c r="ID64" s="200"/>
      <c r="IE64" s="200"/>
      <c r="IF64" s="200"/>
      <c r="IG64" s="200"/>
      <c r="IH64" s="200"/>
      <c r="II64" s="200"/>
      <c r="IJ64" s="200"/>
      <c r="IK64" s="200"/>
      <c r="IL64" s="200"/>
      <c r="IM64" s="200"/>
      <c r="IN64" s="200"/>
      <c r="IO64" s="200"/>
      <c r="IP64" s="200"/>
      <c r="IQ64" s="200"/>
      <c r="IR64" s="200"/>
      <c r="IS64" s="200"/>
      <c r="IT64" s="200"/>
      <c r="IU64" s="200"/>
      <c r="IV64" s="200"/>
      <c r="IW64" s="200"/>
      <c r="IX64" s="200"/>
      <c r="IY64" s="200"/>
      <c r="IZ64" s="200"/>
      <c r="JA64" s="200"/>
      <c r="JB64" s="200"/>
      <c r="JC64" s="200"/>
      <c r="JD64" s="200"/>
      <c r="JE64" s="200"/>
      <c r="JF64" s="200"/>
      <c r="JG64" s="200"/>
      <c r="JH64" s="200"/>
      <c r="JI64" s="200"/>
      <c r="JJ64" s="200"/>
      <c r="JK64" s="200"/>
      <c r="JL64" s="200"/>
      <c r="JM64" s="200"/>
      <c r="JN64" s="200"/>
      <c r="JO64" s="200"/>
      <c r="JP64" s="200"/>
      <c r="JQ64" s="200"/>
      <c r="JR64" s="200"/>
      <c r="JS64" s="200"/>
      <c r="JT64" s="200"/>
      <c r="JU64" s="200"/>
      <c r="JV64" s="200"/>
      <c r="JW64" s="200"/>
      <c r="JX64" s="200"/>
      <c r="JY64" s="200"/>
      <c r="JZ64" s="200"/>
      <c r="KA64" s="200"/>
      <c r="KB64" s="200"/>
      <c r="KC64" s="200"/>
      <c r="KD64" s="200"/>
      <c r="KE64" s="200"/>
      <c r="KF64" s="200"/>
      <c r="KG64" s="200"/>
      <c r="KH64" s="200"/>
      <c r="KI64" s="200"/>
      <c r="KJ64" s="200"/>
      <c r="KK64" s="200"/>
      <c r="KL64" s="200"/>
      <c r="KM64" s="200"/>
      <c r="KN64" s="200"/>
      <c r="KO64" s="200"/>
      <c r="KP64" s="200"/>
      <c r="KQ64" s="200"/>
      <c r="KR64" s="200"/>
      <c r="KS64" s="200"/>
      <c r="KT64" s="200"/>
      <c r="KU64" s="200"/>
      <c r="KV64" s="200"/>
      <c r="KW64" s="200"/>
      <c r="KX64" s="200"/>
      <c r="KY64" s="200"/>
      <c r="KZ64" s="200"/>
      <c r="LA64" s="200"/>
      <c r="LB64" s="200"/>
      <c r="LC64" s="200"/>
      <c r="LD64" s="200"/>
      <c r="LE64" s="200"/>
      <c r="LF64" s="200"/>
      <c r="LG64" s="200"/>
      <c r="LH64" s="200"/>
      <c r="LI64" s="200"/>
      <c r="LJ64" s="200"/>
      <c r="LK64" s="200"/>
      <c r="LL64" s="200"/>
      <c r="LM64" s="200"/>
      <c r="LN64" s="200"/>
      <c r="LO64" s="200"/>
      <c r="LP64" s="200"/>
      <c r="LQ64" s="200"/>
      <c r="LR64" s="200"/>
      <c r="LS64" s="200"/>
      <c r="LT64" s="200"/>
      <c r="LU64" s="200"/>
      <c r="LV64" s="200"/>
      <c r="LW64" s="200"/>
      <c r="LX64" s="200"/>
      <c r="LY64" s="200"/>
      <c r="LZ64" s="200"/>
      <c r="MA64" s="200"/>
      <c r="MB64" s="200"/>
      <c r="MC64" s="200"/>
      <c r="MD64" s="200"/>
      <c r="ME64" s="200"/>
      <c r="MF64" s="200"/>
      <c r="MG64" s="200"/>
      <c r="MH64" s="200"/>
      <c r="MI64" s="200"/>
      <c r="MJ64" s="200"/>
      <c r="MK64" s="200"/>
      <c r="ML64" s="200"/>
      <c r="MM64" s="200"/>
      <c r="MN64" s="200"/>
      <c r="MO64" s="200"/>
      <c r="MP64" s="200"/>
      <c r="MQ64" s="200"/>
      <c r="MR64" s="200"/>
      <c r="MS64" s="200"/>
      <c r="MT64" s="200"/>
      <c r="MU64" s="200"/>
      <c r="MV64" s="200"/>
      <c r="MW64" s="200"/>
      <c r="MX64" s="200"/>
      <c r="MY64" s="200"/>
      <c r="MZ64" s="200"/>
      <c r="NA64" s="200"/>
      <c r="NB64" s="200"/>
      <c r="NC64" s="200"/>
      <c r="ND64" s="200"/>
      <c r="NE64" s="200"/>
      <c r="NF64" s="200"/>
      <c r="NG64" s="200"/>
      <c r="NH64" s="200"/>
      <c r="NI64" s="200"/>
      <c r="NJ64" s="200"/>
      <c r="NK64" s="200"/>
      <c r="NL64" s="200"/>
      <c r="NM64" s="200"/>
      <c r="NN64" s="200"/>
      <c r="NO64" s="200"/>
      <c r="NP64" s="200"/>
      <c r="NQ64" s="200"/>
      <c r="NR64" s="200"/>
      <c r="NS64" s="200"/>
      <c r="NT64" s="200"/>
      <c r="NU64" s="200"/>
      <c r="NV64" s="200"/>
      <c r="NW64" s="200"/>
      <c r="NX64" s="200"/>
      <c r="NY64" s="200"/>
      <c r="NZ64" s="200"/>
      <c r="OA64" s="200"/>
      <c r="OB64" s="200"/>
      <c r="OC64" s="200"/>
      <c r="OD64" s="200"/>
      <c r="OE64" s="200"/>
      <c r="OF64" s="200"/>
      <c r="OG64" s="200"/>
      <c r="OH64" s="200"/>
      <c r="OI64" s="200"/>
      <c r="OJ64" s="200"/>
      <c r="OK64" s="200"/>
      <c r="OL64" s="200"/>
      <c r="OM64" s="200"/>
      <c r="ON64" s="200"/>
      <c r="OO64" s="200"/>
      <c r="OP64" s="200"/>
      <c r="OQ64" s="200"/>
      <c r="OR64" s="200"/>
      <c r="OS64" s="200"/>
      <c r="OT64" s="200"/>
      <c r="OU64" s="200"/>
      <c r="OV64" s="200"/>
      <c r="OW64" s="200"/>
      <c r="OX64" s="200"/>
      <c r="OY64" s="200"/>
      <c r="OZ64" s="200"/>
      <c r="PA64" s="200"/>
      <c r="PB64" s="200"/>
      <c r="PC64" s="200"/>
      <c r="PD64" s="200"/>
      <c r="PE64" s="200"/>
      <c r="PF64" s="200"/>
      <c r="PG64" s="200"/>
      <c r="PH64" s="200"/>
      <c r="PI64" s="200"/>
      <c r="PJ64" s="200"/>
      <c r="PK64" s="200"/>
      <c r="PL64" s="200"/>
      <c r="PM64" s="200"/>
      <c r="PN64" s="200"/>
      <c r="PO64" s="200"/>
      <c r="PP64" s="200"/>
      <c r="PQ64" s="200"/>
      <c r="PR64" s="200"/>
      <c r="PS64" s="200"/>
      <c r="PT64" s="200"/>
      <c r="PU64" s="200"/>
      <c r="PV64" s="200"/>
      <c r="PW64" s="200"/>
      <c r="PX64" s="200"/>
      <c r="PY64" s="200"/>
      <c r="PZ64" s="200"/>
      <c r="QA64" s="200"/>
      <c r="QB64" s="200"/>
      <c r="QC64" s="200"/>
      <c r="QD64" s="200"/>
      <c r="QE64" s="200"/>
      <c r="QF64" s="200"/>
      <c r="QG64" s="200"/>
      <c r="QH64" s="200"/>
      <c r="QI64" s="200"/>
      <c r="QJ64" s="200"/>
      <c r="QK64" s="200"/>
      <c r="QL64" s="200"/>
      <c r="QM64" s="200"/>
      <c r="QN64" s="200"/>
      <c r="QO64" s="200"/>
      <c r="QP64" s="200"/>
      <c r="QQ64" s="200"/>
      <c r="QR64" s="200"/>
      <c r="QS64" s="200"/>
      <c r="QT64" s="200"/>
      <c r="QU64" s="200"/>
      <c r="QV64" s="200"/>
      <c r="QW64" s="200"/>
      <c r="QX64" s="200"/>
      <c r="QY64" s="200"/>
      <c r="QZ64" s="200"/>
      <c r="RA64" s="200"/>
      <c r="RB64" s="200"/>
      <c r="RC64" s="200"/>
      <c r="RD64" s="200"/>
      <c r="RE64" s="200"/>
      <c r="RF64" s="200"/>
      <c r="RG64" s="200"/>
      <c r="RH64" s="200"/>
      <c r="RI64" s="200"/>
      <c r="RJ64" s="200"/>
      <c r="RK64" s="200"/>
      <c r="RL64" s="200"/>
      <c r="RM64" s="200"/>
      <c r="RN64" s="200"/>
      <c r="RO64" s="200"/>
      <c r="RP64" s="200"/>
      <c r="RQ64" s="200"/>
      <c r="RR64" s="200"/>
      <c r="RS64" s="200"/>
      <c r="RT64" s="200"/>
      <c r="RU64" s="200"/>
      <c r="RV64" s="200"/>
      <c r="RW64" s="200"/>
      <c r="RX64" s="200"/>
      <c r="RY64" s="200"/>
      <c r="RZ64" s="200"/>
      <c r="SA64" s="200"/>
      <c r="SB64" s="200"/>
      <c r="SC64" s="200"/>
      <c r="SD64" s="200"/>
      <c r="SE64" s="200"/>
      <c r="SF64" s="200"/>
      <c r="SG64" s="200"/>
      <c r="SH64" s="200"/>
      <c r="SI64" s="200"/>
      <c r="SJ64" s="200"/>
      <c r="SK64" s="200"/>
      <c r="SL64" s="200"/>
      <c r="SM64" s="200"/>
      <c r="SN64" s="200"/>
      <c r="SO64" s="200"/>
      <c r="SP64" s="200"/>
      <c r="SQ64" s="200"/>
      <c r="SR64" s="200"/>
      <c r="SS64" s="200"/>
      <c r="ST64" s="200"/>
      <c r="SU64" s="200"/>
      <c r="SV64" s="200"/>
      <c r="SW64" s="200"/>
      <c r="SX64" s="200"/>
      <c r="SY64" s="200"/>
      <c r="SZ64" s="200"/>
      <c r="TA64" s="200"/>
      <c r="TB64" s="200"/>
      <c r="TC64" s="200"/>
      <c r="TD64" s="200"/>
      <c r="TE64" s="200"/>
      <c r="TF64" s="200"/>
      <c r="TG64" s="200"/>
      <c r="TH64" s="200"/>
      <c r="TI64" s="200"/>
      <c r="TJ64" s="200"/>
      <c r="TK64" s="200"/>
      <c r="TL64" s="200"/>
      <c r="TM64" s="200"/>
      <c r="TN64" s="200"/>
      <c r="TO64" s="200"/>
      <c r="TP64" s="200"/>
      <c r="TQ64" s="200"/>
      <c r="TR64" s="200"/>
      <c r="TS64" s="200"/>
      <c r="TT64" s="200"/>
      <c r="TU64" s="200"/>
      <c r="TV64" s="200"/>
      <c r="TW64" s="200"/>
      <c r="TX64" s="200"/>
      <c r="TY64" s="200"/>
      <c r="TZ64" s="200"/>
      <c r="UA64" s="200"/>
      <c r="UB64" s="200"/>
      <c r="UC64" s="200"/>
      <c r="UD64" s="200"/>
      <c r="UE64" s="200"/>
      <c r="UF64" s="200"/>
      <c r="UG64" s="200"/>
      <c r="UH64" s="200"/>
      <c r="UI64" s="200"/>
      <c r="UJ64" s="200"/>
      <c r="UK64" s="200"/>
      <c r="UL64" s="200"/>
      <c r="UM64" s="200"/>
      <c r="UN64" s="200"/>
      <c r="UO64" s="200"/>
      <c r="UP64" s="200"/>
      <c r="UQ64" s="200"/>
      <c r="UR64" s="200"/>
      <c r="US64" s="200"/>
      <c r="UT64" s="200"/>
      <c r="UU64" s="200"/>
      <c r="UV64" s="200"/>
      <c r="UW64" s="200"/>
      <c r="UX64" s="200"/>
      <c r="UY64" s="200"/>
      <c r="UZ64" s="200"/>
      <c r="VA64" s="200"/>
      <c r="VB64" s="200"/>
      <c r="VC64" s="200"/>
      <c r="VD64" s="200"/>
      <c r="VE64" s="200"/>
      <c r="VF64" s="200"/>
      <c r="VG64" s="200"/>
      <c r="VH64" s="200"/>
      <c r="VI64" s="200"/>
      <c r="VJ64" s="200"/>
      <c r="VK64" s="200"/>
      <c r="VL64" s="200"/>
      <c r="VM64" s="200"/>
      <c r="VN64" s="200"/>
      <c r="VO64" s="200"/>
      <c r="VP64" s="200"/>
      <c r="VQ64" s="200"/>
      <c r="VR64" s="200"/>
      <c r="VS64" s="200"/>
      <c r="VT64" s="200"/>
      <c r="VU64" s="200"/>
      <c r="VV64" s="200"/>
      <c r="VW64" s="200"/>
      <c r="VX64" s="200"/>
      <c r="VY64" s="200"/>
      <c r="VZ64" s="200"/>
      <c r="WA64" s="200"/>
      <c r="WB64" s="200"/>
      <c r="WC64" s="200"/>
      <c r="WD64" s="200"/>
      <c r="WE64" s="200"/>
      <c r="WF64" s="200"/>
      <c r="WG64" s="200"/>
      <c r="WH64" s="200"/>
      <c r="WI64" s="200"/>
      <c r="WJ64" s="200"/>
      <c r="WK64" s="200"/>
      <c r="WL64" s="200"/>
      <c r="WM64" s="200"/>
      <c r="WN64" s="200"/>
      <c r="WO64" s="200"/>
      <c r="WP64" s="200"/>
      <c r="WQ64" s="200"/>
      <c r="WR64" s="200"/>
      <c r="WS64" s="200"/>
      <c r="WT64" s="200"/>
      <c r="WU64" s="200"/>
      <c r="WV64" s="200"/>
      <c r="WW64" s="200"/>
      <c r="WX64" s="200"/>
      <c r="WY64" s="200"/>
      <c r="WZ64" s="200"/>
      <c r="XA64" s="200"/>
      <c r="XB64" s="200"/>
      <c r="XC64" s="200"/>
      <c r="XD64" s="200"/>
      <c r="XE64" s="200"/>
      <c r="XF64" s="200"/>
      <c r="XG64" s="200"/>
      <c r="XH64" s="200"/>
      <c r="XI64" s="200"/>
      <c r="XJ64" s="200"/>
      <c r="XK64" s="200"/>
      <c r="XL64" s="200"/>
      <c r="XM64" s="200"/>
      <c r="XN64" s="200"/>
      <c r="XO64" s="200"/>
      <c r="XP64" s="200"/>
      <c r="XQ64" s="200"/>
      <c r="XR64" s="200"/>
      <c r="XS64" s="200"/>
      <c r="XT64" s="200"/>
      <c r="XU64" s="200"/>
      <c r="XV64" s="200"/>
      <c r="XW64" s="200"/>
      <c r="XX64" s="200"/>
      <c r="XY64" s="200"/>
      <c r="XZ64" s="200"/>
      <c r="YA64" s="200"/>
      <c r="YB64" s="200"/>
      <c r="YC64" s="200"/>
      <c r="YD64" s="200"/>
      <c r="YE64" s="200"/>
      <c r="YF64" s="200"/>
      <c r="YG64" s="200"/>
      <c r="YH64" s="200"/>
      <c r="YI64" s="200"/>
      <c r="YJ64" s="200"/>
      <c r="YK64" s="200"/>
      <c r="YL64" s="200"/>
      <c r="YM64" s="200"/>
      <c r="YN64" s="200"/>
      <c r="YO64" s="200"/>
      <c r="YP64" s="200"/>
      <c r="YQ64" s="200"/>
      <c r="YR64" s="200"/>
      <c r="YS64" s="200"/>
      <c r="YT64" s="200"/>
      <c r="YU64" s="200"/>
      <c r="YV64" s="200"/>
      <c r="YW64" s="200"/>
      <c r="YX64" s="200"/>
      <c r="YY64" s="200"/>
      <c r="YZ64" s="200"/>
      <c r="ZA64" s="200"/>
      <c r="ZB64" s="200"/>
      <c r="ZC64" s="200"/>
      <c r="ZD64" s="200"/>
      <c r="ZE64" s="200"/>
      <c r="ZF64" s="200"/>
      <c r="ZG64" s="200"/>
      <c r="ZH64" s="200"/>
      <c r="ZI64" s="200"/>
      <c r="ZJ64" s="200"/>
      <c r="ZK64" s="200"/>
      <c r="ZL64" s="200"/>
      <c r="ZM64" s="200"/>
      <c r="ZN64" s="200"/>
      <c r="ZO64" s="200"/>
      <c r="ZP64" s="200"/>
      <c r="ZQ64" s="200"/>
      <c r="ZR64" s="200"/>
      <c r="ZS64" s="200"/>
      <c r="ZT64" s="200"/>
      <c r="ZU64" s="200"/>
      <c r="ZV64" s="200"/>
      <c r="ZW64" s="200"/>
      <c r="ZX64" s="200"/>
      <c r="ZY64" s="200"/>
      <c r="ZZ64" s="200"/>
      <c r="AAA64" s="200"/>
      <c r="AAB64" s="200"/>
      <c r="AAC64" s="200"/>
      <c r="AAD64" s="200"/>
      <c r="AAE64" s="200"/>
      <c r="AAF64" s="200"/>
      <c r="AAG64" s="200"/>
      <c r="AAH64" s="200"/>
      <c r="AAI64" s="200"/>
      <c r="AAJ64" s="200"/>
      <c r="AAK64" s="200"/>
      <c r="AAL64" s="200"/>
      <c r="AAM64" s="200"/>
      <c r="AAN64" s="200"/>
      <c r="AAO64" s="200"/>
      <c r="AAP64" s="200"/>
      <c r="AAQ64" s="200"/>
      <c r="AAR64" s="200"/>
      <c r="AAS64" s="200"/>
      <c r="AAT64" s="200"/>
      <c r="AAU64" s="200"/>
      <c r="AAV64" s="200"/>
      <c r="AAW64" s="200"/>
      <c r="AAX64" s="200"/>
      <c r="AAY64" s="200"/>
      <c r="AAZ64" s="200"/>
      <c r="ABA64" s="200"/>
      <c r="ABB64" s="200"/>
      <c r="ABC64" s="200"/>
      <c r="ABD64" s="200"/>
      <c r="ABE64" s="200"/>
      <c r="ABF64" s="200"/>
      <c r="ABG64" s="200"/>
      <c r="ABH64" s="200"/>
      <c r="ABI64" s="200"/>
      <c r="ABJ64" s="200"/>
      <c r="ABK64" s="200"/>
      <c r="ABL64" s="200"/>
      <c r="ABM64" s="200"/>
      <c r="ABN64" s="200"/>
      <c r="ABO64" s="200"/>
      <c r="ABP64" s="200"/>
      <c r="ABQ64" s="200"/>
      <c r="ABR64" s="200"/>
      <c r="ABS64" s="200"/>
      <c r="ABT64" s="200"/>
      <c r="ABU64" s="200"/>
      <c r="ABV64" s="200"/>
      <c r="ABW64" s="200"/>
      <c r="ABX64" s="200"/>
      <c r="ABY64" s="200"/>
      <c r="ABZ64" s="200"/>
      <c r="ACA64" s="200"/>
      <c r="ACB64" s="200"/>
      <c r="ACC64" s="200"/>
      <c r="ACD64" s="200"/>
      <c r="ACE64" s="200"/>
      <c r="ACF64" s="200"/>
      <c r="ACG64" s="200"/>
      <c r="ACH64" s="200"/>
      <c r="ACI64" s="200"/>
      <c r="ACJ64" s="200"/>
      <c r="ACK64" s="200"/>
      <c r="ACL64" s="200"/>
      <c r="ACM64" s="200"/>
      <c r="ACN64" s="200"/>
      <c r="ACO64" s="200"/>
      <c r="ACP64" s="200"/>
      <c r="ACQ64" s="200"/>
      <c r="ACR64" s="200"/>
      <c r="ACS64" s="200"/>
      <c r="ACT64" s="200"/>
      <c r="ACU64" s="200"/>
      <c r="ACV64" s="200"/>
      <c r="ACW64" s="200"/>
      <c r="ACX64" s="200"/>
      <c r="ACY64" s="200"/>
      <c r="ACZ64" s="200"/>
      <c r="ADA64" s="200"/>
      <c r="ADB64" s="200"/>
      <c r="ADC64" s="200"/>
      <c r="ADD64" s="200"/>
      <c r="ADE64" s="200"/>
      <c r="ADF64" s="200"/>
      <c r="ADG64" s="200"/>
      <c r="ADH64" s="200"/>
      <c r="ADI64" s="200"/>
      <c r="ADJ64" s="200"/>
      <c r="ADK64" s="200"/>
      <c r="ADL64" s="200"/>
      <c r="ADM64" s="200"/>
      <c r="ADN64" s="200"/>
      <c r="ADO64" s="200"/>
      <c r="ADP64" s="200"/>
      <c r="ADQ64" s="200"/>
      <c r="ADR64" s="200"/>
      <c r="ADS64" s="200"/>
      <c r="ADT64" s="200"/>
      <c r="ADU64" s="200"/>
      <c r="ADV64" s="200"/>
      <c r="ADW64" s="200"/>
      <c r="ADX64" s="200"/>
      <c r="ADY64" s="200"/>
      <c r="ADZ64" s="200"/>
      <c r="AEA64" s="200"/>
      <c r="AEB64" s="200"/>
      <c r="AEC64" s="200"/>
      <c r="AED64" s="200"/>
      <c r="AEE64" s="200"/>
      <c r="AEF64" s="200"/>
      <c r="AEG64" s="200"/>
      <c r="AEH64" s="200"/>
      <c r="AEI64" s="200"/>
      <c r="AEJ64" s="200"/>
      <c r="AEK64" s="200"/>
      <c r="AEL64" s="200"/>
      <c r="AEM64" s="200"/>
      <c r="AEN64" s="200"/>
      <c r="AEO64" s="200"/>
      <c r="AEP64" s="200"/>
      <c r="AEQ64" s="200"/>
      <c r="AER64" s="200"/>
      <c r="AES64" s="200"/>
      <c r="AET64" s="200"/>
      <c r="AEU64" s="200"/>
      <c r="AEV64" s="200"/>
      <c r="AEW64" s="200"/>
      <c r="AEX64" s="200"/>
      <c r="AEY64" s="200"/>
      <c r="AEZ64" s="200"/>
      <c r="AFA64" s="200"/>
      <c r="AFB64" s="200"/>
      <c r="AFC64" s="200"/>
      <c r="AFD64" s="200"/>
      <c r="AFE64" s="200"/>
      <c r="AFF64" s="200"/>
      <c r="AFG64" s="200"/>
      <c r="AFH64" s="200"/>
      <c r="AFI64" s="200"/>
      <c r="AFJ64" s="200"/>
      <c r="AFK64" s="200"/>
      <c r="AFL64" s="200"/>
      <c r="AFM64" s="200"/>
      <c r="AFN64" s="200"/>
      <c r="AFO64" s="200"/>
      <c r="AFP64" s="200"/>
      <c r="AFQ64" s="200"/>
      <c r="AFR64" s="200"/>
      <c r="AFS64" s="200"/>
      <c r="AFT64" s="200"/>
      <c r="AFU64" s="200"/>
      <c r="AFV64" s="200"/>
      <c r="AFW64" s="200"/>
      <c r="AFX64" s="200"/>
      <c r="AFY64" s="200"/>
      <c r="AFZ64" s="200"/>
      <c r="AGA64" s="200"/>
      <c r="AGB64" s="200"/>
      <c r="AGC64" s="200"/>
      <c r="AGD64" s="200"/>
      <c r="AGE64" s="200"/>
      <c r="AGF64" s="200"/>
      <c r="AGG64" s="200"/>
      <c r="AGH64" s="200"/>
      <c r="AGI64" s="200"/>
      <c r="AGJ64" s="200"/>
      <c r="AGK64" s="200"/>
      <c r="AGL64" s="200"/>
      <c r="AGM64" s="200"/>
      <c r="AGN64" s="200"/>
      <c r="AGO64" s="200"/>
      <c r="AGP64" s="200"/>
      <c r="AGQ64" s="200"/>
      <c r="AGR64" s="200"/>
      <c r="AGS64" s="200"/>
      <c r="AGT64" s="200"/>
      <c r="AGU64" s="200"/>
      <c r="AGV64" s="200"/>
      <c r="AGW64" s="200"/>
      <c r="AGX64" s="200"/>
      <c r="AGY64" s="200"/>
      <c r="AGZ64" s="200"/>
      <c r="AHA64" s="200"/>
      <c r="AHB64" s="200"/>
      <c r="AHC64" s="200"/>
      <c r="AHD64" s="200"/>
      <c r="AHE64" s="200"/>
      <c r="AHF64" s="200"/>
      <c r="AHG64" s="200"/>
      <c r="AHH64" s="200"/>
      <c r="AHI64" s="200"/>
      <c r="AHJ64" s="200"/>
      <c r="AHK64" s="200"/>
      <c r="AHL64" s="200"/>
      <c r="AHM64" s="200"/>
      <c r="AHN64" s="200"/>
      <c r="AHO64" s="200"/>
      <c r="AHP64" s="200"/>
      <c r="AHQ64" s="200"/>
      <c r="AHR64" s="200"/>
      <c r="AHS64" s="200"/>
      <c r="AHT64" s="200"/>
      <c r="AHU64" s="200"/>
      <c r="AHV64" s="200"/>
      <c r="AHW64" s="200"/>
      <c r="AHX64" s="200"/>
      <c r="AHY64" s="200"/>
      <c r="AHZ64" s="200"/>
      <c r="AIA64" s="200"/>
      <c r="AIB64" s="200"/>
      <c r="AIC64" s="200"/>
      <c r="AID64" s="200"/>
      <c r="AIE64" s="200"/>
      <c r="AIF64" s="200"/>
      <c r="AIG64" s="200"/>
      <c r="AIH64" s="200"/>
      <c r="AII64" s="200"/>
      <c r="AIJ64" s="200"/>
      <c r="AIK64" s="200"/>
      <c r="AIL64" s="200"/>
      <c r="AIM64" s="200"/>
      <c r="AIN64" s="200"/>
      <c r="AIO64" s="200"/>
      <c r="AIP64" s="200"/>
      <c r="AIQ64" s="200"/>
      <c r="AIR64" s="200"/>
      <c r="AIS64" s="200"/>
      <c r="AIT64" s="200"/>
      <c r="AIU64" s="200"/>
      <c r="AIV64" s="200"/>
      <c r="AIW64" s="200"/>
      <c r="AIX64" s="200"/>
      <c r="AIY64" s="200"/>
      <c r="AIZ64" s="200"/>
      <c r="AJA64" s="200"/>
      <c r="AJB64" s="200"/>
      <c r="AJC64" s="200"/>
      <c r="AJD64" s="200"/>
      <c r="AJE64" s="200"/>
      <c r="AJF64" s="200"/>
      <c r="AJG64" s="200"/>
      <c r="AJH64" s="200"/>
      <c r="AJI64" s="200"/>
      <c r="AJJ64" s="200"/>
      <c r="AJK64" s="200"/>
      <c r="AJL64" s="200"/>
      <c r="AJM64" s="200"/>
      <c r="AJN64" s="200"/>
      <c r="AJO64" s="200"/>
    </row>
    <row r="65" spans="1:952">
      <c r="B65" s="354">
        <v>62</v>
      </c>
      <c r="C65" s="376"/>
      <c r="D65" s="354"/>
      <c r="E65" s="354"/>
      <c r="F65" s="362">
        <v>0</v>
      </c>
      <c r="G65" s="360">
        <v>0</v>
      </c>
      <c r="H65" s="363">
        <v>0</v>
      </c>
      <c r="I65" s="362">
        <v>0</v>
      </c>
      <c r="J65" s="360"/>
      <c r="K65" s="360"/>
      <c r="L65" s="360"/>
      <c r="M65" s="360">
        <f t="shared" si="1"/>
        <v>0</v>
      </c>
      <c r="N65" s="361">
        <f t="shared" si="2"/>
        <v>0</v>
      </c>
      <c r="O65" s="361">
        <f t="shared" si="6"/>
        <v>0</v>
      </c>
      <c r="S65" s="414">
        <v>62</v>
      </c>
      <c r="T65" s="421"/>
      <c r="U65" s="414"/>
      <c r="V65" s="425">
        <v>0</v>
      </c>
      <c r="W65" s="416">
        <f t="shared" si="0"/>
        <v>0</v>
      </c>
      <c r="X65" s="416">
        <f t="shared" si="4"/>
        <v>0</v>
      </c>
      <c r="Y65" s="409"/>
      <c r="Z65" s="428" t="str">
        <f t="shared" si="5"/>
        <v>OK</v>
      </c>
      <c r="AJP65" s="201"/>
    </row>
    <row r="66" spans="1:952">
      <c r="B66" s="354">
        <v>63</v>
      </c>
      <c r="C66" s="355"/>
      <c r="D66" s="354"/>
      <c r="E66" s="354"/>
      <c r="F66" s="362">
        <v>0</v>
      </c>
      <c r="G66" s="360">
        <v>0</v>
      </c>
      <c r="H66" s="363">
        <v>0</v>
      </c>
      <c r="I66" s="362">
        <v>0</v>
      </c>
      <c r="J66" s="360"/>
      <c r="K66" s="360"/>
      <c r="L66" s="360"/>
      <c r="M66" s="360">
        <f t="shared" si="1"/>
        <v>0</v>
      </c>
      <c r="N66" s="361">
        <f t="shared" si="2"/>
        <v>0</v>
      </c>
      <c r="O66" s="361">
        <f t="shared" si="6"/>
        <v>0</v>
      </c>
      <c r="S66" s="414">
        <v>63</v>
      </c>
      <c r="T66" s="415"/>
      <c r="U66" s="414"/>
      <c r="V66" s="425">
        <v>0</v>
      </c>
      <c r="W66" s="416">
        <f t="shared" si="0"/>
        <v>0</v>
      </c>
      <c r="X66" s="416">
        <f t="shared" si="4"/>
        <v>0</v>
      </c>
      <c r="Y66" s="409"/>
      <c r="Z66" s="428" t="str">
        <f t="shared" si="5"/>
        <v>OK</v>
      </c>
      <c r="AJP66" s="201"/>
    </row>
    <row r="67" spans="1:952">
      <c r="B67" s="354">
        <v>64</v>
      </c>
      <c r="C67" s="355"/>
      <c r="D67" s="354"/>
      <c r="E67" s="354"/>
      <c r="F67" s="362">
        <v>0</v>
      </c>
      <c r="G67" s="360">
        <v>0</v>
      </c>
      <c r="H67" s="363">
        <v>0</v>
      </c>
      <c r="I67" s="362">
        <v>0</v>
      </c>
      <c r="J67" s="360"/>
      <c r="K67" s="360"/>
      <c r="L67" s="360"/>
      <c r="M67" s="360">
        <f t="shared" si="1"/>
        <v>0</v>
      </c>
      <c r="N67" s="361">
        <f t="shared" si="2"/>
        <v>0</v>
      </c>
      <c r="O67" s="361">
        <f t="shared" si="6"/>
        <v>0</v>
      </c>
      <c r="S67" s="414">
        <v>64</v>
      </c>
      <c r="T67" s="415"/>
      <c r="U67" s="414"/>
      <c r="V67" s="425">
        <v>0</v>
      </c>
      <c r="W67" s="416">
        <f t="shared" si="0"/>
        <v>0</v>
      </c>
      <c r="X67" s="416">
        <f t="shared" si="4"/>
        <v>0</v>
      </c>
      <c r="Y67" s="409"/>
      <c r="Z67" s="428" t="str">
        <f t="shared" si="5"/>
        <v>OK</v>
      </c>
      <c r="AJP67" s="201"/>
    </row>
    <row r="68" spans="1:952">
      <c r="B68" s="354">
        <v>65</v>
      </c>
      <c r="C68" s="355"/>
      <c r="D68" s="354"/>
      <c r="E68" s="354"/>
      <c r="F68" s="362">
        <v>0</v>
      </c>
      <c r="G68" s="360">
        <v>0</v>
      </c>
      <c r="H68" s="363">
        <v>0</v>
      </c>
      <c r="I68" s="362">
        <v>0</v>
      </c>
      <c r="J68" s="360"/>
      <c r="K68" s="360"/>
      <c r="L68" s="360"/>
      <c r="M68" s="360">
        <f t="shared" si="1"/>
        <v>0</v>
      </c>
      <c r="N68" s="361">
        <f t="shared" si="2"/>
        <v>0</v>
      </c>
      <c r="O68" s="361">
        <f t="shared" ref="O68:O99" si="7">SMALL(M68:N68,1)</f>
        <v>0</v>
      </c>
      <c r="S68" s="414">
        <v>65</v>
      </c>
      <c r="T68" s="415"/>
      <c r="U68" s="414"/>
      <c r="V68" s="425">
        <v>0</v>
      </c>
      <c r="W68" s="416">
        <f t="shared" si="0"/>
        <v>0</v>
      </c>
      <c r="X68" s="416">
        <f t="shared" si="4"/>
        <v>0</v>
      </c>
      <c r="Y68" s="409"/>
      <c r="Z68" s="428" t="str">
        <f t="shared" si="5"/>
        <v>OK</v>
      </c>
      <c r="AJP68" s="201"/>
    </row>
    <row r="69" spans="1:952">
      <c r="B69" s="354">
        <v>66</v>
      </c>
      <c r="C69" s="355"/>
      <c r="D69" s="354"/>
      <c r="E69" s="354"/>
      <c r="F69" s="362">
        <v>0</v>
      </c>
      <c r="G69" s="360">
        <v>0</v>
      </c>
      <c r="H69" s="363">
        <v>0</v>
      </c>
      <c r="I69" s="362">
        <v>0</v>
      </c>
      <c r="J69" s="360"/>
      <c r="K69" s="360"/>
      <c r="L69" s="360"/>
      <c r="M69" s="360">
        <f t="shared" ref="M69:M115" si="8">AVERAGE(F69:L69)</f>
        <v>0</v>
      </c>
      <c r="N69" s="361">
        <f t="shared" ref="N69:N115" si="9">MEDIAN(F69:L69)</f>
        <v>0</v>
      </c>
      <c r="O69" s="361">
        <f t="shared" si="7"/>
        <v>0</v>
      </c>
      <c r="S69" s="414">
        <v>66</v>
      </c>
      <c r="T69" s="415"/>
      <c r="U69" s="414"/>
      <c r="V69" s="425">
        <v>0</v>
      </c>
      <c r="W69" s="416">
        <f t="shared" ref="W69:W114" si="10">ROUND(VLOOKUP(S69,$B$4:$O$115,14,FALSE),2)</f>
        <v>0</v>
      </c>
      <c r="X69" s="416">
        <f t="shared" ref="X69:X115" si="11">ROUND(W69*V69,2)</f>
        <v>0</v>
      </c>
      <c r="Y69" s="409"/>
      <c r="Z69" s="428" t="str">
        <f t="shared" ref="Z69:Z115" si="12">IF(W69&lt;=ROUND(O69,2)*1.1,"OK","Desconforme-ajustar")</f>
        <v>OK</v>
      </c>
      <c r="AJP69" s="201"/>
    </row>
    <row r="70" spans="1:952" s="202" customFormat="1">
      <c r="A70" s="200"/>
      <c r="B70" s="366">
        <v>67</v>
      </c>
      <c r="C70" s="367"/>
      <c r="D70" s="366"/>
      <c r="E70" s="366"/>
      <c r="F70" s="362">
        <v>0</v>
      </c>
      <c r="G70" s="362">
        <v>0</v>
      </c>
      <c r="H70" s="362">
        <v>0</v>
      </c>
      <c r="I70" s="362">
        <v>0</v>
      </c>
      <c r="J70" s="362">
        <v>0</v>
      </c>
      <c r="K70" s="362"/>
      <c r="L70" s="362"/>
      <c r="M70" s="360">
        <f t="shared" si="8"/>
        <v>0</v>
      </c>
      <c r="N70" s="361">
        <f t="shared" si="9"/>
        <v>0</v>
      </c>
      <c r="O70" s="361">
        <f t="shared" si="7"/>
        <v>0</v>
      </c>
      <c r="P70" s="200"/>
      <c r="Q70" s="200"/>
      <c r="R70" s="200"/>
      <c r="S70" s="417">
        <v>67</v>
      </c>
      <c r="T70" s="418"/>
      <c r="U70" s="417"/>
      <c r="V70" s="426">
        <v>0</v>
      </c>
      <c r="W70" s="416">
        <f t="shared" si="10"/>
        <v>0</v>
      </c>
      <c r="X70" s="416">
        <f t="shared" si="11"/>
        <v>0</v>
      </c>
      <c r="Y70" s="419"/>
      <c r="Z70" s="428" t="str">
        <f t="shared" si="12"/>
        <v>OK</v>
      </c>
      <c r="AA70" s="352"/>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c r="CS70" s="200"/>
      <c r="CT70" s="200"/>
      <c r="CU70" s="200"/>
      <c r="CV70" s="200"/>
      <c r="CW70" s="200"/>
      <c r="CX70" s="200"/>
      <c r="CY70" s="200"/>
      <c r="CZ70" s="200"/>
      <c r="DA70" s="200"/>
      <c r="DB70" s="200"/>
      <c r="DC70" s="200"/>
      <c r="DD70" s="200"/>
      <c r="DE70" s="200"/>
      <c r="DF70" s="200"/>
      <c r="DG70" s="200"/>
      <c r="DH70" s="200"/>
      <c r="DI70" s="200"/>
      <c r="DJ70" s="200"/>
      <c r="DK70" s="200"/>
      <c r="DL70" s="200"/>
      <c r="DM70" s="200"/>
      <c r="DN70" s="200"/>
      <c r="DO70" s="200"/>
      <c r="DP70" s="200"/>
      <c r="DQ70" s="200"/>
      <c r="DR70" s="200"/>
      <c r="DS70" s="200"/>
      <c r="DT70" s="200"/>
      <c r="DU70" s="200"/>
      <c r="DV70" s="200"/>
      <c r="DW70" s="200"/>
      <c r="DX70" s="200"/>
      <c r="DY70" s="200"/>
      <c r="DZ70" s="200"/>
      <c r="EA70" s="200"/>
      <c r="EB70" s="200"/>
      <c r="EC70" s="200"/>
      <c r="ED70" s="200"/>
      <c r="EE70" s="200"/>
      <c r="EF70" s="200"/>
      <c r="EG70" s="200"/>
      <c r="EH70" s="200"/>
      <c r="EI70" s="200"/>
      <c r="EJ70" s="200"/>
      <c r="EK70" s="200"/>
      <c r="EL70" s="200"/>
      <c r="EM70" s="200"/>
      <c r="EN70" s="200"/>
      <c r="EO70" s="200"/>
      <c r="EP70" s="200"/>
      <c r="EQ70" s="200"/>
      <c r="ER70" s="200"/>
      <c r="ES70" s="200"/>
      <c r="ET70" s="200"/>
      <c r="EU70" s="200"/>
      <c r="EV70" s="200"/>
      <c r="EW70" s="200"/>
      <c r="EX70" s="200"/>
      <c r="EY70" s="200"/>
      <c r="EZ70" s="200"/>
      <c r="FA70" s="200"/>
      <c r="FB70" s="200"/>
      <c r="FC70" s="200"/>
      <c r="FD70" s="200"/>
      <c r="FE70" s="200"/>
      <c r="FF70" s="200"/>
      <c r="FG70" s="200"/>
      <c r="FH70" s="200"/>
      <c r="FI70" s="200"/>
      <c r="FJ70" s="200"/>
      <c r="FK70" s="200"/>
      <c r="FL70" s="200"/>
      <c r="FM70" s="200"/>
      <c r="FN70" s="200"/>
      <c r="FO70" s="200"/>
      <c r="FP70" s="200"/>
      <c r="FQ70" s="200"/>
      <c r="FR70" s="200"/>
      <c r="FS70" s="200"/>
      <c r="FT70" s="200"/>
      <c r="FU70" s="200"/>
      <c r="FV70" s="200"/>
      <c r="FW70" s="200"/>
      <c r="FX70" s="200"/>
      <c r="FY70" s="200"/>
      <c r="FZ70" s="200"/>
      <c r="GA70" s="200"/>
      <c r="GB70" s="200"/>
      <c r="GC70" s="200"/>
      <c r="GD70" s="200"/>
      <c r="GE70" s="200"/>
      <c r="GF70" s="200"/>
      <c r="GG70" s="200"/>
      <c r="GH70" s="200"/>
      <c r="GI70" s="200"/>
      <c r="GJ70" s="200"/>
      <c r="GK70" s="200"/>
      <c r="GL70" s="200"/>
      <c r="GM70" s="200"/>
      <c r="GN70" s="200"/>
      <c r="GO70" s="200"/>
      <c r="GP70" s="200"/>
      <c r="GQ70" s="200"/>
      <c r="GR70" s="200"/>
      <c r="GS70" s="200"/>
      <c r="GT70" s="200"/>
      <c r="GU70" s="200"/>
      <c r="GV70" s="200"/>
      <c r="GW70" s="200"/>
      <c r="GX70" s="200"/>
      <c r="GY70" s="200"/>
      <c r="GZ70" s="200"/>
      <c r="HA70" s="200"/>
      <c r="HB70" s="200"/>
      <c r="HC70" s="200"/>
      <c r="HD70" s="200"/>
      <c r="HE70" s="200"/>
      <c r="HF70" s="200"/>
      <c r="HG70" s="200"/>
      <c r="HH70" s="200"/>
      <c r="HI70" s="200"/>
      <c r="HJ70" s="200"/>
      <c r="HK70" s="200"/>
      <c r="HL70" s="200"/>
      <c r="HM70" s="200"/>
      <c r="HN70" s="200"/>
      <c r="HO70" s="200"/>
      <c r="HP70" s="200"/>
      <c r="HQ70" s="200"/>
      <c r="HR70" s="200"/>
      <c r="HS70" s="200"/>
      <c r="HT70" s="200"/>
      <c r="HU70" s="200"/>
      <c r="HV70" s="200"/>
      <c r="HW70" s="200"/>
      <c r="HX70" s="200"/>
      <c r="HY70" s="200"/>
      <c r="HZ70" s="200"/>
      <c r="IA70" s="200"/>
      <c r="IB70" s="200"/>
      <c r="IC70" s="200"/>
      <c r="ID70" s="200"/>
      <c r="IE70" s="200"/>
      <c r="IF70" s="200"/>
      <c r="IG70" s="200"/>
      <c r="IH70" s="200"/>
      <c r="II70" s="200"/>
      <c r="IJ70" s="200"/>
      <c r="IK70" s="200"/>
      <c r="IL70" s="200"/>
      <c r="IM70" s="200"/>
      <c r="IN70" s="200"/>
      <c r="IO70" s="200"/>
      <c r="IP70" s="200"/>
      <c r="IQ70" s="200"/>
      <c r="IR70" s="200"/>
      <c r="IS70" s="200"/>
      <c r="IT70" s="200"/>
      <c r="IU70" s="200"/>
      <c r="IV70" s="200"/>
      <c r="IW70" s="200"/>
      <c r="IX70" s="200"/>
      <c r="IY70" s="200"/>
      <c r="IZ70" s="200"/>
      <c r="JA70" s="200"/>
      <c r="JB70" s="200"/>
      <c r="JC70" s="200"/>
      <c r="JD70" s="200"/>
      <c r="JE70" s="200"/>
      <c r="JF70" s="200"/>
      <c r="JG70" s="200"/>
      <c r="JH70" s="200"/>
      <c r="JI70" s="200"/>
      <c r="JJ70" s="200"/>
      <c r="JK70" s="200"/>
      <c r="JL70" s="200"/>
      <c r="JM70" s="200"/>
      <c r="JN70" s="200"/>
      <c r="JO70" s="200"/>
      <c r="JP70" s="200"/>
      <c r="JQ70" s="200"/>
      <c r="JR70" s="200"/>
      <c r="JS70" s="200"/>
      <c r="JT70" s="200"/>
      <c r="JU70" s="200"/>
      <c r="JV70" s="200"/>
      <c r="JW70" s="200"/>
      <c r="JX70" s="200"/>
      <c r="JY70" s="200"/>
      <c r="JZ70" s="200"/>
      <c r="KA70" s="200"/>
      <c r="KB70" s="200"/>
      <c r="KC70" s="200"/>
      <c r="KD70" s="200"/>
      <c r="KE70" s="200"/>
      <c r="KF70" s="200"/>
      <c r="KG70" s="200"/>
      <c r="KH70" s="200"/>
      <c r="KI70" s="200"/>
      <c r="KJ70" s="200"/>
      <c r="KK70" s="200"/>
      <c r="KL70" s="200"/>
      <c r="KM70" s="200"/>
      <c r="KN70" s="200"/>
      <c r="KO70" s="200"/>
      <c r="KP70" s="200"/>
      <c r="KQ70" s="200"/>
      <c r="KR70" s="200"/>
      <c r="KS70" s="200"/>
      <c r="KT70" s="200"/>
      <c r="KU70" s="200"/>
      <c r="KV70" s="200"/>
      <c r="KW70" s="200"/>
      <c r="KX70" s="200"/>
      <c r="KY70" s="200"/>
      <c r="KZ70" s="200"/>
      <c r="LA70" s="200"/>
      <c r="LB70" s="200"/>
      <c r="LC70" s="200"/>
      <c r="LD70" s="200"/>
      <c r="LE70" s="200"/>
      <c r="LF70" s="200"/>
      <c r="LG70" s="200"/>
      <c r="LH70" s="200"/>
      <c r="LI70" s="200"/>
      <c r="LJ70" s="200"/>
      <c r="LK70" s="200"/>
      <c r="LL70" s="200"/>
      <c r="LM70" s="200"/>
      <c r="LN70" s="200"/>
      <c r="LO70" s="200"/>
      <c r="LP70" s="200"/>
      <c r="LQ70" s="200"/>
      <c r="LR70" s="200"/>
      <c r="LS70" s="200"/>
      <c r="LT70" s="200"/>
      <c r="LU70" s="200"/>
      <c r="LV70" s="200"/>
      <c r="LW70" s="200"/>
      <c r="LX70" s="200"/>
      <c r="LY70" s="200"/>
      <c r="LZ70" s="200"/>
      <c r="MA70" s="200"/>
      <c r="MB70" s="200"/>
      <c r="MC70" s="200"/>
      <c r="MD70" s="200"/>
      <c r="ME70" s="200"/>
      <c r="MF70" s="200"/>
      <c r="MG70" s="200"/>
      <c r="MH70" s="200"/>
      <c r="MI70" s="200"/>
      <c r="MJ70" s="200"/>
      <c r="MK70" s="200"/>
      <c r="ML70" s="200"/>
      <c r="MM70" s="200"/>
      <c r="MN70" s="200"/>
      <c r="MO70" s="200"/>
      <c r="MP70" s="200"/>
      <c r="MQ70" s="200"/>
      <c r="MR70" s="200"/>
      <c r="MS70" s="200"/>
      <c r="MT70" s="200"/>
      <c r="MU70" s="200"/>
      <c r="MV70" s="200"/>
      <c r="MW70" s="200"/>
      <c r="MX70" s="200"/>
      <c r="MY70" s="200"/>
      <c r="MZ70" s="200"/>
      <c r="NA70" s="200"/>
      <c r="NB70" s="200"/>
      <c r="NC70" s="200"/>
      <c r="ND70" s="200"/>
      <c r="NE70" s="200"/>
      <c r="NF70" s="200"/>
      <c r="NG70" s="200"/>
      <c r="NH70" s="200"/>
      <c r="NI70" s="200"/>
      <c r="NJ70" s="200"/>
      <c r="NK70" s="200"/>
      <c r="NL70" s="200"/>
      <c r="NM70" s="200"/>
      <c r="NN70" s="200"/>
      <c r="NO70" s="200"/>
      <c r="NP70" s="200"/>
      <c r="NQ70" s="200"/>
      <c r="NR70" s="200"/>
      <c r="NS70" s="200"/>
      <c r="NT70" s="200"/>
      <c r="NU70" s="200"/>
      <c r="NV70" s="200"/>
      <c r="NW70" s="200"/>
      <c r="NX70" s="200"/>
      <c r="NY70" s="200"/>
      <c r="NZ70" s="200"/>
      <c r="OA70" s="200"/>
      <c r="OB70" s="200"/>
      <c r="OC70" s="200"/>
      <c r="OD70" s="200"/>
      <c r="OE70" s="200"/>
      <c r="OF70" s="200"/>
      <c r="OG70" s="200"/>
      <c r="OH70" s="200"/>
      <c r="OI70" s="200"/>
      <c r="OJ70" s="200"/>
      <c r="OK70" s="200"/>
      <c r="OL70" s="200"/>
      <c r="OM70" s="200"/>
      <c r="ON70" s="200"/>
      <c r="OO70" s="200"/>
      <c r="OP70" s="200"/>
      <c r="OQ70" s="200"/>
      <c r="OR70" s="200"/>
      <c r="OS70" s="200"/>
      <c r="OT70" s="200"/>
      <c r="OU70" s="200"/>
      <c r="OV70" s="200"/>
      <c r="OW70" s="200"/>
      <c r="OX70" s="200"/>
      <c r="OY70" s="200"/>
      <c r="OZ70" s="200"/>
      <c r="PA70" s="200"/>
      <c r="PB70" s="200"/>
      <c r="PC70" s="200"/>
      <c r="PD70" s="200"/>
      <c r="PE70" s="200"/>
      <c r="PF70" s="200"/>
      <c r="PG70" s="200"/>
      <c r="PH70" s="200"/>
      <c r="PI70" s="200"/>
      <c r="PJ70" s="200"/>
      <c r="PK70" s="200"/>
      <c r="PL70" s="200"/>
      <c r="PM70" s="200"/>
      <c r="PN70" s="200"/>
      <c r="PO70" s="200"/>
      <c r="PP70" s="200"/>
      <c r="PQ70" s="200"/>
      <c r="PR70" s="200"/>
      <c r="PS70" s="200"/>
      <c r="PT70" s="200"/>
      <c r="PU70" s="200"/>
      <c r="PV70" s="200"/>
      <c r="PW70" s="200"/>
      <c r="PX70" s="200"/>
      <c r="PY70" s="200"/>
      <c r="PZ70" s="200"/>
      <c r="QA70" s="200"/>
      <c r="QB70" s="200"/>
      <c r="QC70" s="200"/>
      <c r="QD70" s="200"/>
      <c r="QE70" s="200"/>
      <c r="QF70" s="200"/>
      <c r="QG70" s="200"/>
      <c r="QH70" s="200"/>
      <c r="QI70" s="200"/>
      <c r="QJ70" s="200"/>
      <c r="QK70" s="200"/>
      <c r="QL70" s="200"/>
      <c r="QM70" s="200"/>
      <c r="QN70" s="200"/>
      <c r="QO70" s="200"/>
      <c r="QP70" s="200"/>
      <c r="QQ70" s="200"/>
      <c r="QR70" s="200"/>
      <c r="QS70" s="200"/>
      <c r="QT70" s="200"/>
      <c r="QU70" s="200"/>
      <c r="QV70" s="200"/>
      <c r="QW70" s="200"/>
      <c r="QX70" s="200"/>
      <c r="QY70" s="200"/>
      <c r="QZ70" s="200"/>
      <c r="RA70" s="200"/>
      <c r="RB70" s="200"/>
      <c r="RC70" s="200"/>
      <c r="RD70" s="200"/>
      <c r="RE70" s="200"/>
      <c r="RF70" s="200"/>
      <c r="RG70" s="200"/>
      <c r="RH70" s="200"/>
      <c r="RI70" s="200"/>
      <c r="RJ70" s="200"/>
      <c r="RK70" s="200"/>
      <c r="RL70" s="200"/>
      <c r="RM70" s="200"/>
      <c r="RN70" s="200"/>
      <c r="RO70" s="200"/>
      <c r="RP70" s="200"/>
      <c r="RQ70" s="200"/>
      <c r="RR70" s="200"/>
      <c r="RS70" s="200"/>
      <c r="RT70" s="200"/>
      <c r="RU70" s="200"/>
      <c r="RV70" s="200"/>
      <c r="RW70" s="200"/>
      <c r="RX70" s="200"/>
      <c r="RY70" s="200"/>
      <c r="RZ70" s="200"/>
      <c r="SA70" s="200"/>
      <c r="SB70" s="200"/>
      <c r="SC70" s="200"/>
      <c r="SD70" s="200"/>
      <c r="SE70" s="200"/>
      <c r="SF70" s="200"/>
      <c r="SG70" s="200"/>
      <c r="SH70" s="200"/>
      <c r="SI70" s="200"/>
      <c r="SJ70" s="200"/>
      <c r="SK70" s="200"/>
      <c r="SL70" s="200"/>
      <c r="SM70" s="200"/>
      <c r="SN70" s="200"/>
      <c r="SO70" s="200"/>
      <c r="SP70" s="200"/>
      <c r="SQ70" s="200"/>
      <c r="SR70" s="200"/>
      <c r="SS70" s="200"/>
      <c r="ST70" s="200"/>
      <c r="SU70" s="200"/>
      <c r="SV70" s="200"/>
      <c r="SW70" s="200"/>
      <c r="SX70" s="200"/>
      <c r="SY70" s="200"/>
      <c r="SZ70" s="200"/>
      <c r="TA70" s="200"/>
      <c r="TB70" s="200"/>
      <c r="TC70" s="200"/>
      <c r="TD70" s="200"/>
      <c r="TE70" s="200"/>
      <c r="TF70" s="200"/>
      <c r="TG70" s="200"/>
      <c r="TH70" s="200"/>
      <c r="TI70" s="200"/>
      <c r="TJ70" s="200"/>
      <c r="TK70" s="200"/>
      <c r="TL70" s="200"/>
      <c r="TM70" s="200"/>
      <c r="TN70" s="200"/>
      <c r="TO70" s="200"/>
      <c r="TP70" s="200"/>
      <c r="TQ70" s="200"/>
      <c r="TR70" s="200"/>
      <c r="TS70" s="200"/>
      <c r="TT70" s="200"/>
      <c r="TU70" s="200"/>
      <c r="TV70" s="200"/>
      <c r="TW70" s="200"/>
      <c r="TX70" s="200"/>
      <c r="TY70" s="200"/>
      <c r="TZ70" s="200"/>
      <c r="UA70" s="200"/>
      <c r="UB70" s="200"/>
      <c r="UC70" s="200"/>
      <c r="UD70" s="200"/>
      <c r="UE70" s="200"/>
      <c r="UF70" s="200"/>
      <c r="UG70" s="200"/>
      <c r="UH70" s="200"/>
      <c r="UI70" s="200"/>
      <c r="UJ70" s="200"/>
      <c r="UK70" s="200"/>
      <c r="UL70" s="200"/>
      <c r="UM70" s="200"/>
      <c r="UN70" s="200"/>
      <c r="UO70" s="200"/>
      <c r="UP70" s="200"/>
      <c r="UQ70" s="200"/>
      <c r="UR70" s="200"/>
      <c r="US70" s="200"/>
      <c r="UT70" s="200"/>
      <c r="UU70" s="200"/>
      <c r="UV70" s="200"/>
      <c r="UW70" s="200"/>
      <c r="UX70" s="200"/>
      <c r="UY70" s="200"/>
      <c r="UZ70" s="200"/>
      <c r="VA70" s="200"/>
      <c r="VB70" s="200"/>
      <c r="VC70" s="200"/>
      <c r="VD70" s="200"/>
      <c r="VE70" s="200"/>
      <c r="VF70" s="200"/>
      <c r="VG70" s="200"/>
      <c r="VH70" s="200"/>
      <c r="VI70" s="200"/>
      <c r="VJ70" s="200"/>
      <c r="VK70" s="200"/>
      <c r="VL70" s="200"/>
      <c r="VM70" s="200"/>
      <c r="VN70" s="200"/>
      <c r="VO70" s="200"/>
      <c r="VP70" s="200"/>
      <c r="VQ70" s="200"/>
      <c r="VR70" s="200"/>
      <c r="VS70" s="200"/>
      <c r="VT70" s="200"/>
      <c r="VU70" s="200"/>
      <c r="VV70" s="200"/>
      <c r="VW70" s="200"/>
      <c r="VX70" s="200"/>
      <c r="VY70" s="200"/>
      <c r="VZ70" s="200"/>
      <c r="WA70" s="200"/>
      <c r="WB70" s="200"/>
      <c r="WC70" s="200"/>
      <c r="WD70" s="200"/>
      <c r="WE70" s="200"/>
      <c r="WF70" s="200"/>
      <c r="WG70" s="200"/>
      <c r="WH70" s="200"/>
      <c r="WI70" s="200"/>
      <c r="WJ70" s="200"/>
      <c r="WK70" s="200"/>
      <c r="WL70" s="200"/>
      <c r="WM70" s="200"/>
      <c r="WN70" s="200"/>
      <c r="WO70" s="200"/>
      <c r="WP70" s="200"/>
      <c r="WQ70" s="200"/>
      <c r="WR70" s="200"/>
      <c r="WS70" s="200"/>
      <c r="WT70" s="200"/>
      <c r="WU70" s="200"/>
      <c r="WV70" s="200"/>
      <c r="WW70" s="200"/>
      <c r="WX70" s="200"/>
      <c r="WY70" s="200"/>
      <c r="WZ70" s="200"/>
      <c r="XA70" s="200"/>
      <c r="XB70" s="200"/>
      <c r="XC70" s="200"/>
      <c r="XD70" s="200"/>
      <c r="XE70" s="200"/>
      <c r="XF70" s="200"/>
      <c r="XG70" s="200"/>
      <c r="XH70" s="200"/>
      <c r="XI70" s="200"/>
      <c r="XJ70" s="200"/>
      <c r="XK70" s="200"/>
      <c r="XL70" s="200"/>
      <c r="XM70" s="200"/>
      <c r="XN70" s="200"/>
      <c r="XO70" s="200"/>
      <c r="XP70" s="200"/>
      <c r="XQ70" s="200"/>
      <c r="XR70" s="200"/>
      <c r="XS70" s="200"/>
      <c r="XT70" s="200"/>
      <c r="XU70" s="200"/>
      <c r="XV70" s="200"/>
      <c r="XW70" s="200"/>
      <c r="XX70" s="200"/>
      <c r="XY70" s="200"/>
      <c r="XZ70" s="200"/>
      <c r="YA70" s="200"/>
      <c r="YB70" s="200"/>
      <c r="YC70" s="200"/>
      <c r="YD70" s="200"/>
      <c r="YE70" s="200"/>
      <c r="YF70" s="200"/>
      <c r="YG70" s="200"/>
      <c r="YH70" s="200"/>
      <c r="YI70" s="200"/>
      <c r="YJ70" s="200"/>
      <c r="YK70" s="200"/>
      <c r="YL70" s="200"/>
      <c r="YM70" s="200"/>
      <c r="YN70" s="200"/>
      <c r="YO70" s="200"/>
      <c r="YP70" s="200"/>
      <c r="YQ70" s="200"/>
      <c r="YR70" s="200"/>
      <c r="YS70" s="200"/>
      <c r="YT70" s="200"/>
      <c r="YU70" s="200"/>
      <c r="YV70" s="200"/>
      <c r="YW70" s="200"/>
      <c r="YX70" s="200"/>
      <c r="YY70" s="200"/>
      <c r="YZ70" s="200"/>
      <c r="ZA70" s="200"/>
      <c r="ZB70" s="200"/>
      <c r="ZC70" s="200"/>
      <c r="ZD70" s="200"/>
      <c r="ZE70" s="200"/>
      <c r="ZF70" s="200"/>
      <c r="ZG70" s="200"/>
      <c r="ZH70" s="200"/>
      <c r="ZI70" s="200"/>
      <c r="ZJ70" s="200"/>
      <c r="ZK70" s="200"/>
      <c r="ZL70" s="200"/>
      <c r="ZM70" s="200"/>
      <c r="ZN70" s="200"/>
      <c r="ZO70" s="200"/>
      <c r="ZP70" s="200"/>
      <c r="ZQ70" s="200"/>
      <c r="ZR70" s="200"/>
      <c r="ZS70" s="200"/>
      <c r="ZT70" s="200"/>
      <c r="ZU70" s="200"/>
      <c r="ZV70" s="200"/>
      <c r="ZW70" s="200"/>
      <c r="ZX70" s="200"/>
      <c r="ZY70" s="200"/>
      <c r="ZZ70" s="200"/>
      <c r="AAA70" s="200"/>
      <c r="AAB70" s="200"/>
      <c r="AAC70" s="200"/>
      <c r="AAD70" s="200"/>
      <c r="AAE70" s="200"/>
      <c r="AAF70" s="200"/>
      <c r="AAG70" s="200"/>
      <c r="AAH70" s="200"/>
      <c r="AAI70" s="200"/>
      <c r="AAJ70" s="200"/>
      <c r="AAK70" s="200"/>
      <c r="AAL70" s="200"/>
      <c r="AAM70" s="200"/>
      <c r="AAN70" s="200"/>
      <c r="AAO70" s="200"/>
      <c r="AAP70" s="200"/>
      <c r="AAQ70" s="200"/>
      <c r="AAR70" s="200"/>
      <c r="AAS70" s="200"/>
      <c r="AAT70" s="200"/>
      <c r="AAU70" s="200"/>
      <c r="AAV70" s="200"/>
      <c r="AAW70" s="200"/>
      <c r="AAX70" s="200"/>
      <c r="AAY70" s="200"/>
      <c r="AAZ70" s="200"/>
      <c r="ABA70" s="200"/>
      <c r="ABB70" s="200"/>
      <c r="ABC70" s="200"/>
      <c r="ABD70" s="200"/>
      <c r="ABE70" s="200"/>
      <c r="ABF70" s="200"/>
      <c r="ABG70" s="200"/>
      <c r="ABH70" s="200"/>
      <c r="ABI70" s="200"/>
      <c r="ABJ70" s="200"/>
      <c r="ABK70" s="200"/>
      <c r="ABL70" s="200"/>
      <c r="ABM70" s="200"/>
      <c r="ABN70" s="200"/>
      <c r="ABO70" s="200"/>
      <c r="ABP70" s="200"/>
      <c r="ABQ70" s="200"/>
      <c r="ABR70" s="200"/>
      <c r="ABS70" s="200"/>
      <c r="ABT70" s="200"/>
      <c r="ABU70" s="200"/>
      <c r="ABV70" s="200"/>
      <c r="ABW70" s="200"/>
      <c r="ABX70" s="200"/>
      <c r="ABY70" s="200"/>
      <c r="ABZ70" s="200"/>
      <c r="ACA70" s="200"/>
      <c r="ACB70" s="200"/>
      <c r="ACC70" s="200"/>
      <c r="ACD70" s="200"/>
      <c r="ACE70" s="200"/>
      <c r="ACF70" s="200"/>
      <c r="ACG70" s="200"/>
      <c r="ACH70" s="200"/>
      <c r="ACI70" s="200"/>
      <c r="ACJ70" s="200"/>
      <c r="ACK70" s="200"/>
      <c r="ACL70" s="200"/>
      <c r="ACM70" s="200"/>
      <c r="ACN70" s="200"/>
      <c r="ACO70" s="200"/>
      <c r="ACP70" s="200"/>
      <c r="ACQ70" s="200"/>
      <c r="ACR70" s="200"/>
      <c r="ACS70" s="200"/>
      <c r="ACT70" s="200"/>
      <c r="ACU70" s="200"/>
      <c r="ACV70" s="200"/>
      <c r="ACW70" s="200"/>
      <c r="ACX70" s="200"/>
      <c r="ACY70" s="200"/>
      <c r="ACZ70" s="200"/>
      <c r="ADA70" s="200"/>
      <c r="ADB70" s="200"/>
      <c r="ADC70" s="200"/>
      <c r="ADD70" s="200"/>
      <c r="ADE70" s="200"/>
      <c r="ADF70" s="200"/>
      <c r="ADG70" s="200"/>
      <c r="ADH70" s="200"/>
      <c r="ADI70" s="200"/>
      <c r="ADJ70" s="200"/>
      <c r="ADK70" s="200"/>
      <c r="ADL70" s="200"/>
      <c r="ADM70" s="200"/>
      <c r="ADN70" s="200"/>
      <c r="ADO70" s="200"/>
      <c r="ADP70" s="200"/>
      <c r="ADQ70" s="200"/>
      <c r="ADR70" s="200"/>
      <c r="ADS70" s="200"/>
      <c r="ADT70" s="200"/>
      <c r="ADU70" s="200"/>
      <c r="ADV70" s="200"/>
      <c r="ADW70" s="200"/>
      <c r="ADX70" s="200"/>
      <c r="ADY70" s="200"/>
      <c r="ADZ70" s="200"/>
      <c r="AEA70" s="200"/>
      <c r="AEB70" s="200"/>
      <c r="AEC70" s="200"/>
      <c r="AED70" s="200"/>
      <c r="AEE70" s="200"/>
      <c r="AEF70" s="200"/>
      <c r="AEG70" s="200"/>
      <c r="AEH70" s="200"/>
      <c r="AEI70" s="200"/>
      <c r="AEJ70" s="200"/>
      <c r="AEK70" s="200"/>
      <c r="AEL70" s="200"/>
      <c r="AEM70" s="200"/>
      <c r="AEN70" s="200"/>
      <c r="AEO70" s="200"/>
      <c r="AEP70" s="200"/>
      <c r="AEQ70" s="200"/>
      <c r="AER70" s="200"/>
      <c r="AES70" s="200"/>
      <c r="AET70" s="200"/>
      <c r="AEU70" s="200"/>
      <c r="AEV70" s="200"/>
      <c r="AEW70" s="200"/>
      <c r="AEX70" s="200"/>
      <c r="AEY70" s="200"/>
      <c r="AEZ70" s="200"/>
      <c r="AFA70" s="200"/>
      <c r="AFB70" s="200"/>
      <c r="AFC70" s="200"/>
      <c r="AFD70" s="200"/>
      <c r="AFE70" s="200"/>
      <c r="AFF70" s="200"/>
      <c r="AFG70" s="200"/>
      <c r="AFH70" s="200"/>
      <c r="AFI70" s="200"/>
      <c r="AFJ70" s="200"/>
      <c r="AFK70" s="200"/>
      <c r="AFL70" s="200"/>
      <c r="AFM70" s="200"/>
      <c r="AFN70" s="200"/>
      <c r="AFO70" s="200"/>
      <c r="AFP70" s="200"/>
      <c r="AFQ70" s="200"/>
      <c r="AFR70" s="200"/>
      <c r="AFS70" s="200"/>
      <c r="AFT70" s="200"/>
      <c r="AFU70" s="200"/>
      <c r="AFV70" s="200"/>
      <c r="AFW70" s="200"/>
      <c r="AFX70" s="200"/>
      <c r="AFY70" s="200"/>
      <c r="AFZ70" s="200"/>
      <c r="AGA70" s="200"/>
      <c r="AGB70" s="200"/>
      <c r="AGC70" s="200"/>
      <c r="AGD70" s="200"/>
      <c r="AGE70" s="200"/>
      <c r="AGF70" s="200"/>
      <c r="AGG70" s="200"/>
      <c r="AGH70" s="200"/>
      <c r="AGI70" s="200"/>
      <c r="AGJ70" s="200"/>
      <c r="AGK70" s="200"/>
      <c r="AGL70" s="200"/>
      <c r="AGM70" s="200"/>
      <c r="AGN70" s="200"/>
      <c r="AGO70" s="200"/>
      <c r="AGP70" s="200"/>
      <c r="AGQ70" s="200"/>
      <c r="AGR70" s="200"/>
      <c r="AGS70" s="200"/>
      <c r="AGT70" s="200"/>
      <c r="AGU70" s="200"/>
      <c r="AGV70" s="200"/>
      <c r="AGW70" s="200"/>
      <c r="AGX70" s="200"/>
      <c r="AGY70" s="200"/>
      <c r="AGZ70" s="200"/>
      <c r="AHA70" s="200"/>
      <c r="AHB70" s="200"/>
      <c r="AHC70" s="200"/>
      <c r="AHD70" s="200"/>
      <c r="AHE70" s="200"/>
      <c r="AHF70" s="200"/>
      <c r="AHG70" s="200"/>
      <c r="AHH70" s="200"/>
      <c r="AHI70" s="200"/>
      <c r="AHJ70" s="200"/>
      <c r="AHK70" s="200"/>
      <c r="AHL70" s="200"/>
      <c r="AHM70" s="200"/>
      <c r="AHN70" s="200"/>
      <c r="AHO70" s="200"/>
      <c r="AHP70" s="200"/>
      <c r="AHQ70" s="200"/>
      <c r="AHR70" s="200"/>
      <c r="AHS70" s="200"/>
      <c r="AHT70" s="200"/>
      <c r="AHU70" s="200"/>
      <c r="AHV70" s="200"/>
      <c r="AHW70" s="200"/>
      <c r="AHX70" s="200"/>
      <c r="AHY70" s="200"/>
      <c r="AHZ70" s="200"/>
      <c r="AIA70" s="200"/>
      <c r="AIB70" s="200"/>
      <c r="AIC70" s="200"/>
      <c r="AID70" s="200"/>
      <c r="AIE70" s="200"/>
      <c r="AIF70" s="200"/>
      <c r="AIG70" s="200"/>
      <c r="AIH70" s="200"/>
      <c r="AII70" s="200"/>
      <c r="AIJ70" s="200"/>
      <c r="AIK70" s="200"/>
      <c r="AIL70" s="200"/>
      <c r="AIM70" s="200"/>
      <c r="AIN70" s="200"/>
      <c r="AIO70" s="200"/>
      <c r="AIP70" s="200"/>
      <c r="AIQ70" s="200"/>
      <c r="AIR70" s="200"/>
      <c r="AIS70" s="200"/>
      <c r="AIT70" s="200"/>
      <c r="AIU70" s="200"/>
      <c r="AIV70" s="200"/>
      <c r="AIW70" s="200"/>
      <c r="AIX70" s="200"/>
      <c r="AIY70" s="200"/>
      <c r="AIZ70" s="200"/>
      <c r="AJA70" s="200"/>
      <c r="AJB70" s="200"/>
      <c r="AJC70" s="200"/>
      <c r="AJD70" s="200"/>
      <c r="AJE70" s="200"/>
      <c r="AJF70" s="200"/>
      <c r="AJG70" s="200"/>
      <c r="AJH70" s="200"/>
      <c r="AJI70" s="200"/>
      <c r="AJJ70" s="200"/>
      <c r="AJK70" s="200"/>
      <c r="AJL70" s="200"/>
      <c r="AJM70" s="200"/>
      <c r="AJN70" s="200"/>
      <c r="AJO70" s="200"/>
    </row>
    <row r="71" spans="1:952">
      <c r="B71" s="354">
        <v>68</v>
      </c>
      <c r="C71" s="355"/>
      <c r="D71" s="354"/>
      <c r="E71" s="354"/>
      <c r="F71" s="362">
        <v>0</v>
      </c>
      <c r="G71" s="360">
        <v>0</v>
      </c>
      <c r="H71" s="363">
        <v>0</v>
      </c>
      <c r="I71" s="377">
        <v>0</v>
      </c>
      <c r="J71" s="360"/>
      <c r="K71" s="360"/>
      <c r="L71" s="360"/>
      <c r="M71" s="360">
        <f t="shared" si="8"/>
        <v>0</v>
      </c>
      <c r="N71" s="361">
        <f t="shared" si="9"/>
        <v>0</v>
      </c>
      <c r="O71" s="361">
        <f t="shared" si="7"/>
        <v>0</v>
      </c>
      <c r="S71" s="414">
        <v>68</v>
      </c>
      <c r="T71" s="415"/>
      <c r="U71" s="414"/>
      <c r="V71" s="425">
        <v>0</v>
      </c>
      <c r="W71" s="416">
        <f t="shared" si="10"/>
        <v>0</v>
      </c>
      <c r="X71" s="416">
        <f t="shared" si="11"/>
        <v>0</v>
      </c>
      <c r="Y71" s="409"/>
      <c r="Z71" s="428" t="str">
        <f t="shared" si="12"/>
        <v>OK</v>
      </c>
      <c r="AJP71" s="201"/>
    </row>
    <row r="72" spans="1:952">
      <c r="B72" s="354">
        <v>69</v>
      </c>
      <c r="C72" s="355"/>
      <c r="D72" s="354"/>
      <c r="E72" s="354"/>
      <c r="F72" s="362">
        <v>0</v>
      </c>
      <c r="G72" s="360">
        <v>0</v>
      </c>
      <c r="H72" s="363">
        <v>0</v>
      </c>
      <c r="I72" s="377">
        <v>0</v>
      </c>
      <c r="J72" s="360"/>
      <c r="K72" s="360"/>
      <c r="L72" s="360"/>
      <c r="M72" s="360">
        <f t="shared" si="8"/>
        <v>0</v>
      </c>
      <c r="N72" s="361">
        <f t="shared" si="9"/>
        <v>0</v>
      </c>
      <c r="O72" s="361">
        <f t="shared" si="7"/>
        <v>0</v>
      </c>
      <c r="S72" s="414">
        <v>69</v>
      </c>
      <c r="T72" s="415"/>
      <c r="U72" s="414"/>
      <c r="V72" s="425">
        <v>0</v>
      </c>
      <c r="W72" s="416">
        <f t="shared" si="10"/>
        <v>0</v>
      </c>
      <c r="X72" s="416">
        <f t="shared" si="11"/>
        <v>0</v>
      </c>
      <c r="Y72" s="409"/>
      <c r="Z72" s="428" t="str">
        <f t="shared" si="12"/>
        <v>OK</v>
      </c>
      <c r="AJP72" s="201"/>
    </row>
    <row r="73" spans="1:952">
      <c r="B73" s="354">
        <v>70</v>
      </c>
      <c r="C73" s="355"/>
      <c r="D73" s="354"/>
      <c r="E73" s="354"/>
      <c r="F73" s="362">
        <v>0</v>
      </c>
      <c r="G73" s="360">
        <v>0</v>
      </c>
      <c r="H73" s="363">
        <v>0</v>
      </c>
      <c r="I73" s="377">
        <v>0</v>
      </c>
      <c r="J73" s="360"/>
      <c r="K73" s="360"/>
      <c r="L73" s="360"/>
      <c r="M73" s="360">
        <f t="shared" si="8"/>
        <v>0</v>
      </c>
      <c r="N73" s="361">
        <f t="shared" si="9"/>
        <v>0</v>
      </c>
      <c r="O73" s="361">
        <f t="shared" si="7"/>
        <v>0</v>
      </c>
      <c r="S73" s="414">
        <v>70</v>
      </c>
      <c r="T73" s="415"/>
      <c r="U73" s="414"/>
      <c r="V73" s="425">
        <v>0</v>
      </c>
      <c r="W73" s="416">
        <f t="shared" si="10"/>
        <v>0</v>
      </c>
      <c r="X73" s="416">
        <f t="shared" si="11"/>
        <v>0</v>
      </c>
      <c r="Y73" s="409"/>
      <c r="Z73" s="428" t="str">
        <f t="shared" si="12"/>
        <v>OK</v>
      </c>
      <c r="AJP73" s="201"/>
    </row>
    <row r="74" spans="1:952">
      <c r="B74" s="354">
        <v>71</v>
      </c>
      <c r="C74" s="355"/>
      <c r="D74" s="354"/>
      <c r="E74" s="354"/>
      <c r="F74" s="362">
        <v>0</v>
      </c>
      <c r="G74" s="360">
        <v>0</v>
      </c>
      <c r="H74" s="363">
        <v>0</v>
      </c>
      <c r="I74" s="377">
        <v>0</v>
      </c>
      <c r="J74" s="360"/>
      <c r="K74" s="360"/>
      <c r="L74" s="360"/>
      <c r="M74" s="360">
        <f t="shared" si="8"/>
        <v>0</v>
      </c>
      <c r="N74" s="361">
        <f t="shared" si="9"/>
        <v>0</v>
      </c>
      <c r="O74" s="361">
        <f t="shared" si="7"/>
        <v>0</v>
      </c>
      <c r="S74" s="414">
        <v>71</v>
      </c>
      <c r="T74" s="415"/>
      <c r="U74" s="414"/>
      <c r="V74" s="425">
        <v>0</v>
      </c>
      <c r="W74" s="416">
        <f t="shared" si="10"/>
        <v>0</v>
      </c>
      <c r="X74" s="416">
        <f t="shared" si="11"/>
        <v>0</v>
      </c>
      <c r="Y74" s="409"/>
      <c r="Z74" s="428" t="str">
        <f t="shared" si="12"/>
        <v>OK</v>
      </c>
      <c r="AJP74" s="201"/>
    </row>
    <row r="75" spans="1:952" s="204" customFormat="1">
      <c r="A75" s="200"/>
      <c r="B75" s="366">
        <v>72</v>
      </c>
      <c r="C75" s="367"/>
      <c r="D75" s="366"/>
      <c r="E75" s="366"/>
      <c r="F75" s="362">
        <v>0</v>
      </c>
      <c r="G75" s="362">
        <v>0</v>
      </c>
      <c r="H75" s="363">
        <v>0</v>
      </c>
      <c r="I75" s="377">
        <v>0</v>
      </c>
      <c r="J75" s="362"/>
      <c r="K75" s="362"/>
      <c r="L75" s="362"/>
      <c r="M75" s="360">
        <f t="shared" si="8"/>
        <v>0</v>
      </c>
      <c r="N75" s="361">
        <f t="shared" si="9"/>
        <v>0</v>
      </c>
      <c r="O75" s="361">
        <f t="shared" si="7"/>
        <v>0</v>
      </c>
      <c r="P75" s="200"/>
      <c r="Q75" s="200"/>
      <c r="R75" s="200"/>
      <c r="S75" s="417">
        <v>72</v>
      </c>
      <c r="T75" s="418"/>
      <c r="U75" s="417"/>
      <c r="V75" s="426">
        <v>0</v>
      </c>
      <c r="W75" s="416">
        <f t="shared" si="10"/>
        <v>0</v>
      </c>
      <c r="X75" s="416">
        <f t="shared" si="11"/>
        <v>0</v>
      </c>
      <c r="Y75" s="419"/>
      <c r="Z75" s="428" t="str">
        <f t="shared" si="12"/>
        <v>OK</v>
      </c>
      <c r="AA75" s="352"/>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c r="DI75" s="200"/>
      <c r="DJ75" s="200"/>
      <c r="DK75" s="200"/>
      <c r="DL75" s="200"/>
      <c r="DM75" s="200"/>
      <c r="DN75" s="200"/>
      <c r="DO75" s="200"/>
      <c r="DP75" s="200"/>
      <c r="DQ75" s="200"/>
      <c r="DR75" s="200"/>
      <c r="DS75" s="200"/>
      <c r="DT75" s="200"/>
      <c r="DU75" s="200"/>
      <c r="DV75" s="200"/>
      <c r="DW75" s="200"/>
      <c r="DX75" s="200"/>
      <c r="DY75" s="200"/>
      <c r="DZ75" s="200"/>
      <c r="EA75" s="200"/>
      <c r="EB75" s="200"/>
      <c r="EC75" s="200"/>
      <c r="ED75" s="200"/>
      <c r="EE75" s="200"/>
      <c r="EF75" s="200"/>
      <c r="EG75" s="200"/>
      <c r="EH75" s="200"/>
      <c r="EI75" s="200"/>
      <c r="EJ75" s="200"/>
      <c r="EK75" s="200"/>
      <c r="EL75" s="200"/>
      <c r="EM75" s="200"/>
      <c r="EN75" s="200"/>
      <c r="EO75" s="200"/>
      <c r="EP75" s="200"/>
      <c r="EQ75" s="200"/>
      <c r="ER75" s="200"/>
      <c r="ES75" s="200"/>
      <c r="ET75" s="200"/>
      <c r="EU75" s="200"/>
      <c r="EV75" s="200"/>
      <c r="EW75" s="200"/>
      <c r="EX75" s="200"/>
      <c r="EY75" s="200"/>
      <c r="EZ75" s="200"/>
      <c r="FA75" s="200"/>
      <c r="FB75" s="200"/>
      <c r="FC75" s="200"/>
      <c r="FD75" s="200"/>
      <c r="FE75" s="200"/>
      <c r="FF75" s="200"/>
      <c r="FG75" s="200"/>
      <c r="FH75" s="200"/>
      <c r="FI75" s="200"/>
      <c r="FJ75" s="200"/>
      <c r="FK75" s="200"/>
      <c r="FL75" s="200"/>
      <c r="FM75" s="200"/>
      <c r="FN75" s="200"/>
      <c r="FO75" s="200"/>
      <c r="FP75" s="200"/>
      <c r="FQ75" s="200"/>
      <c r="FR75" s="200"/>
      <c r="FS75" s="200"/>
      <c r="FT75" s="200"/>
      <c r="FU75" s="200"/>
      <c r="FV75" s="200"/>
      <c r="FW75" s="200"/>
      <c r="FX75" s="200"/>
      <c r="FY75" s="200"/>
      <c r="FZ75" s="200"/>
      <c r="GA75" s="200"/>
      <c r="GB75" s="200"/>
      <c r="GC75" s="200"/>
      <c r="GD75" s="200"/>
      <c r="GE75" s="200"/>
      <c r="GF75" s="200"/>
      <c r="GG75" s="200"/>
      <c r="GH75" s="200"/>
      <c r="GI75" s="200"/>
      <c r="GJ75" s="200"/>
      <c r="GK75" s="200"/>
      <c r="GL75" s="200"/>
      <c r="GM75" s="200"/>
      <c r="GN75" s="200"/>
      <c r="GO75" s="200"/>
      <c r="GP75" s="200"/>
      <c r="GQ75" s="200"/>
      <c r="GR75" s="200"/>
      <c r="GS75" s="200"/>
      <c r="GT75" s="200"/>
      <c r="GU75" s="200"/>
      <c r="GV75" s="200"/>
      <c r="GW75" s="200"/>
      <c r="GX75" s="200"/>
      <c r="GY75" s="200"/>
      <c r="GZ75" s="200"/>
      <c r="HA75" s="200"/>
      <c r="HB75" s="200"/>
      <c r="HC75" s="200"/>
      <c r="HD75" s="200"/>
      <c r="HE75" s="200"/>
      <c r="HF75" s="200"/>
      <c r="HG75" s="200"/>
      <c r="HH75" s="200"/>
      <c r="HI75" s="200"/>
      <c r="HJ75" s="200"/>
      <c r="HK75" s="200"/>
      <c r="HL75" s="200"/>
      <c r="HM75" s="200"/>
      <c r="HN75" s="200"/>
      <c r="HO75" s="200"/>
      <c r="HP75" s="200"/>
      <c r="HQ75" s="200"/>
      <c r="HR75" s="200"/>
      <c r="HS75" s="200"/>
      <c r="HT75" s="200"/>
      <c r="HU75" s="200"/>
      <c r="HV75" s="200"/>
      <c r="HW75" s="200"/>
      <c r="HX75" s="200"/>
      <c r="HY75" s="200"/>
      <c r="HZ75" s="200"/>
      <c r="IA75" s="200"/>
      <c r="IB75" s="200"/>
      <c r="IC75" s="200"/>
      <c r="ID75" s="200"/>
      <c r="IE75" s="200"/>
      <c r="IF75" s="200"/>
      <c r="IG75" s="200"/>
      <c r="IH75" s="200"/>
      <c r="II75" s="200"/>
      <c r="IJ75" s="200"/>
      <c r="IK75" s="200"/>
      <c r="IL75" s="200"/>
      <c r="IM75" s="200"/>
      <c r="IN75" s="200"/>
      <c r="IO75" s="200"/>
      <c r="IP75" s="200"/>
      <c r="IQ75" s="200"/>
      <c r="IR75" s="200"/>
      <c r="IS75" s="200"/>
      <c r="IT75" s="200"/>
      <c r="IU75" s="200"/>
      <c r="IV75" s="200"/>
      <c r="IW75" s="200"/>
      <c r="IX75" s="200"/>
      <c r="IY75" s="200"/>
      <c r="IZ75" s="200"/>
      <c r="JA75" s="200"/>
      <c r="JB75" s="200"/>
      <c r="JC75" s="200"/>
      <c r="JD75" s="200"/>
      <c r="JE75" s="200"/>
      <c r="JF75" s="200"/>
      <c r="JG75" s="200"/>
      <c r="JH75" s="200"/>
      <c r="JI75" s="200"/>
      <c r="JJ75" s="200"/>
      <c r="JK75" s="200"/>
      <c r="JL75" s="200"/>
      <c r="JM75" s="200"/>
      <c r="JN75" s="200"/>
      <c r="JO75" s="200"/>
      <c r="JP75" s="200"/>
      <c r="JQ75" s="200"/>
      <c r="JR75" s="200"/>
      <c r="JS75" s="200"/>
      <c r="JT75" s="200"/>
      <c r="JU75" s="200"/>
      <c r="JV75" s="200"/>
      <c r="JW75" s="200"/>
      <c r="JX75" s="200"/>
      <c r="JY75" s="200"/>
      <c r="JZ75" s="200"/>
      <c r="KA75" s="200"/>
      <c r="KB75" s="200"/>
      <c r="KC75" s="200"/>
      <c r="KD75" s="200"/>
      <c r="KE75" s="200"/>
      <c r="KF75" s="200"/>
      <c r="KG75" s="200"/>
      <c r="KH75" s="200"/>
      <c r="KI75" s="200"/>
      <c r="KJ75" s="200"/>
      <c r="KK75" s="200"/>
      <c r="KL75" s="200"/>
      <c r="KM75" s="200"/>
      <c r="KN75" s="200"/>
      <c r="KO75" s="200"/>
      <c r="KP75" s="200"/>
      <c r="KQ75" s="200"/>
      <c r="KR75" s="200"/>
      <c r="KS75" s="200"/>
      <c r="KT75" s="200"/>
      <c r="KU75" s="200"/>
      <c r="KV75" s="200"/>
      <c r="KW75" s="200"/>
      <c r="KX75" s="200"/>
      <c r="KY75" s="200"/>
      <c r="KZ75" s="200"/>
      <c r="LA75" s="200"/>
      <c r="LB75" s="200"/>
      <c r="LC75" s="200"/>
      <c r="LD75" s="200"/>
      <c r="LE75" s="200"/>
      <c r="LF75" s="200"/>
      <c r="LG75" s="200"/>
      <c r="LH75" s="200"/>
      <c r="LI75" s="200"/>
      <c r="LJ75" s="200"/>
      <c r="LK75" s="200"/>
      <c r="LL75" s="200"/>
      <c r="LM75" s="200"/>
      <c r="LN75" s="200"/>
      <c r="LO75" s="200"/>
      <c r="LP75" s="200"/>
      <c r="LQ75" s="200"/>
      <c r="LR75" s="200"/>
      <c r="LS75" s="200"/>
      <c r="LT75" s="200"/>
      <c r="LU75" s="200"/>
      <c r="LV75" s="200"/>
      <c r="LW75" s="200"/>
      <c r="LX75" s="200"/>
      <c r="LY75" s="200"/>
      <c r="LZ75" s="200"/>
      <c r="MA75" s="200"/>
      <c r="MB75" s="200"/>
      <c r="MC75" s="200"/>
      <c r="MD75" s="200"/>
      <c r="ME75" s="200"/>
      <c r="MF75" s="200"/>
      <c r="MG75" s="200"/>
      <c r="MH75" s="200"/>
      <c r="MI75" s="200"/>
      <c r="MJ75" s="200"/>
      <c r="MK75" s="200"/>
      <c r="ML75" s="200"/>
      <c r="MM75" s="200"/>
      <c r="MN75" s="200"/>
      <c r="MO75" s="200"/>
      <c r="MP75" s="200"/>
      <c r="MQ75" s="200"/>
      <c r="MR75" s="200"/>
      <c r="MS75" s="200"/>
      <c r="MT75" s="200"/>
      <c r="MU75" s="200"/>
      <c r="MV75" s="200"/>
      <c r="MW75" s="200"/>
      <c r="MX75" s="200"/>
      <c r="MY75" s="200"/>
      <c r="MZ75" s="200"/>
      <c r="NA75" s="200"/>
      <c r="NB75" s="200"/>
      <c r="NC75" s="200"/>
      <c r="ND75" s="200"/>
      <c r="NE75" s="200"/>
      <c r="NF75" s="200"/>
      <c r="NG75" s="200"/>
      <c r="NH75" s="200"/>
      <c r="NI75" s="200"/>
      <c r="NJ75" s="200"/>
      <c r="NK75" s="200"/>
      <c r="NL75" s="200"/>
      <c r="NM75" s="200"/>
      <c r="NN75" s="200"/>
      <c r="NO75" s="200"/>
      <c r="NP75" s="200"/>
      <c r="NQ75" s="200"/>
      <c r="NR75" s="200"/>
      <c r="NS75" s="200"/>
      <c r="NT75" s="200"/>
      <c r="NU75" s="200"/>
      <c r="NV75" s="200"/>
      <c r="NW75" s="200"/>
      <c r="NX75" s="200"/>
      <c r="NY75" s="200"/>
      <c r="NZ75" s="200"/>
      <c r="OA75" s="200"/>
      <c r="OB75" s="200"/>
      <c r="OC75" s="200"/>
      <c r="OD75" s="200"/>
      <c r="OE75" s="200"/>
      <c r="OF75" s="200"/>
      <c r="OG75" s="200"/>
      <c r="OH75" s="200"/>
      <c r="OI75" s="200"/>
      <c r="OJ75" s="200"/>
      <c r="OK75" s="200"/>
      <c r="OL75" s="200"/>
      <c r="OM75" s="200"/>
      <c r="ON75" s="200"/>
      <c r="OO75" s="200"/>
      <c r="OP75" s="200"/>
      <c r="OQ75" s="200"/>
      <c r="OR75" s="200"/>
      <c r="OS75" s="200"/>
      <c r="OT75" s="200"/>
      <c r="OU75" s="200"/>
      <c r="OV75" s="200"/>
      <c r="OW75" s="200"/>
      <c r="OX75" s="200"/>
      <c r="OY75" s="200"/>
      <c r="OZ75" s="200"/>
      <c r="PA75" s="200"/>
      <c r="PB75" s="200"/>
      <c r="PC75" s="200"/>
      <c r="PD75" s="200"/>
      <c r="PE75" s="200"/>
      <c r="PF75" s="200"/>
      <c r="PG75" s="200"/>
      <c r="PH75" s="200"/>
      <c r="PI75" s="200"/>
      <c r="PJ75" s="200"/>
      <c r="PK75" s="200"/>
      <c r="PL75" s="200"/>
      <c r="PM75" s="200"/>
      <c r="PN75" s="200"/>
      <c r="PO75" s="200"/>
      <c r="PP75" s="200"/>
      <c r="PQ75" s="200"/>
      <c r="PR75" s="200"/>
      <c r="PS75" s="200"/>
      <c r="PT75" s="200"/>
      <c r="PU75" s="200"/>
      <c r="PV75" s="200"/>
      <c r="PW75" s="200"/>
      <c r="PX75" s="200"/>
      <c r="PY75" s="200"/>
      <c r="PZ75" s="200"/>
      <c r="QA75" s="200"/>
      <c r="QB75" s="200"/>
      <c r="QC75" s="200"/>
      <c r="QD75" s="200"/>
      <c r="QE75" s="200"/>
      <c r="QF75" s="200"/>
      <c r="QG75" s="200"/>
      <c r="QH75" s="200"/>
      <c r="QI75" s="200"/>
      <c r="QJ75" s="200"/>
      <c r="QK75" s="200"/>
      <c r="QL75" s="200"/>
      <c r="QM75" s="200"/>
      <c r="QN75" s="200"/>
      <c r="QO75" s="200"/>
      <c r="QP75" s="200"/>
      <c r="QQ75" s="200"/>
      <c r="QR75" s="200"/>
      <c r="QS75" s="200"/>
      <c r="QT75" s="200"/>
      <c r="QU75" s="200"/>
      <c r="QV75" s="200"/>
      <c r="QW75" s="200"/>
      <c r="QX75" s="200"/>
      <c r="QY75" s="200"/>
      <c r="QZ75" s="200"/>
      <c r="RA75" s="200"/>
      <c r="RB75" s="200"/>
      <c r="RC75" s="200"/>
      <c r="RD75" s="200"/>
      <c r="RE75" s="200"/>
      <c r="RF75" s="200"/>
      <c r="RG75" s="200"/>
      <c r="RH75" s="200"/>
      <c r="RI75" s="200"/>
      <c r="RJ75" s="200"/>
      <c r="RK75" s="200"/>
      <c r="RL75" s="200"/>
      <c r="RM75" s="200"/>
      <c r="RN75" s="200"/>
      <c r="RO75" s="200"/>
      <c r="RP75" s="200"/>
      <c r="RQ75" s="200"/>
      <c r="RR75" s="200"/>
      <c r="RS75" s="200"/>
      <c r="RT75" s="200"/>
      <c r="RU75" s="200"/>
      <c r="RV75" s="200"/>
      <c r="RW75" s="200"/>
      <c r="RX75" s="200"/>
      <c r="RY75" s="200"/>
      <c r="RZ75" s="200"/>
      <c r="SA75" s="200"/>
      <c r="SB75" s="200"/>
      <c r="SC75" s="200"/>
      <c r="SD75" s="200"/>
      <c r="SE75" s="200"/>
      <c r="SF75" s="200"/>
      <c r="SG75" s="200"/>
      <c r="SH75" s="200"/>
      <c r="SI75" s="200"/>
      <c r="SJ75" s="200"/>
      <c r="SK75" s="200"/>
      <c r="SL75" s="200"/>
      <c r="SM75" s="200"/>
      <c r="SN75" s="200"/>
      <c r="SO75" s="200"/>
      <c r="SP75" s="200"/>
      <c r="SQ75" s="200"/>
      <c r="SR75" s="200"/>
      <c r="SS75" s="200"/>
      <c r="ST75" s="200"/>
      <c r="SU75" s="200"/>
      <c r="SV75" s="200"/>
      <c r="SW75" s="200"/>
      <c r="SX75" s="200"/>
      <c r="SY75" s="200"/>
      <c r="SZ75" s="200"/>
      <c r="TA75" s="200"/>
      <c r="TB75" s="200"/>
      <c r="TC75" s="200"/>
      <c r="TD75" s="200"/>
      <c r="TE75" s="200"/>
      <c r="TF75" s="200"/>
      <c r="TG75" s="200"/>
      <c r="TH75" s="200"/>
      <c r="TI75" s="200"/>
      <c r="TJ75" s="200"/>
      <c r="TK75" s="200"/>
      <c r="TL75" s="200"/>
      <c r="TM75" s="200"/>
      <c r="TN75" s="200"/>
      <c r="TO75" s="200"/>
      <c r="TP75" s="200"/>
      <c r="TQ75" s="200"/>
      <c r="TR75" s="200"/>
      <c r="TS75" s="200"/>
      <c r="TT75" s="200"/>
      <c r="TU75" s="200"/>
      <c r="TV75" s="200"/>
      <c r="TW75" s="200"/>
      <c r="TX75" s="200"/>
      <c r="TY75" s="200"/>
      <c r="TZ75" s="200"/>
      <c r="UA75" s="200"/>
      <c r="UB75" s="200"/>
      <c r="UC75" s="200"/>
      <c r="UD75" s="200"/>
      <c r="UE75" s="200"/>
      <c r="UF75" s="200"/>
      <c r="UG75" s="200"/>
      <c r="UH75" s="200"/>
      <c r="UI75" s="200"/>
      <c r="UJ75" s="200"/>
      <c r="UK75" s="200"/>
      <c r="UL75" s="200"/>
      <c r="UM75" s="200"/>
      <c r="UN75" s="200"/>
      <c r="UO75" s="200"/>
      <c r="UP75" s="200"/>
      <c r="UQ75" s="200"/>
      <c r="UR75" s="200"/>
      <c r="US75" s="200"/>
      <c r="UT75" s="200"/>
      <c r="UU75" s="200"/>
      <c r="UV75" s="200"/>
      <c r="UW75" s="200"/>
      <c r="UX75" s="200"/>
      <c r="UY75" s="200"/>
      <c r="UZ75" s="200"/>
      <c r="VA75" s="200"/>
      <c r="VB75" s="200"/>
      <c r="VC75" s="200"/>
      <c r="VD75" s="200"/>
      <c r="VE75" s="200"/>
      <c r="VF75" s="200"/>
      <c r="VG75" s="200"/>
      <c r="VH75" s="200"/>
      <c r="VI75" s="200"/>
      <c r="VJ75" s="200"/>
      <c r="VK75" s="200"/>
      <c r="VL75" s="200"/>
      <c r="VM75" s="200"/>
      <c r="VN75" s="200"/>
      <c r="VO75" s="200"/>
      <c r="VP75" s="200"/>
      <c r="VQ75" s="200"/>
      <c r="VR75" s="200"/>
      <c r="VS75" s="200"/>
      <c r="VT75" s="200"/>
      <c r="VU75" s="200"/>
      <c r="VV75" s="200"/>
      <c r="VW75" s="200"/>
      <c r="VX75" s="200"/>
      <c r="VY75" s="200"/>
      <c r="VZ75" s="200"/>
      <c r="WA75" s="200"/>
      <c r="WB75" s="200"/>
      <c r="WC75" s="200"/>
      <c r="WD75" s="200"/>
      <c r="WE75" s="200"/>
      <c r="WF75" s="200"/>
      <c r="WG75" s="200"/>
      <c r="WH75" s="200"/>
      <c r="WI75" s="200"/>
      <c r="WJ75" s="200"/>
      <c r="WK75" s="200"/>
      <c r="WL75" s="200"/>
      <c r="WM75" s="200"/>
      <c r="WN75" s="200"/>
      <c r="WO75" s="200"/>
      <c r="WP75" s="200"/>
      <c r="WQ75" s="200"/>
      <c r="WR75" s="200"/>
      <c r="WS75" s="200"/>
      <c r="WT75" s="200"/>
      <c r="WU75" s="200"/>
      <c r="WV75" s="200"/>
      <c r="WW75" s="200"/>
      <c r="WX75" s="200"/>
      <c r="WY75" s="200"/>
      <c r="WZ75" s="200"/>
      <c r="XA75" s="200"/>
      <c r="XB75" s="200"/>
      <c r="XC75" s="200"/>
      <c r="XD75" s="200"/>
      <c r="XE75" s="200"/>
      <c r="XF75" s="200"/>
      <c r="XG75" s="200"/>
      <c r="XH75" s="200"/>
      <c r="XI75" s="200"/>
      <c r="XJ75" s="200"/>
      <c r="XK75" s="200"/>
      <c r="XL75" s="200"/>
      <c r="XM75" s="200"/>
      <c r="XN75" s="200"/>
      <c r="XO75" s="200"/>
      <c r="XP75" s="200"/>
      <c r="XQ75" s="200"/>
      <c r="XR75" s="200"/>
      <c r="XS75" s="200"/>
      <c r="XT75" s="200"/>
      <c r="XU75" s="200"/>
      <c r="XV75" s="200"/>
      <c r="XW75" s="200"/>
      <c r="XX75" s="200"/>
      <c r="XY75" s="200"/>
      <c r="XZ75" s="200"/>
      <c r="YA75" s="200"/>
      <c r="YB75" s="200"/>
      <c r="YC75" s="200"/>
      <c r="YD75" s="200"/>
      <c r="YE75" s="200"/>
      <c r="YF75" s="200"/>
      <c r="YG75" s="200"/>
      <c r="YH75" s="200"/>
      <c r="YI75" s="200"/>
      <c r="YJ75" s="200"/>
      <c r="YK75" s="200"/>
      <c r="YL75" s="200"/>
      <c r="YM75" s="200"/>
      <c r="YN75" s="200"/>
      <c r="YO75" s="200"/>
      <c r="YP75" s="200"/>
      <c r="YQ75" s="200"/>
      <c r="YR75" s="200"/>
      <c r="YS75" s="200"/>
      <c r="YT75" s="200"/>
      <c r="YU75" s="200"/>
      <c r="YV75" s="200"/>
      <c r="YW75" s="200"/>
      <c r="YX75" s="200"/>
      <c r="YY75" s="200"/>
      <c r="YZ75" s="200"/>
      <c r="ZA75" s="200"/>
      <c r="ZB75" s="200"/>
      <c r="ZC75" s="200"/>
      <c r="ZD75" s="200"/>
      <c r="ZE75" s="200"/>
      <c r="ZF75" s="200"/>
      <c r="ZG75" s="200"/>
      <c r="ZH75" s="200"/>
      <c r="ZI75" s="200"/>
      <c r="ZJ75" s="200"/>
      <c r="ZK75" s="200"/>
      <c r="ZL75" s="200"/>
      <c r="ZM75" s="200"/>
      <c r="ZN75" s="200"/>
      <c r="ZO75" s="200"/>
      <c r="ZP75" s="200"/>
      <c r="ZQ75" s="200"/>
      <c r="ZR75" s="200"/>
      <c r="ZS75" s="200"/>
      <c r="ZT75" s="200"/>
      <c r="ZU75" s="200"/>
      <c r="ZV75" s="200"/>
      <c r="ZW75" s="200"/>
      <c r="ZX75" s="200"/>
      <c r="ZY75" s="200"/>
      <c r="ZZ75" s="200"/>
      <c r="AAA75" s="200"/>
      <c r="AAB75" s="200"/>
      <c r="AAC75" s="200"/>
      <c r="AAD75" s="200"/>
      <c r="AAE75" s="200"/>
      <c r="AAF75" s="200"/>
      <c r="AAG75" s="200"/>
      <c r="AAH75" s="200"/>
      <c r="AAI75" s="200"/>
      <c r="AAJ75" s="200"/>
      <c r="AAK75" s="200"/>
      <c r="AAL75" s="200"/>
      <c r="AAM75" s="200"/>
      <c r="AAN75" s="200"/>
      <c r="AAO75" s="200"/>
      <c r="AAP75" s="200"/>
      <c r="AAQ75" s="200"/>
      <c r="AAR75" s="200"/>
      <c r="AAS75" s="200"/>
      <c r="AAT75" s="200"/>
      <c r="AAU75" s="200"/>
      <c r="AAV75" s="200"/>
      <c r="AAW75" s="200"/>
      <c r="AAX75" s="200"/>
      <c r="AAY75" s="200"/>
      <c r="AAZ75" s="200"/>
      <c r="ABA75" s="200"/>
      <c r="ABB75" s="200"/>
      <c r="ABC75" s="200"/>
      <c r="ABD75" s="200"/>
      <c r="ABE75" s="200"/>
      <c r="ABF75" s="200"/>
      <c r="ABG75" s="200"/>
      <c r="ABH75" s="200"/>
      <c r="ABI75" s="200"/>
      <c r="ABJ75" s="200"/>
      <c r="ABK75" s="200"/>
      <c r="ABL75" s="200"/>
      <c r="ABM75" s="200"/>
      <c r="ABN75" s="200"/>
      <c r="ABO75" s="200"/>
      <c r="ABP75" s="200"/>
      <c r="ABQ75" s="200"/>
      <c r="ABR75" s="200"/>
      <c r="ABS75" s="200"/>
      <c r="ABT75" s="200"/>
      <c r="ABU75" s="200"/>
      <c r="ABV75" s="200"/>
      <c r="ABW75" s="200"/>
      <c r="ABX75" s="200"/>
      <c r="ABY75" s="200"/>
      <c r="ABZ75" s="200"/>
      <c r="ACA75" s="200"/>
      <c r="ACB75" s="200"/>
      <c r="ACC75" s="200"/>
      <c r="ACD75" s="200"/>
      <c r="ACE75" s="200"/>
      <c r="ACF75" s="200"/>
      <c r="ACG75" s="200"/>
      <c r="ACH75" s="200"/>
      <c r="ACI75" s="200"/>
      <c r="ACJ75" s="200"/>
      <c r="ACK75" s="200"/>
      <c r="ACL75" s="200"/>
      <c r="ACM75" s="200"/>
      <c r="ACN75" s="200"/>
      <c r="ACO75" s="200"/>
      <c r="ACP75" s="200"/>
      <c r="ACQ75" s="200"/>
      <c r="ACR75" s="200"/>
      <c r="ACS75" s="200"/>
      <c r="ACT75" s="200"/>
      <c r="ACU75" s="200"/>
      <c r="ACV75" s="200"/>
      <c r="ACW75" s="200"/>
      <c r="ACX75" s="200"/>
      <c r="ACY75" s="200"/>
      <c r="ACZ75" s="200"/>
      <c r="ADA75" s="200"/>
      <c r="ADB75" s="200"/>
      <c r="ADC75" s="200"/>
      <c r="ADD75" s="200"/>
      <c r="ADE75" s="200"/>
      <c r="ADF75" s="200"/>
      <c r="ADG75" s="200"/>
      <c r="ADH75" s="200"/>
      <c r="ADI75" s="200"/>
      <c r="ADJ75" s="200"/>
      <c r="ADK75" s="200"/>
      <c r="ADL75" s="200"/>
      <c r="ADM75" s="200"/>
      <c r="ADN75" s="200"/>
      <c r="ADO75" s="200"/>
      <c r="ADP75" s="200"/>
      <c r="ADQ75" s="200"/>
      <c r="ADR75" s="200"/>
      <c r="ADS75" s="200"/>
      <c r="ADT75" s="200"/>
      <c r="ADU75" s="200"/>
      <c r="ADV75" s="200"/>
      <c r="ADW75" s="200"/>
      <c r="ADX75" s="200"/>
      <c r="ADY75" s="200"/>
      <c r="ADZ75" s="200"/>
      <c r="AEA75" s="200"/>
      <c r="AEB75" s="200"/>
      <c r="AEC75" s="200"/>
      <c r="AED75" s="200"/>
      <c r="AEE75" s="200"/>
      <c r="AEF75" s="200"/>
      <c r="AEG75" s="200"/>
      <c r="AEH75" s="200"/>
      <c r="AEI75" s="200"/>
      <c r="AEJ75" s="200"/>
      <c r="AEK75" s="200"/>
      <c r="AEL75" s="200"/>
      <c r="AEM75" s="200"/>
      <c r="AEN75" s="200"/>
      <c r="AEO75" s="200"/>
      <c r="AEP75" s="200"/>
      <c r="AEQ75" s="200"/>
      <c r="AER75" s="200"/>
      <c r="AES75" s="200"/>
      <c r="AET75" s="200"/>
      <c r="AEU75" s="200"/>
      <c r="AEV75" s="200"/>
      <c r="AEW75" s="200"/>
      <c r="AEX75" s="200"/>
      <c r="AEY75" s="200"/>
      <c r="AEZ75" s="200"/>
      <c r="AFA75" s="200"/>
      <c r="AFB75" s="200"/>
      <c r="AFC75" s="200"/>
      <c r="AFD75" s="200"/>
      <c r="AFE75" s="200"/>
      <c r="AFF75" s="200"/>
      <c r="AFG75" s="200"/>
      <c r="AFH75" s="200"/>
      <c r="AFI75" s="200"/>
      <c r="AFJ75" s="200"/>
      <c r="AFK75" s="200"/>
      <c r="AFL75" s="200"/>
      <c r="AFM75" s="200"/>
      <c r="AFN75" s="200"/>
      <c r="AFO75" s="200"/>
      <c r="AFP75" s="200"/>
      <c r="AFQ75" s="200"/>
      <c r="AFR75" s="200"/>
      <c r="AFS75" s="200"/>
      <c r="AFT75" s="200"/>
      <c r="AFU75" s="200"/>
      <c r="AFV75" s="200"/>
      <c r="AFW75" s="200"/>
      <c r="AFX75" s="200"/>
      <c r="AFY75" s="200"/>
      <c r="AFZ75" s="200"/>
      <c r="AGA75" s="200"/>
      <c r="AGB75" s="200"/>
      <c r="AGC75" s="200"/>
      <c r="AGD75" s="200"/>
      <c r="AGE75" s="200"/>
      <c r="AGF75" s="200"/>
      <c r="AGG75" s="200"/>
      <c r="AGH75" s="200"/>
      <c r="AGI75" s="200"/>
      <c r="AGJ75" s="200"/>
      <c r="AGK75" s="200"/>
      <c r="AGL75" s="200"/>
      <c r="AGM75" s="200"/>
      <c r="AGN75" s="200"/>
      <c r="AGO75" s="200"/>
      <c r="AGP75" s="200"/>
      <c r="AGQ75" s="200"/>
      <c r="AGR75" s="200"/>
      <c r="AGS75" s="200"/>
      <c r="AGT75" s="200"/>
      <c r="AGU75" s="200"/>
      <c r="AGV75" s="200"/>
      <c r="AGW75" s="200"/>
      <c r="AGX75" s="200"/>
      <c r="AGY75" s="200"/>
      <c r="AGZ75" s="200"/>
      <c r="AHA75" s="200"/>
      <c r="AHB75" s="200"/>
      <c r="AHC75" s="200"/>
      <c r="AHD75" s="200"/>
      <c r="AHE75" s="200"/>
      <c r="AHF75" s="200"/>
      <c r="AHG75" s="200"/>
      <c r="AHH75" s="200"/>
      <c r="AHI75" s="200"/>
      <c r="AHJ75" s="200"/>
      <c r="AHK75" s="200"/>
      <c r="AHL75" s="200"/>
      <c r="AHM75" s="200"/>
      <c r="AHN75" s="200"/>
      <c r="AHO75" s="200"/>
      <c r="AHP75" s="200"/>
      <c r="AHQ75" s="200"/>
      <c r="AHR75" s="200"/>
      <c r="AHS75" s="200"/>
      <c r="AHT75" s="200"/>
      <c r="AHU75" s="200"/>
      <c r="AHV75" s="200"/>
      <c r="AHW75" s="200"/>
      <c r="AHX75" s="200"/>
      <c r="AHY75" s="200"/>
      <c r="AHZ75" s="200"/>
      <c r="AIA75" s="200"/>
      <c r="AIB75" s="200"/>
      <c r="AIC75" s="200"/>
      <c r="AID75" s="200"/>
      <c r="AIE75" s="200"/>
      <c r="AIF75" s="200"/>
      <c r="AIG75" s="200"/>
      <c r="AIH75" s="200"/>
      <c r="AII75" s="200"/>
      <c r="AIJ75" s="200"/>
      <c r="AIK75" s="200"/>
      <c r="AIL75" s="200"/>
      <c r="AIM75" s="200"/>
      <c r="AIN75" s="200"/>
      <c r="AIO75" s="200"/>
      <c r="AIP75" s="200"/>
      <c r="AIQ75" s="200"/>
      <c r="AIR75" s="200"/>
      <c r="AIS75" s="200"/>
      <c r="AIT75" s="200"/>
      <c r="AIU75" s="200"/>
      <c r="AIV75" s="200"/>
      <c r="AIW75" s="200"/>
      <c r="AIX75" s="200"/>
      <c r="AIY75" s="200"/>
      <c r="AIZ75" s="200"/>
      <c r="AJA75" s="200"/>
      <c r="AJB75" s="200"/>
      <c r="AJC75" s="200"/>
      <c r="AJD75" s="200"/>
      <c r="AJE75" s="200"/>
      <c r="AJF75" s="200"/>
      <c r="AJG75" s="200"/>
      <c r="AJH75" s="200"/>
      <c r="AJI75" s="200"/>
      <c r="AJJ75" s="200"/>
      <c r="AJK75" s="200"/>
      <c r="AJL75" s="200"/>
      <c r="AJM75" s="200"/>
      <c r="AJN75" s="200"/>
      <c r="AJO75" s="200"/>
    </row>
    <row r="76" spans="1:952">
      <c r="B76" s="354">
        <v>73</v>
      </c>
      <c r="C76" s="355"/>
      <c r="D76" s="354"/>
      <c r="E76" s="354"/>
      <c r="F76" s="362">
        <v>0</v>
      </c>
      <c r="G76" s="360">
        <v>0</v>
      </c>
      <c r="H76" s="363">
        <v>0</v>
      </c>
      <c r="I76" s="377">
        <v>0</v>
      </c>
      <c r="J76" s="359"/>
      <c r="K76" s="359"/>
      <c r="L76" s="359"/>
      <c r="M76" s="360">
        <f t="shared" si="8"/>
        <v>0</v>
      </c>
      <c r="N76" s="361">
        <f t="shared" si="9"/>
        <v>0</v>
      </c>
      <c r="O76" s="361">
        <f t="shared" si="7"/>
        <v>0</v>
      </c>
      <c r="S76" s="414">
        <v>73</v>
      </c>
      <c r="T76" s="415"/>
      <c r="U76" s="414"/>
      <c r="V76" s="425">
        <v>0</v>
      </c>
      <c r="W76" s="416">
        <f t="shared" si="10"/>
        <v>0</v>
      </c>
      <c r="X76" s="416">
        <f t="shared" si="11"/>
        <v>0</v>
      </c>
      <c r="Y76" s="409"/>
      <c r="Z76" s="428" t="str">
        <f t="shared" si="12"/>
        <v>OK</v>
      </c>
      <c r="AJP76" s="201"/>
    </row>
    <row r="77" spans="1:952" s="204" customFormat="1">
      <c r="A77" s="200"/>
      <c r="B77" s="366">
        <v>74</v>
      </c>
      <c r="C77" s="367"/>
      <c r="D77" s="366"/>
      <c r="E77" s="366"/>
      <c r="F77" s="362">
        <v>0</v>
      </c>
      <c r="G77" s="362">
        <v>0</v>
      </c>
      <c r="H77" s="363">
        <v>0</v>
      </c>
      <c r="I77" s="377">
        <v>0</v>
      </c>
      <c r="J77" s="368"/>
      <c r="K77" s="368"/>
      <c r="L77" s="368"/>
      <c r="M77" s="360">
        <f t="shared" si="8"/>
        <v>0</v>
      </c>
      <c r="N77" s="361">
        <f t="shared" si="9"/>
        <v>0</v>
      </c>
      <c r="O77" s="361">
        <f t="shared" si="7"/>
        <v>0</v>
      </c>
      <c r="P77" s="200"/>
      <c r="Q77" s="200"/>
      <c r="R77" s="200"/>
      <c r="S77" s="417">
        <v>74</v>
      </c>
      <c r="T77" s="418"/>
      <c r="U77" s="417"/>
      <c r="V77" s="426">
        <v>0</v>
      </c>
      <c r="W77" s="416">
        <f t="shared" si="10"/>
        <v>0</v>
      </c>
      <c r="X77" s="416">
        <f t="shared" si="11"/>
        <v>0</v>
      </c>
      <c r="Y77" s="419"/>
      <c r="Z77" s="428" t="str">
        <f t="shared" si="12"/>
        <v>OK</v>
      </c>
      <c r="AA77" s="352"/>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200"/>
      <c r="BY77" s="200"/>
      <c r="BZ77" s="200"/>
      <c r="CA77" s="200"/>
      <c r="CB77" s="200"/>
      <c r="CC77" s="200"/>
      <c r="CD77" s="200"/>
      <c r="CE77" s="200"/>
      <c r="CF77" s="200"/>
      <c r="CG77" s="200"/>
      <c r="CH77" s="200"/>
      <c r="CI77" s="200"/>
      <c r="CJ77" s="200"/>
      <c r="CK77" s="200"/>
      <c r="CL77" s="200"/>
      <c r="CM77" s="200"/>
      <c r="CN77" s="200"/>
      <c r="CO77" s="200"/>
      <c r="CP77" s="200"/>
      <c r="CQ77" s="200"/>
      <c r="CR77" s="200"/>
      <c r="CS77" s="200"/>
      <c r="CT77" s="200"/>
      <c r="CU77" s="200"/>
      <c r="CV77" s="200"/>
      <c r="CW77" s="200"/>
      <c r="CX77" s="200"/>
      <c r="CY77" s="200"/>
      <c r="CZ77" s="200"/>
      <c r="DA77" s="200"/>
      <c r="DB77" s="200"/>
      <c r="DC77" s="200"/>
      <c r="DD77" s="200"/>
      <c r="DE77" s="200"/>
      <c r="DF77" s="200"/>
      <c r="DG77" s="200"/>
      <c r="DH77" s="200"/>
      <c r="DI77" s="200"/>
      <c r="DJ77" s="200"/>
      <c r="DK77" s="200"/>
      <c r="DL77" s="200"/>
      <c r="DM77" s="200"/>
      <c r="DN77" s="200"/>
      <c r="DO77" s="200"/>
      <c r="DP77" s="200"/>
      <c r="DQ77" s="200"/>
      <c r="DR77" s="200"/>
      <c r="DS77" s="200"/>
      <c r="DT77" s="200"/>
      <c r="DU77" s="200"/>
      <c r="DV77" s="200"/>
      <c r="DW77" s="200"/>
      <c r="DX77" s="200"/>
      <c r="DY77" s="200"/>
      <c r="DZ77" s="200"/>
      <c r="EA77" s="200"/>
      <c r="EB77" s="200"/>
      <c r="EC77" s="200"/>
      <c r="ED77" s="200"/>
      <c r="EE77" s="200"/>
      <c r="EF77" s="200"/>
      <c r="EG77" s="200"/>
      <c r="EH77" s="200"/>
      <c r="EI77" s="200"/>
      <c r="EJ77" s="200"/>
      <c r="EK77" s="200"/>
      <c r="EL77" s="200"/>
      <c r="EM77" s="200"/>
      <c r="EN77" s="200"/>
      <c r="EO77" s="200"/>
      <c r="EP77" s="200"/>
      <c r="EQ77" s="200"/>
      <c r="ER77" s="200"/>
      <c r="ES77" s="200"/>
      <c r="ET77" s="200"/>
      <c r="EU77" s="200"/>
      <c r="EV77" s="200"/>
      <c r="EW77" s="200"/>
      <c r="EX77" s="200"/>
      <c r="EY77" s="200"/>
      <c r="EZ77" s="200"/>
      <c r="FA77" s="200"/>
      <c r="FB77" s="200"/>
      <c r="FC77" s="200"/>
      <c r="FD77" s="200"/>
      <c r="FE77" s="200"/>
      <c r="FF77" s="200"/>
      <c r="FG77" s="200"/>
      <c r="FH77" s="200"/>
      <c r="FI77" s="200"/>
      <c r="FJ77" s="200"/>
      <c r="FK77" s="200"/>
      <c r="FL77" s="200"/>
      <c r="FM77" s="200"/>
      <c r="FN77" s="200"/>
      <c r="FO77" s="200"/>
      <c r="FP77" s="200"/>
      <c r="FQ77" s="200"/>
      <c r="FR77" s="200"/>
      <c r="FS77" s="200"/>
      <c r="FT77" s="200"/>
      <c r="FU77" s="200"/>
      <c r="FV77" s="200"/>
      <c r="FW77" s="200"/>
      <c r="FX77" s="200"/>
      <c r="FY77" s="200"/>
      <c r="FZ77" s="200"/>
      <c r="GA77" s="200"/>
      <c r="GB77" s="200"/>
      <c r="GC77" s="200"/>
      <c r="GD77" s="200"/>
      <c r="GE77" s="200"/>
      <c r="GF77" s="200"/>
      <c r="GG77" s="200"/>
      <c r="GH77" s="200"/>
      <c r="GI77" s="200"/>
      <c r="GJ77" s="200"/>
      <c r="GK77" s="200"/>
      <c r="GL77" s="200"/>
      <c r="GM77" s="200"/>
      <c r="GN77" s="200"/>
      <c r="GO77" s="200"/>
      <c r="GP77" s="200"/>
      <c r="GQ77" s="200"/>
      <c r="GR77" s="200"/>
      <c r="GS77" s="200"/>
      <c r="GT77" s="200"/>
      <c r="GU77" s="200"/>
      <c r="GV77" s="200"/>
      <c r="GW77" s="200"/>
      <c r="GX77" s="200"/>
      <c r="GY77" s="200"/>
      <c r="GZ77" s="200"/>
      <c r="HA77" s="200"/>
      <c r="HB77" s="200"/>
      <c r="HC77" s="200"/>
      <c r="HD77" s="200"/>
      <c r="HE77" s="200"/>
      <c r="HF77" s="200"/>
      <c r="HG77" s="200"/>
      <c r="HH77" s="200"/>
      <c r="HI77" s="200"/>
      <c r="HJ77" s="200"/>
      <c r="HK77" s="200"/>
      <c r="HL77" s="200"/>
      <c r="HM77" s="200"/>
      <c r="HN77" s="200"/>
      <c r="HO77" s="200"/>
      <c r="HP77" s="200"/>
      <c r="HQ77" s="200"/>
      <c r="HR77" s="200"/>
      <c r="HS77" s="200"/>
      <c r="HT77" s="200"/>
      <c r="HU77" s="200"/>
      <c r="HV77" s="200"/>
      <c r="HW77" s="200"/>
      <c r="HX77" s="200"/>
      <c r="HY77" s="200"/>
      <c r="HZ77" s="200"/>
      <c r="IA77" s="200"/>
      <c r="IB77" s="200"/>
      <c r="IC77" s="200"/>
      <c r="ID77" s="200"/>
      <c r="IE77" s="200"/>
      <c r="IF77" s="200"/>
      <c r="IG77" s="200"/>
      <c r="IH77" s="200"/>
      <c r="II77" s="200"/>
      <c r="IJ77" s="200"/>
      <c r="IK77" s="200"/>
      <c r="IL77" s="200"/>
      <c r="IM77" s="200"/>
      <c r="IN77" s="200"/>
      <c r="IO77" s="200"/>
      <c r="IP77" s="200"/>
      <c r="IQ77" s="200"/>
      <c r="IR77" s="200"/>
      <c r="IS77" s="200"/>
      <c r="IT77" s="200"/>
      <c r="IU77" s="200"/>
      <c r="IV77" s="200"/>
      <c r="IW77" s="200"/>
      <c r="IX77" s="200"/>
      <c r="IY77" s="200"/>
      <c r="IZ77" s="200"/>
      <c r="JA77" s="200"/>
      <c r="JB77" s="200"/>
      <c r="JC77" s="200"/>
      <c r="JD77" s="200"/>
      <c r="JE77" s="200"/>
      <c r="JF77" s="200"/>
      <c r="JG77" s="200"/>
      <c r="JH77" s="200"/>
      <c r="JI77" s="200"/>
      <c r="JJ77" s="200"/>
      <c r="JK77" s="200"/>
      <c r="JL77" s="200"/>
      <c r="JM77" s="200"/>
      <c r="JN77" s="200"/>
      <c r="JO77" s="200"/>
      <c r="JP77" s="200"/>
      <c r="JQ77" s="200"/>
      <c r="JR77" s="200"/>
      <c r="JS77" s="200"/>
      <c r="JT77" s="200"/>
      <c r="JU77" s="200"/>
      <c r="JV77" s="200"/>
      <c r="JW77" s="200"/>
      <c r="JX77" s="200"/>
      <c r="JY77" s="200"/>
      <c r="JZ77" s="200"/>
      <c r="KA77" s="200"/>
      <c r="KB77" s="200"/>
      <c r="KC77" s="200"/>
      <c r="KD77" s="200"/>
      <c r="KE77" s="200"/>
      <c r="KF77" s="200"/>
      <c r="KG77" s="200"/>
      <c r="KH77" s="200"/>
      <c r="KI77" s="200"/>
      <c r="KJ77" s="200"/>
      <c r="KK77" s="200"/>
      <c r="KL77" s="200"/>
      <c r="KM77" s="200"/>
      <c r="KN77" s="200"/>
      <c r="KO77" s="200"/>
      <c r="KP77" s="200"/>
      <c r="KQ77" s="200"/>
      <c r="KR77" s="200"/>
      <c r="KS77" s="200"/>
      <c r="KT77" s="200"/>
      <c r="KU77" s="200"/>
      <c r="KV77" s="200"/>
      <c r="KW77" s="200"/>
      <c r="KX77" s="200"/>
      <c r="KY77" s="200"/>
      <c r="KZ77" s="200"/>
      <c r="LA77" s="200"/>
      <c r="LB77" s="200"/>
      <c r="LC77" s="200"/>
      <c r="LD77" s="200"/>
      <c r="LE77" s="200"/>
      <c r="LF77" s="200"/>
      <c r="LG77" s="200"/>
      <c r="LH77" s="200"/>
      <c r="LI77" s="200"/>
      <c r="LJ77" s="200"/>
      <c r="LK77" s="200"/>
      <c r="LL77" s="200"/>
      <c r="LM77" s="200"/>
      <c r="LN77" s="200"/>
      <c r="LO77" s="200"/>
      <c r="LP77" s="200"/>
      <c r="LQ77" s="200"/>
      <c r="LR77" s="200"/>
      <c r="LS77" s="200"/>
      <c r="LT77" s="200"/>
      <c r="LU77" s="200"/>
      <c r="LV77" s="200"/>
      <c r="LW77" s="200"/>
      <c r="LX77" s="200"/>
      <c r="LY77" s="200"/>
      <c r="LZ77" s="200"/>
      <c r="MA77" s="200"/>
      <c r="MB77" s="200"/>
      <c r="MC77" s="200"/>
      <c r="MD77" s="200"/>
      <c r="ME77" s="200"/>
      <c r="MF77" s="200"/>
      <c r="MG77" s="200"/>
      <c r="MH77" s="200"/>
      <c r="MI77" s="200"/>
      <c r="MJ77" s="200"/>
      <c r="MK77" s="200"/>
      <c r="ML77" s="200"/>
      <c r="MM77" s="200"/>
      <c r="MN77" s="200"/>
      <c r="MO77" s="200"/>
      <c r="MP77" s="200"/>
      <c r="MQ77" s="200"/>
      <c r="MR77" s="200"/>
      <c r="MS77" s="200"/>
      <c r="MT77" s="200"/>
      <c r="MU77" s="200"/>
      <c r="MV77" s="200"/>
      <c r="MW77" s="200"/>
      <c r="MX77" s="200"/>
      <c r="MY77" s="200"/>
      <c r="MZ77" s="200"/>
      <c r="NA77" s="200"/>
      <c r="NB77" s="200"/>
      <c r="NC77" s="200"/>
      <c r="ND77" s="200"/>
      <c r="NE77" s="200"/>
      <c r="NF77" s="200"/>
      <c r="NG77" s="200"/>
      <c r="NH77" s="200"/>
      <c r="NI77" s="200"/>
      <c r="NJ77" s="200"/>
      <c r="NK77" s="200"/>
      <c r="NL77" s="200"/>
      <c r="NM77" s="200"/>
      <c r="NN77" s="200"/>
      <c r="NO77" s="200"/>
      <c r="NP77" s="200"/>
      <c r="NQ77" s="200"/>
      <c r="NR77" s="200"/>
      <c r="NS77" s="200"/>
      <c r="NT77" s="200"/>
      <c r="NU77" s="200"/>
      <c r="NV77" s="200"/>
      <c r="NW77" s="200"/>
      <c r="NX77" s="200"/>
      <c r="NY77" s="200"/>
      <c r="NZ77" s="200"/>
      <c r="OA77" s="200"/>
      <c r="OB77" s="200"/>
      <c r="OC77" s="200"/>
      <c r="OD77" s="200"/>
      <c r="OE77" s="200"/>
      <c r="OF77" s="200"/>
      <c r="OG77" s="200"/>
      <c r="OH77" s="200"/>
      <c r="OI77" s="200"/>
      <c r="OJ77" s="200"/>
      <c r="OK77" s="200"/>
      <c r="OL77" s="200"/>
      <c r="OM77" s="200"/>
      <c r="ON77" s="200"/>
      <c r="OO77" s="200"/>
      <c r="OP77" s="200"/>
      <c r="OQ77" s="200"/>
      <c r="OR77" s="200"/>
      <c r="OS77" s="200"/>
      <c r="OT77" s="200"/>
      <c r="OU77" s="200"/>
      <c r="OV77" s="200"/>
      <c r="OW77" s="200"/>
      <c r="OX77" s="200"/>
      <c r="OY77" s="200"/>
      <c r="OZ77" s="200"/>
      <c r="PA77" s="200"/>
      <c r="PB77" s="200"/>
      <c r="PC77" s="200"/>
      <c r="PD77" s="200"/>
      <c r="PE77" s="200"/>
      <c r="PF77" s="200"/>
      <c r="PG77" s="200"/>
      <c r="PH77" s="200"/>
      <c r="PI77" s="200"/>
      <c r="PJ77" s="200"/>
      <c r="PK77" s="200"/>
      <c r="PL77" s="200"/>
      <c r="PM77" s="200"/>
      <c r="PN77" s="200"/>
      <c r="PO77" s="200"/>
      <c r="PP77" s="200"/>
      <c r="PQ77" s="200"/>
      <c r="PR77" s="200"/>
      <c r="PS77" s="200"/>
      <c r="PT77" s="200"/>
      <c r="PU77" s="200"/>
      <c r="PV77" s="200"/>
      <c r="PW77" s="200"/>
      <c r="PX77" s="200"/>
      <c r="PY77" s="200"/>
      <c r="PZ77" s="200"/>
      <c r="QA77" s="200"/>
      <c r="QB77" s="200"/>
      <c r="QC77" s="200"/>
      <c r="QD77" s="200"/>
      <c r="QE77" s="200"/>
      <c r="QF77" s="200"/>
      <c r="QG77" s="200"/>
      <c r="QH77" s="200"/>
      <c r="QI77" s="200"/>
      <c r="QJ77" s="200"/>
      <c r="QK77" s="200"/>
      <c r="QL77" s="200"/>
      <c r="QM77" s="200"/>
      <c r="QN77" s="200"/>
      <c r="QO77" s="200"/>
      <c r="QP77" s="200"/>
      <c r="QQ77" s="200"/>
      <c r="QR77" s="200"/>
      <c r="QS77" s="200"/>
      <c r="QT77" s="200"/>
      <c r="QU77" s="200"/>
      <c r="QV77" s="200"/>
      <c r="QW77" s="200"/>
      <c r="QX77" s="200"/>
      <c r="QY77" s="200"/>
      <c r="QZ77" s="200"/>
      <c r="RA77" s="200"/>
      <c r="RB77" s="200"/>
      <c r="RC77" s="200"/>
      <c r="RD77" s="200"/>
      <c r="RE77" s="200"/>
      <c r="RF77" s="200"/>
      <c r="RG77" s="200"/>
      <c r="RH77" s="200"/>
      <c r="RI77" s="200"/>
      <c r="RJ77" s="200"/>
      <c r="RK77" s="200"/>
      <c r="RL77" s="200"/>
      <c r="RM77" s="200"/>
      <c r="RN77" s="200"/>
      <c r="RO77" s="200"/>
      <c r="RP77" s="200"/>
      <c r="RQ77" s="200"/>
      <c r="RR77" s="200"/>
      <c r="RS77" s="200"/>
      <c r="RT77" s="200"/>
      <c r="RU77" s="200"/>
      <c r="RV77" s="200"/>
      <c r="RW77" s="200"/>
      <c r="RX77" s="200"/>
      <c r="RY77" s="200"/>
      <c r="RZ77" s="200"/>
      <c r="SA77" s="200"/>
      <c r="SB77" s="200"/>
      <c r="SC77" s="200"/>
      <c r="SD77" s="200"/>
      <c r="SE77" s="200"/>
      <c r="SF77" s="200"/>
      <c r="SG77" s="200"/>
      <c r="SH77" s="200"/>
      <c r="SI77" s="200"/>
      <c r="SJ77" s="200"/>
      <c r="SK77" s="200"/>
      <c r="SL77" s="200"/>
      <c r="SM77" s="200"/>
      <c r="SN77" s="200"/>
      <c r="SO77" s="200"/>
      <c r="SP77" s="200"/>
      <c r="SQ77" s="200"/>
      <c r="SR77" s="200"/>
      <c r="SS77" s="200"/>
      <c r="ST77" s="200"/>
      <c r="SU77" s="200"/>
      <c r="SV77" s="200"/>
      <c r="SW77" s="200"/>
      <c r="SX77" s="200"/>
      <c r="SY77" s="200"/>
      <c r="SZ77" s="200"/>
      <c r="TA77" s="200"/>
      <c r="TB77" s="200"/>
      <c r="TC77" s="200"/>
      <c r="TD77" s="200"/>
      <c r="TE77" s="200"/>
      <c r="TF77" s="200"/>
      <c r="TG77" s="200"/>
      <c r="TH77" s="200"/>
      <c r="TI77" s="200"/>
      <c r="TJ77" s="200"/>
      <c r="TK77" s="200"/>
      <c r="TL77" s="200"/>
      <c r="TM77" s="200"/>
      <c r="TN77" s="200"/>
      <c r="TO77" s="200"/>
      <c r="TP77" s="200"/>
      <c r="TQ77" s="200"/>
      <c r="TR77" s="200"/>
      <c r="TS77" s="200"/>
      <c r="TT77" s="200"/>
      <c r="TU77" s="200"/>
      <c r="TV77" s="200"/>
      <c r="TW77" s="200"/>
      <c r="TX77" s="200"/>
      <c r="TY77" s="200"/>
      <c r="TZ77" s="200"/>
      <c r="UA77" s="200"/>
      <c r="UB77" s="200"/>
      <c r="UC77" s="200"/>
      <c r="UD77" s="200"/>
      <c r="UE77" s="200"/>
      <c r="UF77" s="200"/>
      <c r="UG77" s="200"/>
      <c r="UH77" s="200"/>
      <c r="UI77" s="200"/>
      <c r="UJ77" s="200"/>
      <c r="UK77" s="200"/>
      <c r="UL77" s="200"/>
      <c r="UM77" s="200"/>
      <c r="UN77" s="200"/>
      <c r="UO77" s="200"/>
      <c r="UP77" s="200"/>
      <c r="UQ77" s="200"/>
      <c r="UR77" s="200"/>
      <c r="US77" s="200"/>
      <c r="UT77" s="200"/>
      <c r="UU77" s="200"/>
      <c r="UV77" s="200"/>
      <c r="UW77" s="200"/>
      <c r="UX77" s="200"/>
      <c r="UY77" s="200"/>
      <c r="UZ77" s="200"/>
      <c r="VA77" s="200"/>
      <c r="VB77" s="200"/>
      <c r="VC77" s="200"/>
      <c r="VD77" s="200"/>
      <c r="VE77" s="200"/>
      <c r="VF77" s="200"/>
      <c r="VG77" s="200"/>
      <c r="VH77" s="200"/>
      <c r="VI77" s="200"/>
      <c r="VJ77" s="200"/>
      <c r="VK77" s="200"/>
      <c r="VL77" s="200"/>
      <c r="VM77" s="200"/>
      <c r="VN77" s="200"/>
      <c r="VO77" s="200"/>
      <c r="VP77" s="200"/>
      <c r="VQ77" s="200"/>
      <c r="VR77" s="200"/>
      <c r="VS77" s="200"/>
      <c r="VT77" s="200"/>
      <c r="VU77" s="200"/>
      <c r="VV77" s="200"/>
      <c r="VW77" s="200"/>
      <c r="VX77" s="200"/>
      <c r="VY77" s="200"/>
      <c r="VZ77" s="200"/>
      <c r="WA77" s="200"/>
      <c r="WB77" s="200"/>
      <c r="WC77" s="200"/>
      <c r="WD77" s="200"/>
      <c r="WE77" s="200"/>
      <c r="WF77" s="200"/>
      <c r="WG77" s="200"/>
      <c r="WH77" s="200"/>
      <c r="WI77" s="200"/>
      <c r="WJ77" s="200"/>
      <c r="WK77" s="200"/>
      <c r="WL77" s="200"/>
      <c r="WM77" s="200"/>
      <c r="WN77" s="200"/>
      <c r="WO77" s="200"/>
      <c r="WP77" s="200"/>
      <c r="WQ77" s="200"/>
      <c r="WR77" s="200"/>
      <c r="WS77" s="200"/>
      <c r="WT77" s="200"/>
      <c r="WU77" s="200"/>
      <c r="WV77" s="200"/>
      <c r="WW77" s="200"/>
      <c r="WX77" s="200"/>
      <c r="WY77" s="200"/>
      <c r="WZ77" s="200"/>
      <c r="XA77" s="200"/>
      <c r="XB77" s="200"/>
      <c r="XC77" s="200"/>
      <c r="XD77" s="200"/>
      <c r="XE77" s="200"/>
      <c r="XF77" s="200"/>
      <c r="XG77" s="200"/>
      <c r="XH77" s="200"/>
      <c r="XI77" s="200"/>
      <c r="XJ77" s="200"/>
      <c r="XK77" s="200"/>
      <c r="XL77" s="200"/>
      <c r="XM77" s="200"/>
      <c r="XN77" s="200"/>
      <c r="XO77" s="200"/>
      <c r="XP77" s="200"/>
      <c r="XQ77" s="200"/>
      <c r="XR77" s="200"/>
      <c r="XS77" s="200"/>
      <c r="XT77" s="200"/>
      <c r="XU77" s="200"/>
      <c r="XV77" s="200"/>
      <c r="XW77" s="200"/>
      <c r="XX77" s="200"/>
      <c r="XY77" s="200"/>
      <c r="XZ77" s="200"/>
      <c r="YA77" s="200"/>
      <c r="YB77" s="200"/>
      <c r="YC77" s="200"/>
      <c r="YD77" s="200"/>
      <c r="YE77" s="200"/>
      <c r="YF77" s="200"/>
      <c r="YG77" s="200"/>
      <c r="YH77" s="200"/>
      <c r="YI77" s="200"/>
      <c r="YJ77" s="200"/>
      <c r="YK77" s="200"/>
      <c r="YL77" s="200"/>
      <c r="YM77" s="200"/>
      <c r="YN77" s="200"/>
      <c r="YO77" s="200"/>
      <c r="YP77" s="200"/>
      <c r="YQ77" s="200"/>
      <c r="YR77" s="200"/>
      <c r="YS77" s="200"/>
      <c r="YT77" s="200"/>
      <c r="YU77" s="200"/>
      <c r="YV77" s="200"/>
      <c r="YW77" s="200"/>
      <c r="YX77" s="200"/>
      <c r="YY77" s="200"/>
      <c r="YZ77" s="200"/>
      <c r="ZA77" s="200"/>
      <c r="ZB77" s="200"/>
      <c r="ZC77" s="200"/>
      <c r="ZD77" s="200"/>
      <c r="ZE77" s="200"/>
      <c r="ZF77" s="200"/>
      <c r="ZG77" s="200"/>
      <c r="ZH77" s="200"/>
      <c r="ZI77" s="200"/>
      <c r="ZJ77" s="200"/>
      <c r="ZK77" s="200"/>
      <c r="ZL77" s="200"/>
      <c r="ZM77" s="200"/>
      <c r="ZN77" s="200"/>
      <c r="ZO77" s="200"/>
      <c r="ZP77" s="200"/>
      <c r="ZQ77" s="200"/>
      <c r="ZR77" s="200"/>
      <c r="ZS77" s="200"/>
      <c r="ZT77" s="200"/>
      <c r="ZU77" s="200"/>
      <c r="ZV77" s="200"/>
      <c r="ZW77" s="200"/>
      <c r="ZX77" s="200"/>
      <c r="ZY77" s="200"/>
      <c r="ZZ77" s="200"/>
      <c r="AAA77" s="200"/>
      <c r="AAB77" s="200"/>
      <c r="AAC77" s="200"/>
      <c r="AAD77" s="200"/>
      <c r="AAE77" s="200"/>
      <c r="AAF77" s="200"/>
      <c r="AAG77" s="200"/>
      <c r="AAH77" s="200"/>
      <c r="AAI77" s="200"/>
      <c r="AAJ77" s="200"/>
      <c r="AAK77" s="200"/>
      <c r="AAL77" s="200"/>
      <c r="AAM77" s="200"/>
      <c r="AAN77" s="200"/>
      <c r="AAO77" s="200"/>
      <c r="AAP77" s="200"/>
      <c r="AAQ77" s="200"/>
      <c r="AAR77" s="200"/>
      <c r="AAS77" s="200"/>
      <c r="AAT77" s="200"/>
      <c r="AAU77" s="200"/>
      <c r="AAV77" s="200"/>
      <c r="AAW77" s="200"/>
      <c r="AAX77" s="200"/>
      <c r="AAY77" s="200"/>
      <c r="AAZ77" s="200"/>
      <c r="ABA77" s="200"/>
      <c r="ABB77" s="200"/>
      <c r="ABC77" s="200"/>
      <c r="ABD77" s="200"/>
      <c r="ABE77" s="200"/>
      <c r="ABF77" s="200"/>
      <c r="ABG77" s="200"/>
      <c r="ABH77" s="200"/>
      <c r="ABI77" s="200"/>
      <c r="ABJ77" s="200"/>
      <c r="ABK77" s="200"/>
      <c r="ABL77" s="200"/>
      <c r="ABM77" s="200"/>
      <c r="ABN77" s="200"/>
      <c r="ABO77" s="200"/>
      <c r="ABP77" s="200"/>
      <c r="ABQ77" s="200"/>
      <c r="ABR77" s="200"/>
      <c r="ABS77" s="200"/>
      <c r="ABT77" s="200"/>
      <c r="ABU77" s="200"/>
      <c r="ABV77" s="200"/>
      <c r="ABW77" s="200"/>
      <c r="ABX77" s="200"/>
      <c r="ABY77" s="200"/>
      <c r="ABZ77" s="200"/>
      <c r="ACA77" s="200"/>
      <c r="ACB77" s="200"/>
      <c r="ACC77" s="200"/>
      <c r="ACD77" s="200"/>
      <c r="ACE77" s="200"/>
      <c r="ACF77" s="200"/>
      <c r="ACG77" s="200"/>
      <c r="ACH77" s="200"/>
      <c r="ACI77" s="200"/>
      <c r="ACJ77" s="200"/>
      <c r="ACK77" s="200"/>
      <c r="ACL77" s="200"/>
      <c r="ACM77" s="200"/>
      <c r="ACN77" s="200"/>
      <c r="ACO77" s="200"/>
      <c r="ACP77" s="200"/>
      <c r="ACQ77" s="200"/>
      <c r="ACR77" s="200"/>
      <c r="ACS77" s="200"/>
      <c r="ACT77" s="200"/>
      <c r="ACU77" s="200"/>
      <c r="ACV77" s="200"/>
      <c r="ACW77" s="200"/>
      <c r="ACX77" s="200"/>
      <c r="ACY77" s="200"/>
      <c r="ACZ77" s="200"/>
      <c r="ADA77" s="200"/>
      <c r="ADB77" s="200"/>
      <c r="ADC77" s="200"/>
      <c r="ADD77" s="200"/>
      <c r="ADE77" s="200"/>
      <c r="ADF77" s="200"/>
      <c r="ADG77" s="200"/>
      <c r="ADH77" s="200"/>
      <c r="ADI77" s="200"/>
      <c r="ADJ77" s="200"/>
      <c r="ADK77" s="200"/>
      <c r="ADL77" s="200"/>
      <c r="ADM77" s="200"/>
      <c r="ADN77" s="200"/>
      <c r="ADO77" s="200"/>
      <c r="ADP77" s="200"/>
      <c r="ADQ77" s="200"/>
      <c r="ADR77" s="200"/>
      <c r="ADS77" s="200"/>
      <c r="ADT77" s="200"/>
      <c r="ADU77" s="200"/>
      <c r="ADV77" s="200"/>
      <c r="ADW77" s="200"/>
      <c r="ADX77" s="200"/>
      <c r="ADY77" s="200"/>
      <c r="ADZ77" s="200"/>
      <c r="AEA77" s="200"/>
      <c r="AEB77" s="200"/>
      <c r="AEC77" s="200"/>
      <c r="AED77" s="200"/>
      <c r="AEE77" s="200"/>
      <c r="AEF77" s="200"/>
      <c r="AEG77" s="200"/>
      <c r="AEH77" s="200"/>
      <c r="AEI77" s="200"/>
      <c r="AEJ77" s="200"/>
      <c r="AEK77" s="200"/>
      <c r="AEL77" s="200"/>
      <c r="AEM77" s="200"/>
      <c r="AEN77" s="200"/>
      <c r="AEO77" s="200"/>
      <c r="AEP77" s="200"/>
      <c r="AEQ77" s="200"/>
      <c r="AER77" s="200"/>
      <c r="AES77" s="200"/>
      <c r="AET77" s="200"/>
      <c r="AEU77" s="200"/>
      <c r="AEV77" s="200"/>
      <c r="AEW77" s="200"/>
      <c r="AEX77" s="200"/>
      <c r="AEY77" s="200"/>
      <c r="AEZ77" s="200"/>
      <c r="AFA77" s="200"/>
      <c r="AFB77" s="200"/>
      <c r="AFC77" s="200"/>
      <c r="AFD77" s="200"/>
      <c r="AFE77" s="200"/>
      <c r="AFF77" s="200"/>
      <c r="AFG77" s="200"/>
      <c r="AFH77" s="200"/>
      <c r="AFI77" s="200"/>
      <c r="AFJ77" s="200"/>
      <c r="AFK77" s="200"/>
      <c r="AFL77" s="200"/>
      <c r="AFM77" s="200"/>
      <c r="AFN77" s="200"/>
      <c r="AFO77" s="200"/>
      <c r="AFP77" s="200"/>
      <c r="AFQ77" s="200"/>
      <c r="AFR77" s="200"/>
      <c r="AFS77" s="200"/>
      <c r="AFT77" s="200"/>
      <c r="AFU77" s="200"/>
      <c r="AFV77" s="200"/>
      <c r="AFW77" s="200"/>
      <c r="AFX77" s="200"/>
      <c r="AFY77" s="200"/>
      <c r="AFZ77" s="200"/>
      <c r="AGA77" s="200"/>
      <c r="AGB77" s="200"/>
      <c r="AGC77" s="200"/>
      <c r="AGD77" s="200"/>
      <c r="AGE77" s="200"/>
      <c r="AGF77" s="200"/>
      <c r="AGG77" s="200"/>
      <c r="AGH77" s="200"/>
      <c r="AGI77" s="200"/>
      <c r="AGJ77" s="200"/>
      <c r="AGK77" s="200"/>
      <c r="AGL77" s="200"/>
      <c r="AGM77" s="200"/>
      <c r="AGN77" s="200"/>
      <c r="AGO77" s="200"/>
      <c r="AGP77" s="200"/>
      <c r="AGQ77" s="200"/>
      <c r="AGR77" s="200"/>
      <c r="AGS77" s="200"/>
      <c r="AGT77" s="200"/>
      <c r="AGU77" s="200"/>
      <c r="AGV77" s="200"/>
      <c r="AGW77" s="200"/>
      <c r="AGX77" s="200"/>
      <c r="AGY77" s="200"/>
      <c r="AGZ77" s="200"/>
      <c r="AHA77" s="200"/>
      <c r="AHB77" s="200"/>
      <c r="AHC77" s="200"/>
      <c r="AHD77" s="200"/>
      <c r="AHE77" s="200"/>
      <c r="AHF77" s="200"/>
      <c r="AHG77" s="200"/>
      <c r="AHH77" s="200"/>
      <c r="AHI77" s="200"/>
      <c r="AHJ77" s="200"/>
      <c r="AHK77" s="200"/>
      <c r="AHL77" s="200"/>
      <c r="AHM77" s="200"/>
      <c r="AHN77" s="200"/>
      <c r="AHO77" s="200"/>
      <c r="AHP77" s="200"/>
      <c r="AHQ77" s="200"/>
      <c r="AHR77" s="200"/>
      <c r="AHS77" s="200"/>
      <c r="AHT77" s="200"/>
      <c r="AHU77" s="200"/>
      <c r="AHV77" s="200"/>
      <c r="AHW77" s="200"/>
      <c r="AHX77" s="200"/>
      <c r="AHY77" s="200"/>
      <c r="AHZ77" s="200"/>
      <c r="AIA77" s="200"/>
      <c r="AIB77" s="200"/>
      <c r="AIC77" s="200"/>
      <c r="AID77" s="200"/>
      <c r="AIE77" s="200"/>
      <c r="AIF77" s="200"/>
      <c r="AIG77" s="200"/>
      <c r="AIH77" s="200"/>
      <c r="AII77" s="200"/>
      <c r="AIJ77" s="200"/>
      <c r="AIK77" s="200"/>
      <c r="AIL77" s="200"/>
      <c r="AIM77" s="200"/>
      <c r="AIN77" s="200"/>
      <c r="AIO77" s="200"/>
      <c r="AIP77" s="200"/>
      <c r="AIQ77" s="200"/>
      <c r="AIR77" s="200"/>
      <c r="AIS77" s="200"/>
      <c r="AIT77" s="200"/>
      <c r="AIU77" s="200"/>
      <c r="AIV77" s="200"/>
      <c r="AIW77" s="200"/>
      <c r="AIX77" s="200"/>
      <c r="AIY77" s="200"/>
      <c r="AIZ77" s="200"/>
      <c r="AJA77" s="200"/>
      <c r="AJB77" s="200"/>
      <c r="AJC77" s="200"/>
      <c r="AJD77" s="200"/>
      <c r="AJE77" s="200"/>
      <c r="AJF77" s="200"/>
      <c r="AJG77" s="200"/>
      <c r="AJH77" s="200"/>
      <c r="AJI77" s="200"/>
      <c r="AJJ77" s="200"/>
      <c r="AJK77" s="200"/>
      <c r="AJL77" s="200"/>
      <c r="AJM77" s="200"/>
      <c r="AJN77" s="200"/>
      <c r="AJO77" s="200"/>
    </row>
    <row r="78" spans="1:952" s="204" customFormat="1">
      <c r="A78" s="200"/>
      <c r="B78" s="366">
        <v>75</v>
      </c>
      <c r="C78" s="367"/>
      <c r="D78" s="366"/>
      <c r="E78" s="366"/>
      <c r="F78" s="362">
        <v>0</v>
      </c>
      <c r="G78" s="362">
        <v>0</v>
      </c>
      <c r="H78" s="363">
        <v>0</v>
      </c>
      <c r="I78" s="377">
        <v>0</v>
      </c>
      <c r="J78" s="368"/>
      <c r="K78" s="368"/>
      <c r="L78" s="368"/>
      <c r="M78" s="360">
        <f t="shared" si="8"/>
        <v>0</v>
      </c>
      <c r="N78" s="361">
        <f t="shared" si="9"/>
        <v>0</v>
      </c>
      <c r="O78" s="361">
        <f t="shared" si="7"/>
        <v>0</v>
      </c>
      <c r="P78" s="200"/>
      <c r="Q78" s="200"/>
      <c r="R78" s="200"/>
      <c r="S78" s="417">
        <v>75</v>
      </c>
      <c r="T78" s="418"/>
      <c r="U78" s="417"/>
      <c r="V78" s="426">
        <v>0</v>
      </c>
      <c r="W78" s="416">
        <f t="shared" si="10"/>
        <v>0</v>
      </c>
      <c r="X78" s="416">
        <f t="shared" si="11"/>
        <v>0</v>
      </c>
      <c r="Y78" s="419"/>
      <c r="Z78" s="428" t="str">
        <f t="shared" si="12"/>
        <v>OK</v>
      </c>
      <c r="AA78" s="352"/>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00"/>
      <c r="BX78" s="200"/>
      <c r="BY78" s="200"/>
      <c r="BZ78" s="200"/>
      <c r="CA78" s="200"/>
      <c r="CB78" s="200"/>
      <c r="CC78" s="200"/>
      <c r="CD78" s="200"/>
      <c r="CE78" s="200"/>
      <c r="CF78" s="200"/>
      <c r="CG78" s="200"/>
      <c r="CH78" s="200"/>
      <c r="CI78" s="200"/>
      <c r="CJ78" s="200"/>
      <c r="CK78" s="200"/>
      <c r="CL78" s="200"/>
      <c r="CM78" s="200"/>
      <c r="CN78" s="200"/>
      <c r="CO78" s="200"/>
      <c r="CP78" s="200"/>
      <c r="CQ78" s="200"/>
      <c r="CR78" s="200"/>
      <c r="CS78" s="200"/>
      <c r="CT78" s="200"/>
      <c r="CU78" s="200"/>
      <c r="CV78" s="200"/>
      <c r="CW78" s="200"/>
      <c r="CX78" s="200"/>
      <c r="CY78" s="200"/>
      <c r="CZ78" s="200"/>
      <c r="DA78" s="200"/>
      <c r="DB78" s="200"/>
      <c r="DC78" s="200"/>
      <c r="DD78" s="200"/>
      <c r="DE78" s="200"/>
      <c r="DF78" s="200"/>
      <c r="DG78" s="200"/>
      <c r="DH78" s="200"/>
      <c r="DI78" s="200"/>
      <c r="DJ78" s="200"/>
      <c r="DK78" s="200"/>
      <c r="DL78" s="200"/>
      <c r="DM78" s="200"/>
      <c r="DN78" s="200"/>
      <c r="DO78" s="200"/>
      <c r="DP78" s="200"/>
      <c r="DQ78" s="200"/>
      <c r="DR78" s="200"/>
      <c r="DS78" s="200"/>
      <c r="DT78" s="200"/>
      <c r="DU78" s="200"/>
      <c r="DV78" s="200"/>
      <c r="DW78" s="200"/>
      <c r="DX78" s="200"/>
      <c r="DY78" s="200"/>
      <c r="DZ78" s="200"/>
      <c r="EA78" s="200"/>
      <c r="EB78" s="200"/>
      <c r="EC78" s="200"/>
      <c r="ED78" s="200"/>
      <c r="EE78" s="200"/>
      <c r="EF78" s="200"/>
      <c r="EG78" s="200"/>
      <c r="EH78" s="200"/>
      <c r="EI78" s="200"/>
      <c r="EJ78" s="200"/>
      <c r="EK78" s="200"/>
      <c r="EL78" s="200"/>
      <c r="EM78" s="200"/>
      <c r="EN78" s="200"/>
      <c r="EO78" s="200"/>
      <c r="EP78" s="200"/>
      <c r="EQ78" s="200"/>
      <c r="ER78" s="200"/>
      <c r="ES78" s="200"/>
      <c r="ET78" s="200"/>
      <c r="EU78" s="200"/>
      <c r="EV78" s="200"/>
      <c r="EW78" s="200"/>
      <c r="EX78" s="200"/>
      <c r="EY78" s="200"/>
      <c r="EZ78" s="200"/>
      <c r="FA78" s="200"/>
      <c r="FB78" s="200"/>
      <c r="FC78" s="200"/>
      <c r="FD78" s="200"/>
      <c r="FE78" s="200"/>
      <c r="FF78" s="200"/>
      <c r="FG78" s="200"/>
      <c r="FH78" s="200"/>
      <c r="FI78" s="200"/>
      <c r="FJ78" s="200"/>
      <c r="FK78" s="200"/>
      <c r="FL78" s="200"/>
      <c r="FM78" s="200"/>
      <c r="FN78" s="200"/>
      <c r="FO78" s="200"/>
      <c r="FP78" s="200"/>
      <c r="FQ78" s="200"/>
      <c r="FR78" s="200"/>
      <c r="FS78" s="200"/>
      <c r="FT78" s="200"/>
      <c r="FU78" s="200"/>
      <c r="FV78" s="200"/>
      <c r="FW78" s="200"/>
      <c r="FX78" s="200"/>
      <c r="FY78" s="200"/>
      <c r="FZ78" s="200"/>
      <c r="GA78" s="200"/>
      <c r="GB78" s="200"/>
      <c r="GC78" s="200"/>
      <c r="GD78" s="200"/>
      <c r="GE78" s="200"/>
      <c r="GF78" s="200"/>
      <c r="GG78" s="200"/>
      <c r="GH78" s="200"/>
      <c r="GI78" s="200"/>
      <c r="GJ78" s="200"/>
      <c r="GK78" s="200"/>
      <c r="GL78" s="200"/>
      <c r="GM78" s="200"/>
      <c r="GN78" s="200"/>
      <c r="GO78" s="200"/>
      <c r="GP78" s="200"/>
      <c r="GQ78" s="200"/>
      <c r="GR78" s="200"/>
      <c r="GS78" s="200"/>
      <c r="GT78" s="200"/>
      <c r="GU78" s="200"/>
      <c r="GV78" s="200"/>
      <c r="GW78" s="200"/>
      <c r="GX78" s="200"/>
      <c r="GY78" s="200"/>
      <c r="GZ78" s="200"/>
      <c r="HA78" s="200"/>
      <c r="HB78" s="200"/>
      <c r="HC78" s="200"/>
      <c r="HD78" s="200"/>
      <c r="HE78" s="200"/>
      <c r="HF78" s="200"/>
      <c r="HG78" s="200"/>
      <c r="HH78" s="200"/>
      <c r="HI78" s="200"/>
      <c r="HJ78" s="200"/>
      <c r="HK78" s="200"/>
      <c r="HL78" s="200"/>
      <c r="HM78" s="200"/>
      <c r="HN78" s="200"/>
      <c r="HO78" s="200"/>
      <c r="HP78" s="200"/>
      <c r="HQ78" s="200"/>
      <c r="HR78" s="200"/>
      <c r="HS78" s="200"/>
      <c r="HT78" s="200"/>
      <c r="HU78" s="200"/>
      <c r="HV78" s="200"/>
      <c r="HW78" s="200"/>
      <c r="HX78" s="200"/>
      <c r="HY78" s="200"/>
      <c r="HZ78" s="200"/>
      <c r="IA78" s="200"/>
      <c r="IB78" s="200"/>
      <c r="IC78" s="200"/>
      <c r="ID78" s="200"/>
      <c r="IE78" s="200"/>
      <c r="IF78" s="200"/>
      <c r="IG78" s="200"/>
      <c r="IH78" s="200"/>
      <c r="II78" s="200"/>
      <c r="IJ78" s="200"/>
      <c r="IK78" s="200"/>
      <c r="IL78" s="200"/>
      <c r="IM78" s="200"/>
      <c r="IN78" s="200"/>
      <c r="IO78" s="200"/>
      <c r="IP78" s="200"/>
      <c r="IQ78" s="200"/>
      <c r="IR78" s="200"/>
      <c r="IS78" s="200"/>
      <c r="IT78" s="200"/>
      <c r="IU78" s="200"/>
      <c r="IV78" s="200"/>
      <c r="IW78" s="200"/>
      <c r="IX78" s="200"/>
      <c r="IY78" s="200"/>
      <c r="IZ78" s="200"/>
      <c r="JA78" s="200"/>
      <c r="JB78" s="200"/>
      <c r="JC78" s="200"/>
      <c r="JD78" s="200"/>
      <c r="JE78" s="200"/>
      <c r="JF78" s="200"/>
      <c r="JG78" s="200"/>
      <c r="JH78" s="200"/>
      <c r="JI78" s="200"/>
      <c r="JJ78" s="200"/>
      <c r="JK78" s="200"/>
      <c r="JL78" s="200"/>
      <c r="JM78" s="200"/>
      <c r="JN78" s="200"/>
      <c r="JO78" s="200"/>
      <c r="JP78" s="200"/>
      <c r="JQ78" s="200"/>
      <c r="JR78" s="200"/>
      <c r="JS78" s="200"/>
      <c r="JT78" s="200"/>
      <c r="JU78" s="200"/>
      <c r="JV78" s="200"/>
      <c r="JW78" s="200"/>
      <c r="JX78" s="200"/>
      <c r="JY78" s="200"/>
      <c r="JZ78" s="200"/>
      <c r="KA78" s="200"/>
      <c r="KB78" s="200"/>
      <c r="KC78" s="200"/>
      <c r="KD78" s="200"/>
      <c r="KE78" s="200"/>
      <c r="KF78" s="200"/>
      <c r="KG78" s="200"/>
      <c r="KH78" s="200"/>
      <c r="KI78" s="200"/>
      <c r="KJ78" s="200"/>
      <c r="KK78" s="200"/>
      <c r="KL78" s="200"/>
      <c r="KM78" s="200"/>
      <c r="KN78" s="200"/>
      <c r="KO78" s="200"/>
      <c r="KP78" s="200"/>
      <c r="KQ78" s="200"/>
      <c r="KR78" s="200"/>
      <c r="KS78" s="200"/>
      <c r="KT78" s="200"/>
      <c r="KU78" s="200"/>
      <c r="KV78" s="200"/>
      <c r="KW78" s="200"/>
      <c r="KX78" s="200"/>
      <c r="KY78" s="200"/>
      <c r="KZ78" s="200"/>
      <c r="LA78" s="200"/>
      <c r="LB78" s="200"/>
      <c r="LC78" s="200"/>
      <c r="LD78" s="200"/>
      <c r="LE78" s="200"/>
      <c r="LF78" s="200"/>
      <c r="LG78" s="200"/>
      <c r="LH78" s="200"/>
      <c r="LI78" s="200"/>
      <c r="LJ78" s="200"/>
      <c r="LK78" s="200"/>
      <c r="LL78" s="200"/>
      <c r="LM78" s="200"/>
      <c r="LN78" s="200"/>
      <c r="LO78" s="200"/>
      <c r="LP78" s="200"/>
      <c r="LQ78" s="200"/>
      <c r="LR78" s="200"/>
      <c r="LS78" s="200"/>
      <c r="LT78" s="200"/>
      <c r="LU78" s="200"/>
      <c r="LV78" s="200"/>
      <c r="LW78" s="200"/>
      <c r="LX78" s="200"/>
      <c r="LY78" s="200"/>
      <c r="LZ78" s="200"/>
      <c r="MA78" s="200"/>
      <c r="MB78" s="200"/>
      <c r="MC78" s="200"/>
      <c r="MD78" s="200"/>
      <c r="ME78" s="200"/>
      <c r="MF78" s="200"/>
      <c r="MG78" s="200"/>
      <c r="MH78" s="200"/>
      <c r="MI78" s="200"/>
      <c r="MJ78" s="200"/>
      <c r="MK78" s="200"/>
      <c r="ML78" s="200"/>
      <c r="MM78" s="200"/>
      <c r="MN78" s="200"/>
      <c r="MO78" s="200"/>
      <c r="MP78" s="200"/>
      <c r="MQ78" s="200"/>
      <c r="MR78" s="200"/>
      <c r="MS78" s="200"/>
      <c r="MT78" s="200"/>
      <c r="MU78" s="200"/>
      <c r="MV78" s="200"/>
      <c r="MW78" s="200"/>
      <c r="MX78" s="200"/>
      <c r="MY78" s="200"/>
      <c r="MZ78" s="200"/>
      <c r="NA78" s="200"/>
      <c r="NB78" s="200"/>
      <c r="NC78" s="200"/>
      <c r="ND78" s="200"/>
      <c r="NE78" s="200"/>
      <c r="NF78" s="200"/>
      <c r="NG78" s="200"/>
      <c r="NH78" s="200"/>
      <c r="NI78" s="200"/>
      <c r="NJ78" s="200"/>
      <c r="NK78" s="200"/>
      <c r="NL78" s="200"/>
      <c r="NM78" s="200"/>
      <c r="NN78" s="200"/>
      <c r="NO78" s="200"/>
      <c r="NP78" s="200"/>
      <c r="NQ78" s="200"/>
      <c r="NR78" s="200"/>
      <c r="NS78" s="200"/>
      <c r="NT78" s="200"/>
      <c r="NU78" s="200"/>
      <c r="NV78" s="200"/>
      <c r="NW78" s="200"/>
      <c r="NX78" s="200"/>
      <c r="NY78" s="200"/>
      <c r="NZ78" s="200"/>
      <c r="OA78" s="200"/>
      <c r="OB78" s="200"/>
      <c r="OC78" s="200"/>
      <c r="OD78" s="200"/>
      <c r="OE78" s="200"/>
      <c r="OF78" s="200"/>
      <c r="OG78" s="200"/>
      <c r="OH78" s="200"/>
      <c r="OI78" s="200"/>
      <c r="OJ78" s="200"/>
      <c r="OK78" s="200"/>
      <c r="OL78" s="200"/>
      <c r="OM78" s="200"/>
      <c r="ON78" s="200"/>
      <c r="OO78" s="200"/>
      <c r="OP78" s="200"/>
      <c r="OQ78" s="200"/>
      <c r="OR78" s="200"/>
      <c r="OS78" s="200"/>
      <c r="OT78" s="200"/>
      <c r="OU78" s="200"/>
      <c r="OV78" s="200"/>
      <c r="OW78" s="200"/>
      <c r="OX78" s="200"/>
      <c r="OY78" s="200"/>
      <c r="OZ78" s="200"/>
      <c r="PA78" s="200"/>
      <c r="PB78" s="200"/>
      <c r="PC78" s="200"/>
      <c r="PD78" s="200"/>
      <c r="PE78" s="200"/>
      <c r="PF78" s="200"/>
      <c r="PG78" s="200"/>
      <c r="PH78" s="200"/>
      <c r="PI78" s="200"/>
      <c r="PJ78" s="200"/>
      <c r="PK78" s="200"/>
      <c r="PL78" s="200"/>
      <c r="PM78" s="200"/>
      <c r="PN78" s="200"/>
      <c r="PO78" s="200"/>
      <c r="PP78" s="200"/>
      <c r="PQ78" s="200"/>
      <c r="PR78" s="200"/>
      <c r="PS78" s="200"/>
      <c r="PT78" s="200"/>
      <c r="PU78" s="200"/>
      <c r="PV78" s="200"/>
      <c r="PW78" s="200"/>
      <c r="PX78" s="200"/>
      <c r="PY78" s="200"/>
      <c r="PZ78" s="200"/>
      <c r="QA78" s="200"/>
      <c r="QB78" s="200"/>
      <c r="QC78" s="200"/>
      <c r="QD78" s="200"/>
      <c r="QE78" s="200"/>
      <c r="QF78" s="200"/>
      <c r="QG78" s="200"/>
      <c r="QH78" s="200"/>
      <c r="QI78" s="200"/>
      <c r="QJ78" s="200"/>
      <c r="QK78" s="200"/>
      <c r="QL78" s="200"/>
      <c r="QM78" s="200"/>
      <c r="QN78" s="200"/>
      <c r="QO78" s="200"/>
      <c r="QP78" s="200"/>
      <c r="QQ78" s="200"/>
      <c r="QR78" s="200"/>
      <c r="QS78" s="200"/>
      <c r="QT78" s="200"/>
      <c r="QU78" s="200"/>
      <c r="QV78" s="200"/>
      <c r="QW78" s="200"/>
      <c r="QX78" s="200"/>
      <c r="QY78" s="200"/>
      <c r="QZ78" s="200"/>
      <c r="RA78" s="200"/>
      <c r="RB78" s="200"/>
      <c r="RC78" s="200"/>
      <c r="RD78" s="200"/>
      <c r="RE78" s="200"/>
      <c r="RF78" s="200"/>
      <c r="RG78" s="200"/>
      <c r="RH78" s="200"/>
      <c r="RI78" s="200"/>
      <c r="RJ78" s="200"/>
      <c r="RK78" s="200"/>
      <c r="RL78" s="200"/>
      <c r="RM78" s="200"/>
      <c r="RN78" s="200"/>
      <c r="RO78" s="200"/>
      <c r="RP78" s="200"/>
      <c r="RQ78" s="200"/>
      <c r="RR78" s="200"/>
      <c r="RS78" s="200"/>
      <c r="RT78" s="200"/>
      <c r="RU78" s="200"/>
      <c r="RV78" s="200"/>
      <c r="RW78" s="200"/>
      <c r="RX78" s="200"/>
      <c r="RY78" s="200"/>
      <c r="RZ78" s="200"/>
      <c r="SA78" s="200"/>
      <c r="SB78" s="200"/>
      <c r="SC78" s="200"/>
      <c r="SD78" s="200"/>
      <c r="SE78" s="200"/>
      <c r="SF78" s="200"/>
      <c r="SG78" s="200"/>
      <c r="SH78" s="200"/>
      <c r="SI78" s="200"/>
      <c r="SJ78" s="200"/>
      <c r="SK78" s="200"/>
      <c r="SL78" s="200"/>
      <c r="SM78" s="200"/>
      <c r="SN78" s="200"/>
      <c r="SO78" s="200"/>
      <c r="SP78" s="200"/>
      <c r="SQ78" s="200"/>
      <c r="SR78" s="200"/>
      <c r="SS78" s="200"/>
      <c r="ST78" s="200"/>
      <c r="SU78" s="200"/>
      <c r="SV78" s="200"/>
      <c r="SW78" s="200"/>
      <c r="SX78" s="200"/>
      <c r="SY78" s="200"/>
      <c r="SZ78" s="200"/>
      <c r="TA78" s="200"/>
      <c r="TB78" s="200"/>
      <c r="TC78" s="200"/>
      <c r="TD78" s="200"/>
      <c r="TE78" s="200"/>
      <c r="TF78" s="200"/>
      <c r="TG78" s="200"/>
      <c r="TH78" s="200"/>
      <c r="TI78" s="200"/>
      <c r="TJ78" s="200"/>
      <c r="TK78" s="200"/>
      <c r="TL78" s="200"/>
      <c r="TM78" s="200"/>
      <c r="TN78" s="200"/>
      <c r="TO78" s="200"/>
      <c r="TP78" s="200"/>
      <c r="TQ78" s="200"/>
      <c r="TR78" s="200"/>
      <c r="TS78" s="200"/>
      <c r="TT78" s="200"/>
      <c r="TU78" s="200"/>
      <c r="TV78" s="200"/>
      <c r="TW78" s="200"/>
      <c r="TX78" s="200"/>
      <c r="TY78" s="200"/>
      <c r="TZ78" s="200"/>
      <c r="UA78" s="200"/>
      <c r="UB78" s="200"/>
      <c r="UC78" s="200"/>
      <c r="UD78" s="200"/>
      <c r="UE78" s="200"/>
      <c r="UF78" s="200"/>
      <c r="UG78" s="200"/>
      <c r="UH78" s="200"/>
      <c r="UI78" s="200"/>
      <c r="UJ78" s="200"/>
      <c r="UK78" s="200"/>
      <c r="UL78" s="200"/>
      <c r="UM78" s="200"/>
      <c r="UN78" s="200"/>
      <c r="UO78" s="200"/>
      <c r="UP78" s="200"/>
      <c r="UQ78" s="200"/>
      <c r="UR78" s="200"/>
      <c r="US78" s="200"/>
      <c r="UT78" s="200"/>
      <c r="UU78" s="200"/>
      <c r="UV78" s="200"/>
      <c r="UW78" s="200"/>
      <c r="UX78" s="200"/>
      <c r="UY78" s="200"/>
      <c r="UZ78" s="200"/>
      <c r="VA78" s="200"/>
      <c r="VB78" s="200"/>
      <c r="VC78" s="200"/>
      <c r="VD78" s="200"/>
      <c r="VE78" s="200"/>
      <c r="VF78" s="200"/>
      <c r="VG78" s="200"/>
      <c r="VH78" s="200"/>
      <c r="VI78" s="200"/>
      <c r="VJ78" s="200"/>
      <c r="VK78" s="200"/>
      <c r="VL78" s="200"/>
      <c r="VM78" s="200"/>
      <c r="VN78" s="200"/>
      <c r="VO78" s="200"/>
      <c r="VP78" s="200"/>
      <c r="VQ78" s="200"/>
      <c r="VR78" s="200"/>
      <c r="VS78" s="200"/>
      <c r="VT78" s="200"/>
      <c r="VU78" s="200"/>
      <c r="VV78" s="200"/>
      <c r="VW78" s="200"/>
      <c r="VX78" s="200"/>
      <c r="VY78" s="200"/>
      <c r="VZ78" s="200"/>
      <c r="WA78" s="200"/>
      <c r="WB78" s="200"/>
      <c r="WC78" s="200"/>
      <c r="WD78" s="200"/>
      <c r="WE78" s="200"/>
      <c r="WF78" s="200"/>
      <c r="WG78" s="200"/>
      <c r="WH78" s="200"/>
      <c r="WI78" s="200"/>
      <c r="WJ78" s="200"/>
      <c r="WK78" s="200"/>
      <c r="WL78" s="200"/>
      <c r="WM78" s="200"/>
      <c r="WN78" s="200"/>
      <c r="WO78" s="200"/>
      <c r="WP78" s="200"/>
      <c r="WQ78" s="200"/>
      <c r="WR78" s="200"/>
      <c r="WS78" s="200"/>
      <c r="WT78" s="200"/>
      <c r="WU78" s="200"/>
      <c r="WV78" s="200"/>
      <c r="WW78" s="200"/>
      <c r="WX78" s="200"/>
      <c r="WY78" s="200"/>
      <c r="WZ78" s="200"/>
      <c r="XA78" s="200"/>
      <c r="XB78" s="200"/>
      <c r="XC78" s="200"/>
      <c r="XD78" s="200"/>
      <c r="XE78" s="200"/>
      <c r="XF78" s="200"/>
      <c r="XG78" s="200"/>
      <c r="XH78" s="200"/>
      <c r="XI78" s="200"/>
      <c r="XJ78" s="200"/>
      <c r="XK78" s="200"/>
      <c r="XL78" s="200"/>
      <c r="XM78" s="200"/>
      <c r="XN78" s="200"/>
      <c r="XO78" s="200"/>
      <c r="XP78" s="200"/>
      <c r="XQ78" s="200"/>
      <c r="XR78" s="200"/>
      <c r="XS78" s="200"/>
      <c r="XT78" s="200"/>
      <c r="XU78" s="200"/>
      <c r="XV78" s="200"/>
      <c r="XW78" s="200"/>
      <c r="XX78" s="200"/>
      <c r="XY78" s="200"/>
      <c r="XZ78" s="200"/>
      <c r="YA78" s="200"/>
      <c r="YB78" s="200"/>
      <c r="YC78" s="200"/>
      <c r="YD78" s="200"/>
      <c r="YE78" s="200"/>
      <c r="YF78" s="200"/>
      <c r="YG78" s="200"/>
      <c r="YH78" s="200"/>
      <c r="YI78" s="200"/>
      <c r="YJ78" s="200"/>
      <c r="YK78" s="200"/>
      <c r="YL78" s="200"/>
      <c r="YM78" s="200"/>
      <c r="YN78" s="200"/>
      <c r="YO78" s="200"/>
      <c r="YP78" s="200"/>
      <c r="YQ78" s="200"/>
      <c r="YR78" s="200"/>
      <c r="YS78" s="200"/>
      <c r="YT78" s="200"/>
      <c r="YU78" s="200"/>
      <c r="YV78" s="200"/>
      <c r="YW78" s="200"/>
      <c r="YX78" s="200"/>
      <c r="YY78" s="200"/>
      <c r="YZ78" s="200"/>
      <c r="ZA78" s="200"/>
      <c r="ZB78" s="200"/>
      <c r="ZC78" s="200"/>
      <c r="ZD78" s="200"/>
      <c r="ZE78" s="200"/>
      <c r="ZF78" s="200"/>
      <c r="ZG78" s="200"/>
      <c r="ZH78" s="200"/>
      <c r="ZI78" s="200"/>
      <c r="ZJ78" s="200"/>
      <c r="ZK78" s="200"/>
      <c r="ZL78" s="200"/>
      <c r="ZM78" s="200"/>
      <c r="ZN78" s="200"/>
      <c r="ZO78" s="200"/>
      <c r="ZP78" s="200"/>
      <c r="ZQ78" s="200"/>
      <c r="ZR78" s="200"/>
      <c r="ZS78" s="200"/>
      <c r="ZT78" s="200"/>
      <c r="ZU78" s="200"/>
      <c r="ZV78" s="200"/>
      <c r="ZW78" s="200"/>
      <c r="ZX78" s="200"/>
      <c r="ZY78" s="200"/>
      <c r="ZZ78" s="200"/>
      <c r="AAA78" s="200"/>
      <c r="AAB78" s="200"/>
      <c r="AAC78" s="200"/>
      <c r="AAD78" s="200"/>
      <c r="AAE78" s="200"/>
      <c r="AAF78" s="200"/>
      <c r="AAG78" s="200"/>
      <c r="AAH78" s="200"/>
      <c r="AAI78" s="200"/>
      <c r="AAJ78" s="200"/>
      <c r="AAK78" s="200"/>
      <c r="AAL78" s="200"/>
      <c r="AAM78" s="200"/>
      <c r="AAN78" s="200"/>
      <c r="AAO78" s="200"/>
      <c r="AAP78" s="200"/>
      <c r="AAQ78" s="200"/>
      <c r="AAR78" s="200"/>
      <c r="AAS78" s="200"/>
      <c r="AAT78" s="200"/>
      <c r="AAU78" s="200"/>
      <c r="AAV78" s="200"/>
      <c r="AAW78" s="200"/>
      <c r="AAX78" s="200"/>
      <c r="AAY78" s="200"/>
      <c r="AAZ78" s="200"/>
      <c r="ABA78" s="200"/>
      <c r="ABB78" s="200"/>
      <c r="ABC78" s="200"/>
      <c r="ABD78" s="200"/>
      <c r="ABE78" s="200"/>
      <c r="ABF78" s="200"/>
      <c r="ABG78" s="200"/>
      <c r="ABH78" s="200"/>
      <c r="ABI78" s="200"/>
      <c r="ABJ78" s="200"/>
      <c r="ABK78" s="200"/>
      <c r="ABL78" s="200"/>
      <c r="ABM78" s="200"/>
      <c r="ABN78" s="200"/>
      <c r="ABO78" s="200"/>
      <c r="ABP78" s="200"/>
      <c r="ABQ78" s="200"/>
      <c r="ABR78" s="200"/>
      <c r="ABS78" s="200"/>
      <c r="ABT78" s="200"/>
      <c r="ABU78" s="200"/>
      <c r="ABV78" s="200"/>
      <c r="ABW78" s="200"/>
      <c r="ABX78" s="200"/>
      <c r="ABY78" s="200"/>
      <c r="ABZ78" s="200"/>
      <c r="ACA78" s="200"/>
      <c r="ACB78" s="200"/>
      <c r="ACC78" s="200"/>
      <c r="ACD78" s="200"/>
      <c r="ACE78" s="200"/>
      <c r="ACF78" s="200"/>
      <c r="ACG78" s="200"/>
      <c r="ACH78" s="200"/>
      <c r="ACI78" s="200"/>
      <c r="ACJ78" s="200"/>
      <c r="ACK78" s="200"/>
      <c r="ACL78" s="200"/>
      <c r="ACM78" s="200"/>
      <c r="ACN78" s="200"/>
      <c r="ACO78" s="200"/>
      <c r="ACP78" s="200"/>
      <c r="ACQ78" s="200"/>
      <c r="ACR78" s="200"/>
      <c r="ACS78" s="200"/>
      <c r="ACT78" s="200"/>
      <c r="ACU78" s="200"/>
      <c r="ACV78" s="200"/>
      <c r="ACW78" s="200"/>
      <c r="ACX78" s="200"/>
      <c r="ACY78" s="200"/>
      <c r="ACZ78" s="200"/>
      <c r="ADA78" s="200"/>
      <c r="ADB78" s="200"/>
      <c r="ADC78" s="200"/>
      <c r="ADD78" s="200"/>
      <c r="ADE78" s="200"/>
      <c r="ADF78" s="200"/>
      <c r="ADG78" s="200"/>
      <c r="ADH78" s="200"/>
      <c r="ADI78" s="200"/>
      <c r="ADJ78" s="200"/>
      <c r="ADK78" s="200"/>
      <c r="ADL78" s="200"/>
      <c r="ADM78" s="200"/>
      <c r="ADN78" s="200"/>
      <c r="ADO78" s="200"/>
      <c r="ADP78" s="200"/>
      <c r="ADQ78" s="200"/>
      <c r="ADR78" s="200"/>
      <c r="ADS78" s="200"/>
      <c r="ADT78" s="200"/>
      <c r="ADU78" s="200"/>
      <c r="ADV78" s="200"/>
      <c r="ADW78" s="200"/>
      <c r="ADX78" s="200"/>
      <c r="ADY78" s="200"/>
      <c r="ADZ78" s="200"/>
      <c r="AEA78" s="200"/>
      <c r="AEB78" s="200"/>
      <c r="AEC78" s="200"/>
      <c r="AED78" s="200"/>
      <c r="AEE78" s="200"/>
      <c r="AEF78" s="200"/>
      <c r="AEG78" s="200"/>
      <c r="AEH78" s="200"/>
      <c r="AEI78" s="200"/>
      <c r="AEJ78" s="200"/>
      <c r="AEK78" s="200"/>
      <c r="AEL78" s="200"/>
      <c r="AEM78" s="200"/>
      <c r="AEN78" s="200"/>
      <c r="AEO78" s="200"/>
      <c r="AEP78" s="200"/>
      <c r="AEQ78" s="200"/>
      <c r="AER78" s="200"/>
      <c r="AES78" s="200"/>
      <c r="AET78" s="200"/>
      <c r="AEU78" s="200"/>
      <c r="AEV78" s="200"/>
      <c r="AEW78" s="200"/>
      <c r="AEX78" s="200"/>
      <c r="AEY78" s="200"/>
      <c r="AEZ78" s="200"/>
      <c r="AFA78" s="200"/>
      <c r="AFB78" s="200"/>
      <c r="AFC78" s="200"/>
      <c r="AFD78" s="200"/>
      <c r="AFE78" s="200"/>
      <c r="AFF78" s="200"/>
      <c r="AFG78" s="200"/>
      <c r="AFH78" s="200"/>
      <c r="AFI78" s="200"/>
      <c r="AFJ78" s="200"/>
      <c r="AFK78" s="200"/>
      <c r="AFL78" s="200"/>
      <c r="AFM78" s="200"/>
      <c r="AFN78" s="200"/>
      <c r="AFO78" s="200"/>
      <c r="AFP78" s="200"/>
      <c r="AFQ78" s="200"/>
      <c r="AFR78" s="200"/>
      <c r="AFS78" s="200"/>
      <c r="AFT78" s="200"/>
      <c r="AFU78" s="200"/>
      <c r="AFV78" s="200"/>
      <c r="AFW78" s="200"/>
      <c r="AFX78" s="200"/>
      <c r="AFY78" s="200"/>
      <c r="AFZ78" s="200"/>
      <c r="AGA78" s="200"/>
      <c r="AGB78" s="200"/>
      <c r="AGC78" s="200"/>
      <c r="AGD78" s="200"/>
      <c r="AGE78" s="200"/>
      <c r="AGF78" s="200"/>
      <c r="AGG78" s="200"/>
      <c r="AGH78" s="200"/>
      <c r="AGI78" s="200"/>
      <c r="AGJ78" s="200"/>
      <c r="AGK78" s="200"/>
      <c r="AGL78" s="200"/>
      <c r="AGM78" s="200"/>
      <c r="AGN78" s="200"/>
      <c r="AGO78" s="200"/>
      <c r="AGP78" s="200"/>
      <c r="AGQ78" s="200"/>
      <c r="AGR78" s="200"/>
      <c r="AGS78" s="200"/>
      <c r="AGT78" s="200"/>
      <c r="AGU78" s="200"/>
      <c r="AGV78" s="200"/>
      <c r="AGW78" s="200"/>
      <c r="AGX78" s="200"/>
      <c r="AGY78" s="200"/>
      <c r="AGZ78" s="200"/>
      <c r="AHA78" s="200"/>
      <c r="AHB78" s="200"/>
      <c r="AHC78" s="200"/>
      <c r="AHD78" s="200"/>
      <c r="AHE78" s="200"/>
      <c r="AHF78" s="200"/>
      <c r="AHG78" s="200"/>
      <c r="AHH78" s="200"/>
      <c r="AHI78" s="200"/>
      <c r="AHJ78" s="200"/>
      <c r="AHK78" s="200"/>
      <c r="AHL78" s="200"/>
      <c r="AHM78" s="200"/>
      <c r="AHN78" s="200"/>
      <c r="AHO78" s="200"/>
      <c r="AHP78" s="200"/>
      <c r="AHQ78" s="200"/>
      <c r="AHR78" s="200"/>
      <c r="AHS78" s="200"/>
      <c r="AHT78" s="200"/>
      <c r="AHU78" s="200"/>
      <c r="AHV78" s="200"/>
      <c r="AHW78" s="200"/>
      <c r="AHX78" s="200"/>
      <c r="AHY78" s="200"/>
      <c r="AHZ78" s="200"/>
      <c r="AIA78" s="200"/>
      <c r="AIB78" s="200"/>
      <c r="AIC78" s="200"/>
      <c r="AID78" s="200"/>
      <c r="AIE78" s="200"/>
      <c r="AIF78" s="200"/>
      <c r="AIG78" s="200"/>
      <c r="AIH78" s="200"/>
      <c r="AII78" s="200"/>
      <c r="AIJ78" s="200"/>
      <c r="AIK78" s="200"/>
      <c r="AIL78" s="200"/>
      <c r="AIM78" s="200"/>
      <c r="AIN78" s="200"/>
      <c r="AIO78" s="200"/>
      <c r="AIP78" s="200"/>
      <c r="AIQ78" s="200"/>
      <c r="AIR78" s="200"/>
      <c r="AIS78" s="200"/>
      <c r="AIT78" s="200"/>
      <c r="AIU78" s="200"/>
      <c r="AIV78" s="200"/>
      <c r="AIW78" s="200"/>
      <c r="AIX78" s="200"/>
      <c r="AIY78" s="200"/>
      <c r="AIZ78" s="200"/>
      <c r="AJA78" s="200"/>
      <c r="AJB78" s="200"/>
      <c r="AJC78" s="200"/>
      <c r="AJD78" s="200"/>
      <c r="AJE78" s="200"/>
      <c r="AJF78" s="200"/>
      <c r="AJG78" s="200"/>
      <c r="AJH78" s="200"/>
      <c r="AJI78" s="200"/>
      <c r="AJJ78" s="200"/>
      <c r="AJK78" s="200"/>
      <c r="AJL78" s="200"/>
      <c r="AJM78" s="200"/>
      <c r="AJN78" s="200"/>
      <c r="AJO78" s="200"/>
    </row>
    <row r="79" spans="1:952" s="204" customFormat="1">
      <c r="A79" s="200"/>
      <c r="B79" s="366">
        <v>76</v>
      </c>
      <c r="C79" s="367"/>
      <c r="D79" s="366"/>
      <c r="E79" s="366"/>
      <c r="F79" s="362">
        <v>0</v>
      </c>
      <c r="G79" s="362">
        <v>0</v>
      </c>
      <c r="H79" s="363">
        <v>0</v>
      </c>
      <c r="I79" s="377">
        <v>0</v>
      </c>
      <c r="J79" s="368"/>
      <c r="K79" s="368"/>
      <c r="L79" s="368"/>
      <c r="M79" s="360">
        <f t="shared" si="8"/>
        <v>0</v>
      </c>
      <c r="N79" s="361">
        <f t="shared" si="9"/>
        <v>0</v>
      </c>
      <c r="O79" s="361">
        <f t="shared" si="7"/>
        <v>0</v>
      </c>
      <c r="P79" s="200"/>
      <c r="Q79" s="200"/>
      <c r="R79" s="200"/>
      <c r="S79" s="417">
        <v>76</v>
      </c>
      <c r="T79" s="418"/>
      <c r="U79" s="417"/>
      <c r="V79" s="426">
        <v>0</v>
      </c>
      <c r="W79" s="416">
        <f t="shared" si="10"/>
        <v>0</v>
      </c>
      <c r="X79" s="416">
        <f t="shared" si="11"/>
        <v>0</v>
      </c>
      <c r="Y79" s="419"/>
      <c r="Z79" s="428" t="str">
        <f t="shared" si="12"/>
        <v>OK</v>
      </c>
      <c r="AA79" s="352"/>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200"/>
      <c r="BY79" s="200"/>
      <c r="BZ79" s="200"/>
      <c r="CA79" s="200"/>
      <c r="CB79" s="200"/>
      <c r="CC79" s="200"/>
      <c r="CD79" s="200"/>
      <c r="CE79" s="200"/>
      <c r="CF79" s="200"/>
      <c r="CG79" s="200"/>
      <c r="CH79" s="200"/>
      <c r="CI79" s="200"/>
      <c r="CJ79" s="200"/>
      <c r="CK79" s="200"/>
      <c r="CL79" s="200"/>
      <c r="CM79" s="200"/>
      <c r="CN79" s="200"/>
      <c r="CO79" s="200"/>
      <c r="CP79" s="200"/>
      <c r="CQ79" s="200"/>
      <c r="CR79" s="200"/>
      <c r="CS79" s="200"/>
      <c r="CT79" s="200"/>
      <c r="CU79" s="200"/>
      <c r="CV79" s="200"/>
      <c r="CW79" s="200"/>
      <c r="CX79" s="200"/>
      <c r="CY79" s="200"/>
      <c r="CZ79" s="200"/>
      <c r="DA79" s="200"/>
      <c r="DB79" s="200"/>
      <c r="DC79" s="200"/>
      <c r="DD79" s="200"/>
      <c r="DE79" s="200"/>
      <c r="DF79" s="200"/>
      <c r="DG79" s="200"/>
      <c r="DH79" s="200"/>
      <c r="DI79" s="200"/>
      <c r="DJ79" s="200"/>
      <c r="DK79" s="200"/>
      <c r="DL79" s="200"/>
      <c r="DM79" s="200"/>
      <c r="DN79" s="200"/>
      <c r="DO79" s="200"/>
      <c r="DP79" s="200"/>
      <c r="DQ79" s="200"/>
      <c r="DR79" s="200"/>
      <c r="DS79" s="200"/>
      <c r="DT79" s="200"/>
      <c r="DU79" s="200"/>
      <c r="DV79" s="200"/>
      <c r="DW79" s="200"/>
      <c r="DX79" s="200"/>
      <c r="DY79" s="200"/>
      <c r="DZ79" s="200"/>
      <c r="EA79" s="200"/>
      <c r="EB79" s="200"/>
      <c r="EC79" s="200"/>
      <c r="ED79" s="200"/>
      <c r="EE79" s="200"/>
      <c r="EF79" s="200"/>
      <c r="EG79" s="200"/>
      <c r="EH79" s="200"/>
      <c r="EI79" s="200"/>
      <c r="EJ79" s="200"/>
      <c r="EK79" s="200"/>
      <c r="EL79" s="200"/>
      <c r="EM79" s="200"/>
      <c r="EN79" s="200"/>
      <c r="EO79" s="200"/>
      <c r="EP79" s="200"/>
      <c r="EQ79" s="200"/>
      <c r="ER79" s="200"/>
      <c r="ES79" s="200"/>
      <c r="ET79" s="200"/>
      <c r="EU79" s="200"/>
      <c r="EV79" s="200"/>
      <c r="EW79" s="200"/>
      <c r="EX79" s="200"/>
      <c r="EY79" s="200"/>
      <c r="EZ79" s="200"/>
      <c r="FA79" s="200"/>
      <c r="FB79" s="200"/>
      <c r="FC79" s="200"/>
      <c r="FD79" s="200"/>
      <c r="FE79" s="200"/>
      <c r="FF79" s="200"/>
      <c r="FG79" s="200"/>
      <c r="FH79" s="200"/>
      <c r="FI79" s="200"/>
      <c r="FJ79" s="200"/>
      <c r="FK79" s="200"/>
      <c r="FL79" s="200"/>
      <c r="FM79" s="200"/>
      <c r="FN79" s="200"/>
      <c r="FO79" s="200"/>
      <c r="FP79" s="200"/>
      <c r="FQ79" s="200"/>
      <c r="FR79" s="200"/>
      <c r="FS79" s="200"/>
      <c r="FT79" s="200"/>
      <c r="FU79" s="200"/>
      <c r="FV79" s="200"/>
      <c r="FW79" s="200"/>
      <c r="FX79" s="200"/>
      <c r="FY79" s="200"/>
      <c r="FZ79" s="200"/>
      <c r="GA79" s="200"/>
      <c r="GB79" s="200"/>
      <c r="GC79" s="200"/>
      <c r="GD79" s="200"/>
      <c r="GE79" s="200"/>
      <c r="GF79" s="200"/>
      <c r="GG79" s="200"/>
      <c r="GH79" s="200"/>
      <c r="GI79" s="200"/>
      <c r="GJ79" s="200"/>
      <c r="GK79" s="200"/>
      <c r="GL79" s="200"/>
      <c r="GM79" s="200"/>
      <c r="GN79" s="200"/>
      <c r="GO79" s="200"/>
      <c r="GP79" s="200"/>
      <c r="GQ79" s="200"/>
      <c r="GR79" s="200"/>
      <c r="GS79" s="200"/>
      <c r="GT79" s="200"/>
      <c r="GU79" s="200"/>
      <c r="GV79" s="200"/>
      <c r="GW79" s="200"/>
      <c r="GX79" s="200"/>
      <c r="GY79" s="200"/>
      <c r="GZ79" s="200"/>
      <c r="HA79" s="200"/>
      <c r="HB79" s="200"/>
      <c r="HC79" s="200"/>
      <c r="HD79" s="200"/>
      <c r="HE79" s="200"/>
      <c r="HF79" s="200"/>
      <c r="HG79" s="200"/>
      <c r="HH79" s="200"/>
      <c r="HI79" s="200"/>
      <c r="HJ79" s="200"/>
      <c r="HK79" s="200"/>
      <c r="HL79" s="200"/>
      <c r="HM79" s="200"/>
      <c r="HN79" s="200"/>
      <c r="HO79" s="200"/>
      <c r="HP79" s="200"/>
      <c r="HQ79" s="200"/>
      <c r="HR79" s="200"/>
      <c r="HS79" s="200"/>
      <c r="HT79" s="200"/>
      <c r="HU79" s="200"/>
      <c r="HV79" s="200"/>
      <c r="HW79" s="200"/>
      <c r="HX79" s="200"/>
      <c r="HY79" s="200"/>
      <c r="HZ79" s="200"/>
      <c r="IA79" s="200"/>
      <c r="IB79" s="200"/>
      <c r="IC79" s="200"/>
      <c r="ID79" s="200"/>
      <c r="IE79" s="200"/>
      <c r="IF79" s="200"/>
      <c r="IG79" s="200"/>
      <c r="IH79" s="200"/>
      <c r="II79" s="200"/>
      <c r="IJ79" s="200"/>
      <c r="IK79" s="200"/>
      <c r="IL79" s="200"/>
      <c r="IM79" s="200"/>
      <c r="IN79" s="200"/>
      <c r="IO79" s="200"/>
      <c r="IP79" s="200"/>
      <c r="IQ79" s="200"/>
      <c r="IR79" s="200"/>
      <c r="IS79" s="200"/>
      <c r="IT79" s="200"/>
      <c r="IU79" s="200"/>
      <c r="IV79" s="200"/>
      <c r="IW79" s="200"/>
      <c r="IX79" s="200"/>
      <c r="IY79" s="200"/>
      <c r="IZ79" s="200"/>
      <c r="JA79" s="200"/>
      <c r="JB79" s="200"/>
      <c r="JC79" s="200"/>
      <c r="JD79" s="200"/>
      <c r="JE79" s="200"/>
      <c r="JF79" s="200"/>
      <c r="JG79" s="200"/>
      <c r="JH79" s="200"/>
      <c r="JI79" s="200"/>
      <c r="JJ79" s="200"/>
      <c r="JK79" s="200"/>
      <c r="JL79" s="200"/>
      <c r="JM79" s="200"/>
      <c r="JN79" s="200"/>
      <c r="JO79" s="200"/>
      <c r="JP79" s="200"/>
      <c r="JQ79" s="200"/>
      <c r="JR79" s="200"/>
      <c r="JS79" s="200"/>
      <c r="JT79" s="200"/>
      <c r="JU79" s="200"/>
      <c r="JV79" s="200"/>
      <c r="JW79" s="200"/>
      <c r="JX79" s="200"/>
      <c r="JY79" s="200"/>
      <c r="JZ79" s="200"/>
      <c r="KA79" s="200"/>
      <c r="KB79" s="200"/>
      <c r="KC79" s="200"/>
      <c r="KD79" s="200"/>
      <c r="KE79" s="200"/>
      <c r="KF79" s="200"/>
      <c r="KG79" s="200"/>
      <c r="KH79" s="200"/>
      <c r="KI79" s="200"/>
      <c r="KJ79" s="200"/>
      <c r="KK79" s="200"/>
      <c r="KL79" s="200"/>
      <c r="KM79" s="200"/>
      <c r="KN79" s="200"/>
      <c r="KO79" s="200"/>
      <c r="KP79" s="200"/>
      <c r="KQ79" s="200"/>
      <c r="KR79" s="200"/>
      <c r="KS79" s="200"/>
      <c r="KT79" s="200"/>
      <c r="KU79" s="200"/>
      <c r="KV79" s="200"/>
      <c r="KW79" s="200"/>
      <c r="KX79" s="200"/>
      <c r="KY79" s="200"/>
      <c r="KZ79" s="200"/>
      <c r="LA79" s="200"/>
      <c r="LB79" s="200"/>
      <c r="LC79" s="200"/>
      <c r="LD79" s="200"/>
      <c r="LE79" s="200"/>
      <c r="LF79" s="200"/>
      <c r="LG79" s="200"/>
      <c r="LH79" s="200"/>
      <c r="LI79" s="200"/>
      <c r="LJ79" s="200"/>
      <c r="LK79" s="200"/>
      <c r="LL79" s="200"/>
      <c r="LM79" s="200"/>
      <c r="LN79" s="200"/>
      <c r="LO79" s="200"/>
      <c r="LP79" s="200"/>
      <c r="LQ79" s="200"/>
      <c r="LR79" s="200"/>
      <c r="LS79" s="200"/>
      <c r="LT79" s="200"/>
      <c r="LU79" s="200"/>
      <c r="LV79" s="200"/>
      <c r="LW79" s="200"/>
      <c r="LX79" s="200"/>
      <c r="LY79" s="200"/>
      <c r="LZ79" s="200"/>
      <c r="MA79" s="200"/>
      <c r="MB79" s="200"/>
      <c r="MC79" s="200"/>
      <c r="MD79" s="200"/>
      <c r="ME79" s="200"/>
      <c r="MF79" s="200"/>
      <c r="MG79" s="200"/>
      <c r="MH79" s="200"/>
      <c r="MI79" s="200"/>
      <c r="MJ79" s="200"/>
      <c r="MK79" s="200"/>
      <c r="ML79" s="200"/>
      <c r="MM79" s="200"/>
      <c r="MN79" s="200"/>
      <c r="MO79" s="200"/>
      <c r="MP79" s="200"/>
      <c r="MQ79" s="200"/>
      <c r="MR79" s="200"/>
      <c r="MS79" s="200"/>
      <c r="MT79" s="200"/>
      <c r="MU79" s="200"/>
      <c r="MV79" s="200"/>
      <c r="MW79" s="200"/>
      <c r="MX79" s="200"/>
      <c r="MY79" s="200"/>
      <c r="MZ79" s="200"/>
      <c r="NA79" s="200"/>
      <c r="NB79" s="200"/>
      <c r="NC79" s="200"/>
      <c r="ND79" s="200"/>
      <c r="NE79" s="200"/>
      <c r="NF79" s="200"/>
      <c r="NG79" s="200"/>
      <c r="NH79" s="200"/>
      <c r="NI79" s="200"/>
      <c r="NJ79" s="200"/>
      <c r="NK79" s="200"/>
      <c r="NL79" s="200"/>
      <c r="NM79" s="200"/>
      <c r="NN79" s="200"/>
      <c r="NO79" s="200"/>
      <c r="NP79" s="200"/>
      <c r="NQ79" s="200"/>
      <c r="NR79" s="200"/>
      <c r="NS79" s="200"/>
      <c r="NT79" s="200"/>
      <c r="NU79" s="200"/>
      <c r="NV79" s="200"/>
      <c r="NW79" s="200"/>
      <c r="NX79" s="200"/>
      <c r="NY79" s="200"/>
      <c r="NZ79" s="200"/>
      <c r="OA79" s="200"/>
      <c r="OB79" s="200"/>
      <c r="OC79" s="200"/>
      <c r="OD79" s="200"/>
      <c r="OE79" s="200"/>
      <c r="OF79" s="200"/>
      <c r="OG79" s="200"/>
      <c r="OH79" s="200"/>
      <c r="OI79" s="200"/>
      <c r="OJ79" s="200"/>
      <c r="OK79" s="200"/>
      <c r="OL79" s="200"/>
      <c r="OM79" s="200"/>
      <c r="ON79" s="200"/>
      <c r="OO79" s="200"/>
      <c r="OP79" s="200"/>
      <c r="OQ79" s="200"/>
      <c r="OR79" s="200"/>
      <c r="OS79" s="200"/>
      <c r="OT79" s="200"/>
      <c r="OU79" s="200"/>
      <c r="OV79" s="200"/>
      <c r="OW79" s="200"/>
      <c r="OX79" s="200"/>
      <c r="OY79" s="200"/>
      <c r="OZ79" s="200"/>
      <c r="PA79" s="200"/>
      <c r="PB79" s="200"/>
      <c r="PC79" s="200"/>
      <c r="PD79" s="200"/>
      <c r="PE79" s="200"/>
      <c r="PF79" s="200"/>
      <c r="PG79" s="200"/>
      <c r="PH79" s="200"/>
      <c r="PI79" s="200"/>
      <c r="PJ79" s="200"/>
      <c r="PK79" s="200"/>
      <c r="PL79" s="200"/>
      <c r="PM79" s="200"/>
      <c r="PN79" s="200"/>
      <c r="PO79" s="200"/>
      <c r="PP79" s="200"/>
      <c r="PQ79" s="200"/>
      <c r="PR79" s="200"/>
      <c r="PS79" s="200"/>
      <c r="PT79" s="200"/>
      <c r="PU79" s="200"/>
      <c r="PV79" s="200"/>
      <c r="PW79" s="200"/>
      <c r="PX79" s="200"/>
      <c r="PY79" s="200"/>
      <c r="PZ79" s="200"/>
      <c r="QA79" s="200"/>
      <c r="QB79" s="200"/>
      <c r="QC79" s="200"/>
      <c r="QD79" s="200"/>
      <c r="QE79" s="200"/>
      <c r="QF79" s="200"/>
      <c r="QG79" s="200"/>
      <c r="QH79" s="200"/>
      <c r="QI79" s="200"/>
      <c r="QJ79" s="200"/>
      <c r="QK79" s="200"/>
      <c r="QL79" s="200"/>
      <c r="QM79" s="200"/>
      <c r="QN79" s="200"/>
      <c r="QO79" s="200"/>
      <c r="QP79" s="200"/>
      <c r="QQ79" s="200"/>
      <c r="QR79" s="200"/>
      <c r="QS79" s="200"/>
      <c r="QT79" s="200"/>
      <c r="QU79" s="200"/>
      <c r="QV79" s="200"/>
      <c r="QW79" s="200"/>
      <c r="QX79" s="200"/>
      <c r="QY79" s="200"/>
      <c r="QZ79" s="200"/>
      <c r="RA79" s="200"/>
      <c r="RB79" s="200"/>
      <c r="RC79" s="200"/>
      <c r="RD79" s="200"/>
      <c r="RE79" s="200"/>
      <c r="RF79" s="200"/>
      <c r="RG79" s="200"/>
      <c r="RH79" s="200"/>
      <c r="RI79" s="200"/>
      <c r="RJ79" s="200"/>
      <c r="RK79" s="200"/>
      <c r="RL79" s="200"/>
      <c r="RM79" s="200"/>
      <c r="RN79" s="200"/>
      <c r="RO79" s="200"/>
      <c r="RP79" s="200"/>
      <c r="RQ79" s="200"/>
      <c r="RR79" s="200"/>
      <c r="RS79" s="200"/>
      <c r="RT79" s="200"/>
      <c r="RU79" s="200"/>
      <c r="RV79" s="200"/>
      <c r="RW79" s="200"/>
      <c r="RX79" s="200"/>
      <c r="RY79" s="200"/>
      <c r="RZ79" s="200"/>
      <c r="SA79" s="200"/>
      <c r="SB79" s="200"/>
      <c r="SC79" s="200"/>
      <c r="SD79" s="200"/>
      <c r="SE79" s="200"/>
      <c r="SF79" s="200"/>
      <c r="SG79" s="200"/>
      <c r="SH79" s="200"/>
      <c r="SI79" s="200"/>
      <c r="SJ79" s="200"/>
      <c r="SK79" s="200"/>
      <c r="SL79" s="200"/>
      <c r="SM79" s="200"/>
      <c r="SN79" s="200"/>
      <c r="SO79" s="200"/>
      <c r="SP79" s="200"/>
      <c r="SQ79" s="200"/>
      <c r="SR79" s="200"/>
      <c r="SS79" s="200"/>
      <c r="ST79" s="200"/>
      <c r="SU79" s="200"/>
      <c r="SV79" s="200"/>
      <c r="SW79" s="200"/>
      <c r="SX79" s="200"/>
      <c r="SY79" s="200"/>
      <c r="SZ79" s="200"/>
      <c r="TA79" s="200"/>
      <c r="TB79" s="200"/>
      <c r="TC79" s="200"/>
      <c r="TD79" s="200"/>
      <c r="TE79" s="200"/>
      <c r="TF79" s="200"/>
      <c r="TG79" s="200"/>
      <c r="TH79" s="200"/>
      <c r="TI79" s="200"/>
      <c r="TJ79" s="200"/>
      <c r="TK79" s="200"/>
      <c r="TL79" s="200"/>
      <c r="TM79" s="200"/>
      <c r="TN79" s="200"/>
      <c r="TO79" s="200"/>
      <c r="TP79" s="200"/>
      <c r="TQ79" s="200"/>
      <c r="TR79" s="200"/>
      <c r="TS79" s="200"/>
      <c r="TT79" s="200"/>
      <c r="TU79" s="200"/>
      <c r="TV79" s="200"/>
      <c r="TW79" s="200"/>
      <c r="TX79" s="200"/>
      <c r="TY79" s="200"/>
      <c r="TZ79" s="200"/>
      <c r="UA79" s="200"/>
      <c r="UB79" s="200"/>
      <c r="UC79" s="200"/>
      <c r="UD79" s="200"/>
      <c r="UE79" s="200"/>
      <c r="UF79" s="200"/>
      <c r="UG79" s="200"/>
      <c r="UH79" s="200"/>
      <c r="UI79" s="200"/>
      <c r="UJ79" s="200"/>
      <c r="UK79" s="200"/>
      <c r="UL79" s="200"/>
      <c r="UM79" s="200"/>
      <c r="UN79" s="200"/>
      <c r="UO79" s="200"/>
      <c r="UP79" s="200"/>
      <c r="UQ79" s="200"/>
      <c r="UR79" s="200"/>
      <c r="US79" s="200"/>
      <c r="UT79" s="200"/>
      <c r="UU79" s="200"/>
      <c r="UV79" s="200"/>
      <c r="UW79" s="200"/>
      <c r="UX79" s="200"/>
      <c r="UY79" s="200"/>
      <c r="UZ79" s="200"/>
      <c r="VA79" s="200"/>
      <c r="VB79" s="200"/>
      <c r="VC79" s="200"/>
      <c r="VD79" s="200"/>
      <c r="VE79" s="200"/>
      <c r="VF79" s="200"/>
      <c r="VG79" s="200"/>
      <c r="VH79" s="200"/>
      <c r="VI79" s="200"/>
      <c r="VJ79" s="200"/>
      <c r="VK79" s="200"/>
      <c r="VL79" s="200"/>
      <c r="VM79" s="200"/>
      <c r="VN79" s="200"/>
      <c r="VO79" s="200"/>
      <c r="VP79" s="200"/>
      <c r="VQ79" s="200"/>
      <c r="VR79" s="200"/>
      <c r="VS79" s="200"/>
      <c r="VT79" s="200"/>
      <c r="VU79" s="200"/>
      <c r="VV79" s="200"/>
      <c r="VW79" s="200"/>
      <c r="VX79" s="200"/>
      <c r="VY79" s="200"/>
      <c r="VZ79" s="200"/>
      <c r="WA79" s="200"/>
      <c r="WB79" s="200"/>
      <c r="WC79" s="200"/>
      <c r="WD79" s="200"/>
      <c r="WE79" s="200"/>
      <c r="WF79" s="200"/>
      <c r="WG79" s="200"/>
      <c r="WH79" s="200"/>
      <c r="WI79" s="200"/>
      <c r="WJ79" s="200"/>
      <c r="WK79" s="200"/>
      <c r="WL79" s="200"/>
      <c r="WM79" s="200"/>
      <c r="WN79" s="200"/>
      <c r="WO79" s="200"/>
      <c r="WP79" s="200"/>
      <c r="WQ79" s="200"/>
      <c r="WR79" s="200"/>
      <c r="WS79" s="200"/>
      <c r="WT79" s="200"/>
      <c r="WU79" s="200"/>
      <c r="WV79" s="200"/>
      <c r="WW79" s="200"/>
      <c r="WX79" s="200"/>
      <c r="WY79" s="200"/>
      <c r="WZ79" s="200"/>
      <c r="XA79" s="200"/>
      <c r="XB79" s="200"/>
      <c r="XC79" s="200"/>
      <c r="XD79" s="200"/>
      <c r="XE79" s="200"/>
      <c r="XF79" s="200"/>
      <c r="XG79" s="200"/>
      <c r="XH79" s="200"/>
      <c r="XI79" s="200"/>
      <c r="XJ79" s="200"/>
      <c r="XK79" s="200"/>
      <c r="XL79" s="200"/>
      <c r="XM79" s="200"/>
      <c r="XN79" s="200"/>
      <c r="XO79" s="200"/>
      <c r="XP79" s="200"/>
      <c r="XQ79" s="200"/>
      <c r="XR79" s="200"/>
      <c r="XS79" s="200"/>
      <c r="XT79" s="200"/>
      <c r="XU79" s="200"/>
      <c r="XV79" s="200"/>
      <c r="XW79" s="200"/>
      <c r="XX79" s="200"/>
      <c r="XY79" s="200"/>
      <c r="XZ79" s="200"/>
      <c r="YA79" s="200"/>
      <c r="YB79" s="200"/>
      <c r="YC79" s="200"/>
      <c r="YD79" s="200"/>
      <c r="YE79" s="200"/>
      <c r="YF79" s="200"/>
      <c r="YG79" s="200"/>
      <c r="YH79" s="200"/>
      <c r="YI79" s="200"/>
      <c r="YJ79" s="200"/>
      <c r="YK79" s="200"/>
      <c r="YL79" s="200"/>
      <c r="YM79" s="200"/>
      <c r="YN79" s="200"/>
      <c r="YO79" s="200"/>
      <c r="YP79" s="200"/>
      <c r="YQ79" s="200"/>
      <c r="YR79" s="200"/>
      <c r="YS79" s="200"/>
      <c r="YT79" s="200"/>
      <c r="YU79" s="200"/>
      <c r="YV79" s="200"/>
      <c r="YW79" s="200"/>
      <c r="YX79" s="200"/>
      <c r="YY79" s="200"/>
      <c r="YZ79" s="200"/>
      <c r="ZA79" s="200"/>
      <c r="ZB79" s="200"/>
      <c r="ZC79" s="200"/>
      <c r="ZD79" s="200"/>
      <c r="ZE79" s="200"/>
      <c r="ZF79" s="200"/>
      <c r="ZG79" s="200"/>
      <c r="ZH79" s="200"/>
      <c r="ZI79" s="200"/>
      <c r="ZJ79" s="200"/>
      <c r="ZK79" s="200"/>
      <c r="ZL79" s="200"/>
      <c r="ZM79" s="200"/>
      <c r="ZN79" s="200"/>
      <c r="ZO79" s="200"/>
      <c r="ZP79" s="200"/>
      <c r="ZQ79" s="200"/>
      <c r="ZR79" s="200"/>
      <c r="ZS79" s="200"/>
      <c r="ZT79" s="200"/>
      <c r="ZU79" s="200"/>
      <c r="ZV79" s="200"/>
      <c r="ZW79" s="200"/>
      <c r="ZX79" s="200"/>
      <c r="ZY79" s="200"/>
      <c r="ZZ79" s="200"/>
      <c r="AAA79" s="200"/>
      <c r="AAB79" s="200"/>
      <c r="AAC79" s="200"/>
      <c r="AAD79" s="200"/>
      <c r="AAE79" s="200"/>
      <c r="AAF79" s="200"/>
      <c r="AAG79" s="200"/>
      <c r="AAH79" s="200"/>
      <c r="AAI79" s="200"/>
      <c r="AAJ79" s="200"/>
      <c r="AAK79" s="200"/>
      <c r="AAL79" s="200"/>
      <c r="AAM79" s="200"/>
      <c r="AAN79" s="200"/>
      <c r="AAO79" s="200"/>
      <c r="AAP79" s="200"/>
      <c r="AAQ79" s="200"/>
      <c r="AAR79" s="200"/>
      <c r="AAS79" s="200"/>
      <c r="AAT79" s="200"/>
      <c r="AAU79" s="200"/>
      <c r="AAV79" s="200"/>
      <c r="AAW79" s="200"/>
      <c r="AAX79" s="200"/>
      <c r="AAY79" s="200"/>
      <c r="AAZ79" s="200"/>
      <c r="ABA79" s="200"/>
      <c r="ABB79" s="200"/>
      <c r="ABC79" s="200"/>
      <c r="ABD79" s="200"/>
      <c r="ABE79" s="200"/>
      <c r="ABF79" s="200"/>
      <c r="ABG79" s="200"/>
      <c r="ABH79" s="200"/>
      <c r="ABI79" s="200"/>
      <c r="ABJ79" s="200"/>
      <c r="ABK79" s="200"/>
      <c r="ABL79" s="200"/>
      <c r="ABM79" s="200"/>
      <c r="ABN79" s="200"/>
      <c r="ABO79" s="200"/>
      <c r="ABP79" s="200"/>
      <c r="ABQ79" s="200"/>
      <c r="ABR79" s="200"/>
      <c r="ABS79" s="200"/>
      <c r="ABT79" s="200"/>
      <c r="ABU79" s="200"/>
      <c r="ABV79" s="200"/>
      <c r="ABW79" s="200"/>
      <c r="ABX79" s="200"/>
      <c r="ABY79" s="200"/>
      <c r="ABZ79" s="200"/>
      <c r="ACA79" s="200"/>
      <c r="ACB79" s="200"/>
      <c r="ACC79" s="200"/>
      <c r="ACD79" s="200"/>
      <c r="ACE79" s="200"/>
      <c r="ACF79" s="200"/>
      <c r="ACG79" s="200"/>
      <c r="ACH79" s="200"/>
      <c r="ACI79" s="200"/>
      <c r="ACJ79" s="200"/>
      <c r="ACK79" s="200"/>
      <c r="ACL79" s="200"/>
      <c r="ACM79" s="200"/>
      <c r="ACN79" s="200"/>
      <c r="ACO79" s="200"/>
      <c r="ACP79" s="200"/>
      <c r="ACQ79" s="200"/>
      <c r="ACR79" s="200"/>
      <c r="ACS79" s="200"/>
      <c r="ACT79" s="200"/>
      <c r="ACU79" s="200"/>
      <c r="ACV79" s="200"/>
      <c r="ACW79" s="200"/>
      <c r="ACX79" s="200"/>
      <c r="ACY79" s="200"/>
      <c r="ACZ79" s="200"/>
      <c r="ADA79" s="200"/>
      <c r="ADB79" s="200"/>
      <c r="ADC79" s="200"/>
      <c r="ADD79" s="200"/>
      <c r="ADE79" s="200"/>
      <c r="ADF79" s="200"/>
      <c r="ADG79" s="200"/>
      <c r="ADH79" s="200"/>
      <c r="ADI79" s="200"/>
      <c r="ADJ79" s="200"/>
      <c r="ADK79" s="200"/>
      <c r="ADL79" s="200"/>
      <c r="ADM79" s="200"/>
      <c r="ADN79" s="200"/>
      <c r="ADO79" s="200"/>
      <c r="ADP79" s="200"/>
      <c r="ADQ79" s="200"/>
      <c r="ADR79" s="200"/>
      <c r="ADS79" s="200"/>
      <c r="ADT79" s="200"/>
      <c r="ADU79" s="200"/>
      <c r="ADV79" s="200"/>
      <c r="ADW79" s="200"/>
      <c r="ADX79" s="200"/>
      <c r="ADY79" s="200"/>
      <c r="ADZ79" s="200"/>
      <c r="AEA79" s="200"/>
      <c r="AEB79" s="200"/>
      <c r="AEC79" s="200"/>
      <c r="AED79" s="200"/>
      <c r="AEE79" s="200"/>
      <c r="AEF79" s="200"/>
      <c r="AEG79" s="200"/>
      <c r="AEH79" s="200"/>
      <c r="AEI79" s="200"/>
      <c r="AEJ79" s="200"/>
      <c r="AEK79" s="200"/>
      <c r="AEL79" s="200"/>
      <c r="AEM79" s="200"/>
      <c r="AEN79" s="200"/>
      <c r="AEO79" s="200"/>
      <c r="AEP79" s="200"/>
      <c r="AEQ79" s="200"/>
      <c r="AER79" s="200"/>
      <c r="AES79" s="200"/>
      <c r="AET79" s="200"/>
      <c r="AEU79" s="200"/>
      <c r="AEV79" s="200"/>
      <c r="AEW79" s="200"/>
      <c r="AEX79" s="200"/>
      <c r="AEY79" s="200"/>
      <c r="AEZ79" s="200"/>
      <c r="AFA79" s="200"/>
      <c r="AFB79" s="200"/>
      <c r="AFC79" s="200"/>
      <c r="AFD79" s="200"/>
      <c r="AFE79" s="200"/>
      <c r="AFF79" s="200"/>
      <c r="AFG79" s="200"/>
      <c r="AFH79" s="200"/>
      <c r="AFI79" s="200"/>
      <c r="AFJ79" s="200"/>
      <c r="AFK79" s="200"/>
      <c r="AFL79" s="200"/>
      <c r="AFM79" s="200"/>
      <c r="AFN79" s="200"/>
      <c r="AFO79" s="200"/>
      <c r="AFP79" s="200"/>
      <c r="AFQ79" s="200"/>
      <c r="AFR79" s="200"/>
      <c r="AFS79" s="200"/>
      <c r="AFT79" s="200"/>
      <c r="AFU79" s="200"/>
      <c r="AFV79" s="200"/>
      <c r="AFW79" s="200"/>
      <c r="AFX79" s="200"/>
      <c r="AFY79" s="200"/>
      <c r="AFZ79" s="200"/>
      <c r="AGA79" s="200"/>
      <c r="AGB79" s="200"/>
      <c r="AGC79" s="200"/>
      <c r="AGD79" s="200"/>
      <c r="AGE79" s="200"/>
      <c r="AGF79" s="200"/>
      <c r="AGG79" s="200"/>
      <c r="AGH79" s="200"/>
      <c r="AGI79" s="200"/>
      <c r="AGJ79" s="200"/>
      <c r="AGK79" s="200"/>
      <c r="AGL79" s="200"/>
      <c r="AGM79" s="200"/>
      <c r="AGN79" s="200"/>
      <c r="AGO79" s="200"/>
      <c r="AGP79" s="200"/>
      <c r="AGQ79" s="200"/>
      <c r="AGR79" s="200"/>
      <c r="AGS79" s="200"/>
      <c r="AGT79" s="200"/>
      <c r="AGU79" s="200"/>
      <c r="AGV79" s="200"/>
      <c r="AGW79" s="200"/>
      <c r="AGX79" s="200"/>
      <c r="AGY79" s="200"/>
      <c r="AGZ79" s="200"/>
      <c r="AHA79" s="200"/>
      <c r="AHB79" s="200"/>
      <c r="AHC79" s="200"/>
      <c r="AHD79" s="200"/>
      <c r="AHE79" s="200"/>
      <c r="AHF79" s="200"/>
      <c r="AHG79" s="200"/>
      <c r="AHH79" s="200"/>
      <c r="AHI79" s="200"/>
      <c r="AHJ79" s="200"/>
      <c r="AHK79" s="200"/>
      <c r="AHL79" s="200"/>
      <c r="AHM79" s="200"/>
      <c r="AHN79" s="200"/>
      <c r="AHO79" s="200"/>
      <c r="AHP79" s="200"/>
      <c r="AHQ79" s="200"/>
      <c r="AHR79" s="200"/>
      <c r="AHS79" s="200"/>
      <c r="AHT79" s="200"/>
      <c r="AHU79" s="200"/>
      <c r="AHV79" s="200"/>
      <c r="AHW79" s="200"/>
      <c r="AHX79" s="200"/>
      <c r="AHY79" s="200"/>
      <c r="AHZ79" s="200"/>
      <c r="AIA79" s="200"/>
      <c r="AIB79" s="200"/>
      <c r="AIC79" s="200"/>
      <c r="AID79" s="200"/>
      <c r="AIE79" s="200"/>
      <c r="AIF79" s="200"/>
      <c r="AIG79" s="200"/>
      <c r="AIH79" s="200"/>
      <c r="AII79" s="200"/>
      <c r="AIJ79" s="200"/>
      <c r="AIK79" s="200"/>
      <c r="AIL79" s="200"/>
      <c r="AIM79" s="200"/>
      <c r="AIN79" s="200"/>
      <c r="AIO79" s="200"/>
      <c r="AIP79" s="200"/>
      <c r="AIQ79" s="200"/>
      <c r="AIR79" s="200"/>
      <c r="AIS79" s="200"/>
      <c r="AIT79" s="200"/>
      <c r="AIU79" s="200"/>
      <c r="AIV79" s="200"/>
      <c r="AIW79" s="200"/>
      <c r="AIX79" s="200"/>
      <c r="AIY79" s="200"/>
      <c r="AIZ79" s="200"/>
      <c r="AJA79" s="200"/>
      <c r="AJB79" s="200"/>
      <c r="AJC79" s="200"/>
      <c r="AJD79" s="200"/>
      <c r="AJE79" s="200"/>
      <c r="AJF79" s="200"/>
      <c r="AJG79" s="200"/>
      <c r="AJH79" s="200"/>
      <c r="AJI79" s="200"/>
      <c r="AJJ79" s="200"/>
      <c r="AJK79" s="200"/>
      <c r="AJL79" s="200"/>
      <c r="AJM79" s="200"/>
      <c r="AJN79" s="200"/>
      <c r="AJO79" s="200"/>
    </row>
    <row r="80" spans="1:952" s="204" customFormat="1">
      <c r="A80" s="200"/>
      <c r="B80" s="366">
        <v>77</v>
      </c>
      <c r="C80" s="367"/>
      <c r="D80" s="366"/>
      <c r="E80" s="366"/>
      <c r="F80" s="362">
        <v>0</v>
      </c>
      <c r="G80" s="362">
        <v>0</v>
      </c>
      <c r="H80" s="363">
        <v>0</v>
      </c>
      <c r="I80" s="377">
        <v>0</v>
      </c>
      <c r="J80" s="368"/>
      <c r="K80" s="368"/>
      <c r="L80" s="368"/>
      <c r="M80" s="360">
        <f t="shared" si="8"/>
        <v>0</v>
      </c>
      <c r="N80" s="361">
        <f t="shared" si="9"/>
        <v>0</v>
      </c>
      <c r="O80" s="361">
        <f t="shared" si="7"/>
        <v>0</v>
      </c>
      <c r="P80" s="200"/>
      <c r="Q80" s="200"/>
      <c r="R80" s="200"/>
      <c r="S80" s="417">
        <v>77</v>
      </c>
      <c r="T80" s="418"/>
      <c r="U80" s="417"/>
      <c r="V80" s="426">
        <v>0</v>
      </c>
      <c r="W80" s="416">
        <f t="shared" si="10"/>
        <v>0</v>
      </c>
      <c r="X80" s="416">
        <f t="shared" si="11"/>
        <v>0</v>
      </c>
      <c r="Y80" s="419"/>
      <c r="Z80" s="428" t="str">
        <f t="shared" si="12"/>
        <v>OK</v>
      </c>
      <c r="AA80" s="352"/>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0"/>
      <c r="BZ80" s="200"/>
      <c r="CA80" s="200"/>
      <c r="CB80" s="200"/>
      <c r="CC80" s="200"/>
      <c r="CD80" s="200"/>
      <c r="CE80" s="200"/>
      <c r="CF80" s="200"/>
      <c r="CG80" s="200"/>
      <c r="CH80" s="200"/>
      <c r="CI80" s="200"/>
      <c r="CJ80" s="200"/>
      <c r="CK80" s="200"/>
      <c r="CL80" s="200"/>
      <c r="CM80" s="200"/>
      <c r="CN80" s="200"/>
      <c r="CO80" s="200"/>
      <c r="CP80" s="200"/>
      <c r="CQ80" s="200"/>
      <c r="CR80" s="200"/>
      <c r="CS80" s="200"/>
      <c r="CT80" s="200"/>
      <c r="CU80" s="200"/>
      <c r="CV80" s="200"/>
      <c r="CW80" s="200"/>
      <c r="CX80" s="200"/>
      <c r="CY80" s="200"/>
      <c r="CZ80" s="200"/>
      <c r="DA80" s="200"/>
      <c r="DB80" s="200"/>
      <c r="DC80" s="200"/>
      <c r="DD80" s="200"/>
      <c r="DE80" s="200"/>
      <c r="DF80" s="200"/>
      <c r="DG80" s="200"/>
      <c r="DH80" s="200"/>
      <c r="DI80" s="200"/>
      <c r="DJ80" s="200"/>
      <c r="DK80" s="200"/>
      <c r="DL80" s="200"/>
      <c r="DM80" s="200"/>
      <c r="DN80" s="200"/>
      <c r="DO80" s="200"/>
      <c r="DP80" s="200"/>
      <c r="DQ80" s="200"/>
      <c r="DR80" s="200"/>
      <c r="DS80" s="200"/>
      <c r="DT80" s="200"/>
      <c r="DU80" s="200"/>
      <c r="DV80" s="200"/>
      <c r="DW80" s="200"/>
      <c r="DX80" s="200"/>
      <c r="DY80" s="200"/>
      <c r="DZ80" s="200"/>
      <c r="EA80" s="200"/>
      <c r="EB80" s="200"/>
      <c r="EC80" s="200"/>
      <c r="ED80" s="200"/>
      <c r="EE80" s="200"/>
      <c r="EF80" s="200"/>
      <c r="EG80" s="200"/>
      <c r="EH80" s="200"/>
      <c r="EI80" s="200"/>
      <c r="EJ80" s="200"/>
      <c r="EK80" s="200"/>
      <c r="EL80" s="200"/>
      <c r="EM80" s="200"/>
      <c r="EN80" s="200"/>
      <c r="EO80" s="200"/>
      <c r="EP80" s="200"/>
      <c r="EQ80" s="200"/>
      <c r="ER80" s="200"/>
      <c r="ES80" s="200"/>
      <c r="ET80" s="200"/>
      <c r="EU80" s="200"/>
      <c r="EV80" s="200"/>
      <c r="EW80" s="200"/>
      <c r="EX80" s="200"/>
      <c r="EY80" s="200"/>
      <c r="EZ80" s="200"/>
      <c r="FA80" s="200"/>
      <c r="FB80" s="200"/>
      <c r="FC80" s="200"/>
      <c r="FD80" s="200"/>
      <c r="FE80" s="200"/>
      <c r="FF80" s="200"/>
      <c r="FG80" s="200"/>
      <c r="FH80" s="200"/>
      <c r="FI80" s="200"/>
      <c r="FJ80" s="200"/>
      <c r="FK80" s="200"/>
      <c r="FL80" s="200"/>
      <c r="FM80" s="200"/>
      <c r="FN80" s="200"/>
      <c r="FO80" s="200"/>
      <c r="FP80" s="200"/>
      <c r="FQ80" s="200"/>
      <c r="FR80" s="200"/>
      <c r="FS80" s="200"/>
      <c r="FT80" s="200"/>
      <c r="FU80" s="200"/>
      <c r="FV80" s="200"/>
      <c r="FW80" s="200"/>
      <c r="FX80" s="200"/>
      <c r="FY80" s="200"/>
      <c r="FZ80" s="200"/>
      <c r="GA80" s="200"/>
      <c r="GB80" s="200"/>
      <c r="GC80" s="200"/>
      <c r="GD80" s="200"/>
      <c r="GE80" s="200"/>
      <c r="GF80" s="200"/>
      <c r="GG80" s="200"/>
      <c r="GH80" s="200"/>
      <c r="GI80" s="200"/>
      <c r="GJ80" s="200"/>
      <c r="GK80" s="200"/>
      <c r="GL80" s="200"/>
      <c r="GM80" s="200"/>
      <c r="GN80" s="200"/>
      <c r="GO80" s="200"/>
      <c r="GP80" s="200"/>
      <c r="GQ80" s="200"/>
      <c r="GR80" s="200"/>
      <c r="GS80" s="200"/>
      <c r="GT80" s="200"/>
      <c r="GU80" s="200"/>
      <c r="GV80" s="200"/>
      <c r="GW80" s="200"/>
      <c r="GX80" s="200"/>
      <c r="GY80" s="200"/>
      <c r="GZ80" s="200"/>
      <c r="HA80" s="200"/>
      <c r="HB80" s="200"/>
      <c r="HC80" s="200"/>
      <c r="HD80" s="200"/>
      <c r="HE80" s="200"/>
      <c r="HF80" s="200"/>
      <c r="HG80" s="200"/>
      <c r="HH80" s="200"/>
      <c r="HI80" s="200"/>
      <c r="HJ80" s="200"/>
      <c r="HK80" s="200"/>
      <c r="HL80" s="200"/>
      <c r="HM80" s="200"/>
      <c r="HN80" s="200"/>
      <c r="HO80" s="200"/>
      <c r="HP80" s="200"/>
      <c r="HQ80" s="200"/>
      <c r="HR80" s="200"/>
      <c r="HS80" s="200"/>
      <c r="HT80" s="200"/>
      <c r="HU80" s="200"/>
      <c r="HV80" s="200"/>
      <c r="HW80" s="200"/>
      <c r="HX80" s="200"/>
      <c r="HY80" s="200"/>
      <c r="HZ80" s="200"/>
      <c r="IA80" s="200"/>
      <c r="IB80" s="200"/>
      <c r="IC80" s="200"/>
      <c r="ID80" s="200"/>
      <c r="IE80" s="200"/>
      <c r="IF80" s="200"/>
      <c r="IG80" s="200"/>
      <c r="IH80" s="200"/>
      <c r="II80" s="200"/>
      <c r="IJ80" s="200"/>
      <c r="IK80" s="200"/>
      <c r="IL80" s="200"/>
      <c r="IM80" s="200"/>
      <c r="IN80" s="200"/>
      <c r="IO80" s="200"/>
      <c r="IP80" s="200"/>
      <c r="IQ80" s="200"/>
      <c r="IR80" s="200"/>
      <c r="IS80" s="200"/>
      <c r="IT80" s="200"/>
      <c r="IU80" s="200"/>
      <c r="IV80" s="200"/>
      <c r="IW80" s="200"/>
      <c r="IX80" s="200"/>
      <c r="IY80" s="200"/>
      <c r="IZ80" s="200"/>
      <c r="JA80" s="200"/>
      <c r="JB80" s="200"/>
      <c r="JC80" s="200"/>
      <c r="JD80" s="200"/>
      <c r="JE80" s="200"/>
      <c r="JF80" s="200"/>
      <c r="JG80" s="200"/>
      <c r="JH80" s="200"/>
      <c r="JI80" s="200"/>
      <c r="JJ80" s="200"/>
      <c r="JK80" s="200"/>
      <c r="JL80" s="200"/>
      <c r="JM80" s="200"/>
      <c r="JN80" s="200"/>
      <c r="JO80" s="200"/>
      <c r="JP80" s="200"/>
      <c r="JQ80" s="200"/>
      <c r="JR80" s="200"/>
      <c r="JS80" s="200"/>
      <c r="JT80" s="200"/>
      <c r="JU80" s="200"/>
      <c r="JV80" s="200"/>
      <c r="JW80" s="200"/>
      <c r="JX80" s="200"/>
      <c r="JY80" s="200"/>
      <c r="JZ80" s="200"/>
      <c r="KA80" s="200"/>
      <c r="KB80" s="200"/>
      <c r="KC80" s="200"/>
      <c r="KD80" s="200"/>
      <c r="KE80" s="200"/>
      <c r="KF80" s="200"/>
      <c r="KG80" s="200"/>
      <c r="KH80" s="200"/>
      <c r="KI80" s="200"/>
      <c r="KJ80" s="200"/>
      <c r="KK80" s="200"/>
      <c r="KL80" s="200"/>
      <c r="KM80" s="200"/>
      <c r="KN80" s="200"/>
      <c r="KO80" s="200"/>
      <c r="KP80" s="200"/>
      <c r="KQ80" s="200"/>
      <c r="KR80" s="200"/>
      <c r="KS80" s="200"/>
      <c r="KT80" s="200"/>
      <c r="KU80" s="200"/>
      <c r="KV80" s="200"/>
      <c r="KW80" s="200"/>
      <c r="KX80" s="200"/>
      <c r="KY80" s="200"/>
      <c r="KZ80" s="200"/>
      <c r="LA80" s="200"/>
      <c r="LB80" s="200"/>
      <c r="LC80" s="200"/>
      <c r="LD80" s="200"/>
      <c r="LE80" s="200"/>
      <c r="LF80" s="200"/>
      <c r="LG80" s="200"/>
      <c r="LH80" s="200"/>
      <c r="LI80" s="200"/>
      <c r="LJ80" s="200"/>
      <c r="LK80" s="200"/>
      <c r="LL80" s="200"/>
      <c r="LM80" s="200"/>
      <c r="LN80" s="200"/>
      <c r="LO80" s="200"/>
      <c r="LP80" s="200"/>
      <c r="LQ80" s="200"/>
      <c r="LR80" s="200"/>
      <c r="LS80" s="200"/>
      <c r="LT80" s="200"/>
      <c r="LU80" s="200"/>
      <c r="LV80" s="200"/>
      <c r="LW80" s="200"/>
      <c r="LX80" s="200"/>
      <c r="LY80" s="200"/>
      <c r="LZ80" s="200"/>
      <c r="MA80" s="200"/>
      <c r="MB80" s="200"/>
      <c r="MC80" s="200"/>
      <c r="MD80" s="200"/>
      <c r="ME80" s="200"/>
      <c r="MF80" s="200"/>
      <c r="MG80" s="200"/>
      <c r="MH80" s="200"/>
      <c r="MI80" s="200"/>
      <c r="MJ80" s="200"/>
      <c r="MK80" s="200"/>
      <c r="ML80" s="200"/>
      <c r="MM80" s="200"/>
      <c r="MN80" s="200"/>
      <c r="MO80" s="200"/>
      <c r="MP80" s="200"/>
      <c r="MQ80" s="200"/>
      <c r="MR80" s="200"/>
      <c r="MS80" s="200"/>
      <c r="MT80" s="200"/>
      <c r="MU80" s="200"/>
      <c r="MV80" s="200"/>
      <c r="MW80" s="200"/>
      <c r="MX80" s="200"/>
      <c r="MY80" s="200"/>
      <c r="MZ80" s="200"/>
      <c r="NA80" s="200"/>
      <c r="NB80" s="200"/>
      <c r="NC80" s="200"/>
      <c r="ND80" s="200"/>
      <c r="NE80" s="200"/>
      <c r="NF80" s="200"/>
      <c r="NG80" s="200"/>
      <c r="NH80" s="200"/>
      <c r="NI80" s="200"/>
      <c r="NJ80" s="200"/>
      <c r="NK80" s="200"/>
      <c r="NL80" s="200"/>
      <c r="NM80" s="200"/>
      <c r="NN80" s="200"/>
      <c r="NO80" s="200"/>
      <c r="NP80" s="200"/>
      <c r="NQ80" s="200"/>
      <c r="NR80" s="200"/>
      <c r="NS80" s="200"/>
      <c r="NT80" s="200"/>
      <c r="NU80" s="200"/>
      <c r="NV80" s="200"/>
      <c r="NW80" s="200"/>
      <c r="NX80" s="200"/>
      <c r="NY80" s="200"/>
      <c r="NZ80" s="200"/>
      <c r="OA80" s="200"/>
      <c r="OB80" s="200"/>
      <c r="OC80" s="200"/>
      <c r="OD80" s="200"/>
      <c r="OE80" s="200"/>
      <c r="OF80" s="200"/>
      <c r="OG80" s="200"/>
      <c r="OH80" s="200"/>
      <c r="OI80" s="200"/>
      <c r="OJ80" s="200"/>
      <c r="OK80" s="200"/>
      <c r="OL80" s="200"/>
      <c r="OM80" s="200"/>
      <c r="ON80" s="200"/>
      <c r="OO80" s="200"/>
      <c r="OP80" s="200"/>
      <c r="OQ80" s="200"/>
      <c r="OR80" s="200"/>
      <c r="OS80" s="200"/>
      <c r="OT80" s="200"/>
      <c r="OU80" s="200"/>
      <c r="OV80" s="200"/>
      <c r="OW80" s="200"/>
      <c r="OX80" s="200"/>
      <c r="OY80" s="200"/>
      <c r="OZ80" s="200"/>
      <c r="PA80" s="200"/>
      <c r="PB80" s="200"/>
      <c r="PC80" s="200"/>
      <c r="PD80" s="200"/>
      <c r="PE80" s="200"/>
      <c r="PF80" s="200"/>
      <c r="PG80" s="200"/>
      <c r="PH80" s="200"/>
      <c r="PI80" s="200"/>
      <c r="PJ80" s="200"/>
      <c r="PK80" s="200"/>
      <c r="PL80" s="200"/>
      <c r="PM80" s="200"/>
      <c r="PN80" s="200"/>
      <c r="PO80" s="200"/>
      <c r="PP80" s="200"/>
      <c r="PQ80" s="200"/>
      <c r="PR80" s="200"/>
      <c r="PS80" s="200"/>
      <c r="PT80" s="200"/>
      <c r="PU80" s="200"/>
      <c r="PV80" s="200"/>
      <c r="PW80" s="200"/>
      <c r="PX80" s="200"/>
      <c r="PY80" s="200"/>
      <c r="PZ80" s="200"/>
      <c r="QA80" s="200"/>
      <c r="QB80" s="200"/>
      <c r="QC80" s="200"/>
      <c r="QD80" s="200"/>
      <c r="QE80" s="200"/>
      <c r="QF80" s="200"/>
      <c r="QG80" s="200"/>
      <c r="QH80" s="200"/>
      <c r="QI80" s="200"/>
      <c r="QJ80" s="200"/>
      <c r="QK80" s="200"/>
      <c r="QL80" s="200"/>
      <c r="QM80" s="200"/>
      <c r="QN80" s="200"/>
      <c r="QO80" s="200"/>
      <c r="QP80" s="200"/>
      <c r="QQ80" s="200"/>
      <c r="QR80" s="200"/>
      <c r="QS80" s="200"/>
      <c r="QT80" s="200"/>
      <c r="QU80" s="200"/>
      <c r="QV80" s="200"/>
      <c r="QW80" s="200"/>
      <c r="QX80" s="200"/>
      <c r="QY80" s="200"/>
      <c r="QZ80" s="200"/>
      <c r="RA80" s="200"/>
      <c r="RB80" s="200"/>
      <c r="RC80" s="200"/>
      <c r="RD80" s="200"/>
      <c r="RE80" s="200"/>
      <c r="RF80" s="200"/>
      <c r="RG80" s="200"/>
      <c r="RH80" s="200"/>
      <c r="RI80" s="200"/>
      <c r="RJ80" s="200"/>
      <c r="RK80" s="200"/>
      <c r="RL80" s="200"/>
      <c r="RM80" s="200"/>
      <c r="RN80" s="200"/>
      <c r="RO80" s="200"/>
      <c r="RP80" s="200"/>
      <c r="RQ80" s="200"/>
      <c r="RR80" s="200"/>
      <c r="RS80" s="200"/>
      <c r="RT80" s="200"/>
      <c r="RU80" s="200"/>
      <c r="RV80" s="200"/>
      <c r="RW80" s="200"/>
      <c r="RX80" s="200"/>
      <c r="RY80" s="200"/>
      <c r="RZ80" s="200"/>
      <c r="SA80" s="200"/>
      <c r="SB80" s="200"/>
      <c r="SC80" s="200"/>
      <c r="SD80" s="200"/>
      <c r="SE80" s="200"/>
      <c r="SF80" s="200"/>
      <c r="SG80" s="200"/>
      <c r="SH80" s="200"/>
      <c r="SI80" s="200"/>
      <c r="SJ80" s="200"/>
      <c r="SK80" s="200"/>
      <c r="SL80" s="200"/>
      <c r="SM80" s="200"/>
      <c r="SN80" s="200"/>
      <c r="SO80" s="200"/>
      <c r="SP80" s="200"/>
      <c r="SQ80" s="200"/>
      <c r="SR80" s="200"/>
      <c r="SS80" s="200"/>
      <c r="ST80" s="200"/>
      <c r="SU80" s="200"/>
      <c r="SV80" s="200"/>
      <c r="SW80" s="200"/>
      <c r="SX80" s="200"/>
      <c r="SY80" s="200"/>
      <c r="SZ80" s="200"/>
      <c r="TA80" s="200"/>
      <c r="TB80" s="200"/>
      <c r="TC80" s="200"/>
      <c r="TD80" s="200"/>
      <c r="TE80" s="200"/>
      <c r="TF80" s="200"/>
      <c r="TG80" s="200"/>
      <c r="TH80" s="200"/>
      <c r="TI80" s="200"/>
      <c r="TJ80" s="200"/>
      <c r="TK80" s="200"/>
      <c r="TL80" s="200"/>
      <c r="TM80" s="200"/>
      <c r="TN80" s="200"/>
      <c r="TO80" s="200"/>
      <c r="TP80" s="200"/>
      <c r="TQ80" s="200"/>
      <c r="TR80" s="200"/>
      <c r="TS80" s="200"/>
      <c r="TT80" s="200"/>
      <c r="TU80" s="200"/>
      <c r="TV80" s="200"/>
      <c r="TW80" s="200"/>
      <c r="TX80" s="200"/>
      <c r="TY80" s="200"/>
      <c r="TZ80" s="200"/>
      <c r="UA80" s="200"/>
      <c r="UB80" s="200"/>
      <c r="UC80" s="200"/>
      <c r="UD80" s="200"/>
      <c r="UE80" s="200"/>
      <c r="UF80" s="200"/>
      <c r="UG80" s="200"/>
      <c r="UH80" s="200"/>
      <c r="UI80" s="200"/>
      <c r="UJ80" s="200"/>
      <c r="UK80" s="200"/>
      <c r="UL80" s="200"/>
      <c r="UM80" s="200"/>
      <c r="UN80" s="200"/>
      <c r="UO80" s="200"/>
      <c r="UP80" s="200"/>
      <c r="UQ80" s="200"/>
      <c r="UR80" s="200"/>
      <c r="US80" s="200"/>
      <c r="UT80" s="200"/>
      <c r="UU80" s="200"/>
      <c r="UV80" s="200"/>
      <c r="UW80" s="200"/>
      <c r="UX80" s="200"/>
      <c r="UY80" s="200"/>
      <c r="UZ80" s="200"/>
      <c r="VA80" s="200"/>
      <c r="VB80" s="200"/>
      <c r="VC80" s="200"/>
      <c r="VD80" s="200"/>
      <c r="VE80" s="200"/>
      <c r="VF80" s="200"/>
      <c r="VG80" s="200"/>
      <c r="VH80" s="200"/>
      <c r="VI80" s="200"/>
      <c r="VJ80" s="200"/>
      <c r="VK80" s="200"/>
      <c r="VL80" s="200"/>
      <c r="VM80" s="200"/>
      <c r="VN80" s="200"/>
      <c r="VO80" s="200"/>
      <c r="VP80" s="200"/>
      <c r="VQ80" s="200"/>
      <c r="VR80" s="200"/>
      <c r="VS80" s="200"/>
      <c r="VT80" s="200"/>
      <c r="VU80" s="200"/>
      <c r="VV80" s="200"/>
      <c r="VW80" s="200"/>
      <c r="VX80" s="200"/>
      <c r="VY80" s="200"/>
      <c r="VZ80" s="200"/>
      <c r="WA80" s="200"/>
      <c r="WB80" s="200"/>
      <c r="WC80" s="200"/>
      <c r="WD80" s="200"/>
      <c r="WE80" s="200"/>
      <c r="WF80" s="200"/>
      <c r="WG80" s="200"/>
      <c r="WH80" s="200"/>
      <c r="WI80" s="200"/>
      <c r="WJ80" s="200"/>
      <c r="WK80" s="200"/>
      <c r="WL80" s="200"/>
      <c r="WM80" s="200"/>
      <c r="WN80" s="200"/>
      <c r="WO80" s="200"/>
      <c r="WP80" s="200"/>
      <c r="WQ80" s="200"/>
      <c r="WR80" s="200"/>
      <c r="WS80" s="200"/>
      <c r="WT80" s="200"/>
      <c r="WU80" s="200"/>
      <c r="WV80" s="200"/>
      <c r="WW80" s="200"/>
      <c r="WX80" s="200"/>
      <c r="WY80" s="200"/>
      <c r="WZ80" s="200"/>
      <c r="XA80" s="200"/>
      <c r="XB80" s="200"/>
      <c r="XC80" s="200"/>
      <c r="XD80" s="200"/>
      <c r="XE80" s="200"/>
      <c r="XF80" s="200"/>
      <c r="XG80" s="200"/>
      <c r="XH80" s="200"/>
      <c r="XI80" s="200"/>
      <c r="XJ80" s="200"/>
      <c r="XK80" s="200"/>
      <c r="XL80" s="200"/>
      <c r="XM80" s="200"/>
      <c r="XN80" s="200"/>
      <c r="XO80" s="200"/>
      <c r="XP80" s="200"/>
      <c r="XQ80" s="200"/>
      <c r="XR80" s="200"/>
      <c r="XS80" s="200"/>
      <c r="XT80" s="200"/>
      <c r="XU80" s="200"/>
      <c r="XV80" s="200"/>
      <c r="XW80" s="200"/>
      <c r="XX80" s="200"/>
      <c r="XY80" s="200"/>
      <c r="XZ80" s="200"/>
      <c r="YA80" s="200"/>
      <c r="YB80" s="200"/>
      <c r="YC80" s="200"/>
      <c r="YD80" s="200"/>
      <c r="YE80" s="200"/>
      <c r="YF80" s="200"/>
      <c r="YG80" s="200"/>
      <c r="YH80" s="200"/>
      <c r="YI80" s="200"/>
      <c r="YJ80" s="200"/>
      <c r="YK80" s="200"/>
      <c r="YL80" s="200"/>
      <c r="YM80" s="200"/>
      <c r="YN80" s="200"/>
      <c r="YO80" s="200"/>
      <c r="YP80" s="200"/>
      <c r="YQ80" s="200"/>
      <c r="YR80" s="200"/>
      <c r="YS80" s="200"/>
      <c r="YT80" s="200"/>
      <c r="YU80" s="200"/>
      <c r="YV80" s="200"/>
      <c r="YW80" s="200"/>
      <c r="YX80" s="200"/>
      <c r="YY80" s="200"/>
      <c r="YZ80" s="200"/>
      <c r="ZA80" s="200"/>
      <c r="ZB80" s="200"/>
      <c r="ZC80" s="200"/>
      <c r="ZD80" s="200"/>
      <c r="ZE80" s="200"/>
      <c r="ZF80" s="200"/>
      <c r="ZG80" s="200"/>
      <c r="ZH80" s="200"/>
      <c r="ZI80" s="200"/>
      <c r="ZJ80" s="200"/>
      <c r="ZK80" s="200"/>
      <c r="ZL80" s="200"/>
      <c r="ZM80" s="200"/>
      <c r="ZN80" s="200"/>
      <c r="ZO80" s="200"/>
      <c r="ZP80" s="200"/>
      <c r="ZQ80" s="200"/>
      <c r="ZR80" s="200"/>
      <c r="ZS80" s="200"/>
      <c r="ZT80" s="200"/>
      <c r="ZU80" s="200"/>
      <c r="ZV80" s="200"/>
      <c r="ZW80" s="200"/>
      <c r="ZX80" s="200"/>
      <c r="ZY80" s="200"/>
      <c r="ZZ80" s="200"/>
      <c r="AAA80" s="200"/>
      <c r="AAB80" s="200"/>
      <c r="AAC80" s="200"/>
      <c r="AAD80" s="200"/>
      <c r="AAE80" s="200"/>
      <c r="AAF80" s="200"/>
      <c r="AAG80" s="200"/>
      <c r="AAH80" s="200"/>
      <c r="AAI80" s="200"/>
      <c r="AAJ80" s="200"/>
      <c r="AAK80" s="200"/>
      <c r="AAL80" s="200"/>
      <c r="AAM80" s="200"/>
      <c r="AAN80" s="200"/>
      <c r="AAO80" s="200"/>
      <c r="AAP80" s="200"/>
      <c r="AAQ80" s="200"/>
      <c r="AAR80" s="200"/>
      <c r="AAS80" s="200"/>
      <c r="AAT80" s="200"/>
      <c r="AAU80" s="200"/>
      <c r="AAV80" s="200"/>
      <c r="AAW80" s="200"/>
      <c r="AAX80" s="200"/>
      <c r="AAY80" s="200"/>
      <c r="AAZ80" s="200"/>
      <c r="ABA80" s="200"/>
      <c r="ABB80" s="200"/>
      <c r="ABC80" s="200"/>
      <c r="ABD80" s="200"/>
      <c r="ABE80" s="200"/>
      <c r="ABF80" s="200"/>
      <c r="ABG80" s="200"/>
      <c r="ABH80" s="200"/>
      <c r="ABI80" s="200"/>
      <c r="ABJ80" s="200"/>
      <c r="ABK80" s="200"/>
      <c r="ABL80" s="200"/>
      <c r="ABM80" s="200"/>
      <c r="ABN80" s="200"/>
      <c r="ABO80" s="200"/>
      <c r="ABP80" s="200"/>
      <c r="ABQ80" s="200"/>
      <c r="ABR80" s="200"/>
      <c r="ABS80" s="200"/>
      <c r="ABT80" s="200"/>
      <c r="ABU80" s="200"/>
      <c r="ABV80" s="200"/>
      <c r="ABW80" s="200"/>
      <c r="ABX80" s="200"/>
      <c r="ABY80" s="200"/>
      <c r="ABZ80" s="200"/>
      <c r="ACA80" s="200"/>
      <c r="ACB80" s="200"/>
      <c r="ACC80" s="200"/>
      <c r="ACD80" s="200"/>
      <c r="ACE80" s="200"/>
      <c r="ACF80" s="200"/>
      <c r="ACG80" s="200"/>
      <c r="ACH80" s="200"/>
      <c r="ACI80" s="200"/>
      <c r="ACJ80" s="200"/>
      <c r="ACK80" s="200"/>
      <c r="ACL80" s="200"/>
      <c r="ACM80" s="200"/>
      <c r="ACN80" s="200"/>
      <c r="ACO80" s="200"/>
      <c r="ACP80" s="200"/>
      <c r="ACQ80" s="200"/>
      <c r="ACR80" s="200"/>
      <c r="ACS80" s="200"/>
      <c r="ACT80" s="200"/>
      <c r="ACU80" s="200"/>
      <c r="ACV80" s="200"/>
      <c r="ACW80" s="200"/>
      <c r="ACX80" s="200"/>
      <c r="ACY80" s="200"/>
      <c r="ACZ80" s="200"/>
      <c r="ADA80" s="200"/>
      <c r="ADB80" s="200"/>
      <c r="ADC80" s="200"/>
      <c r="ADD80" s="200"/>
      <c r="ADE80" s="200"/>
      <c r="ADF80" s="200"/>
      <c r="ADG80" s="200"/>
      <c r="ADH80" s="200"/>
      <c r="ADI80" s="200"/>
      <c r="ADJ80" s="200"/>
      <c r="ADK80" s="200"/>
      <c r="ADL80" s="200"/>
      <c r="ADM80" s="200"/>
      <c r="ADN80" s="200"/>
      <c r="ADO80" s="200"/>
      <c r="ADP80" s="200"/>
      <c r="ADQ80" s="200"/>
      <c r="ADR80" s="200"/>
      <c r="ADS80" s="200"/>
      <c r="ADT80" s="200"/>
      <c r="ADU80" s="200"/>
      <c r="ADV80" s="200"/>
      <c r="ADW80" s="200"/>
      <c r="ADX80" s="200"/>
      <c r="ADY80" s="200"/>
      <c r="ADZ80" s="200"/>
      <c r="AEA80" s="200"/>
      <c r="AEB80" s="200"/>
      <c r="AEC80" s="200"/>
      <c r="AED80" s="200"/>
      <c r="AEE80" s="200"/>
      <c r="AEF80" s="200"/>
      <c r="AEG80" s="200"/>
      <c r="AEH80" s="200"/>
      <c r="AEI80" s="200"/>
      <c r="AEJ80" s="200"/>
      <c r="AEK80" s="200"/>
      <c r="AEL80" s="200"/>
      <c r="AEM80" s="200"/>
      <c r="AEN80" s="200"/>
      <c r="AEO80" s="200"/>
      <c r="AEP80" s="200"/>
      <c r="AEQ80" s="200"/>
      <c r="AER80" s="200"/>
      <c r="AES80" s="200"/>
      <c r="AET80" s="200"/>
      <c r="AEU80" s="200"/>
      <c r="AEV80" s="200"/>
      <c r="AEW80" s="200"/>
      <c r="AEX80" s="200"/>
      <c r="AEY80" s="200"/>
      <c r="AEZ80" s="200"/>
      <c r="AFA80" s="200"/>
      <c r="AFB80" s="200"/>
      <c r="AFC80" s="200"/>
      <c r="AFD80" s="200"/>
      <c r="AFE80" s="200"/>
      <c r="AFF80" s="200"/>
      <c r="AFG80" s="200"/>
      <c r="AFH80" s="200"/>
      <c r="AFI80" s="200"/>
      <c r="AFJ80" s="200"/>
      <c r="AFK80" s="200"/>
      <c r="AFL80" s="200"/>
      <c r="AFM80" s="200"/>
      <c r="AFN80" s="200"/>
      <c r="AFO80" s="200"/>
      <c r="AFP80" s="200"/>
      <c r="AFQ80" s="200"/>
      <c r="AFR80" s="200"/>
      <c r="AFS80" s="200"/>
      <c r="AFT80" s="200"/>
      <c r="AFU80" s="200"/>
      <c r="AFV80" s="200"/>
      <c r="AFW80" s="200"/>
      <c r="AFX80" s="200"/>
      <c r="AFY80" s="200"/>
      <c r="AFZ80" s="200"/>
      <c r="AGA80" s="200"/>
      <c r="AGB80" s="200"/>
      <c r="AGC80" s="200"/>
      <c r="AGD80" s="200"/>
      <c r="AGE80" s="200"/>
      <c r="AGF80" s="200"/>
      <c r="AGG80" s="200"/>
      <c r="AGH80" s="200"/>
      <c r="AGI80" s="200"/>
      <c r="AGJ80" s="200"/>
      <c r="AGK80" s="200"/>
      <c r="AGL80" s="200"/>
      <c r="AGM80" s="200"/>
      <c r="AGN80" s="200"/>
      <c r="AGO80" s="200"/>
      <c r="AGP80" s="200"/>
      <c r="AGQ80" s="200"/>
      <c r="AGR80" s="200"/>
      <c r="AGS80" s="200"/>
      <c r="AGT80" s="200"/>
      <c r="AGU80" s="200"/>
      <c r="AGV80" s="200"/>
      <c r="AGW80" s="200"/>
      <c r="AGX80" s="200"/>
      <c r="AGY80" s="200"/>
      <c r="AGZ80" s="200"/>
      <c r="AHA80" s="200"/>
      <c r="AHB80" s="200"/>
      <c r="AHC80" s="200"/>
      <c r="AHD80" s="200"/>
      <c r="AHE80" s="200"/>
      <c r="AHF80" s="200"/>
      <c r="AHG80" s="200"/>
      <c r="AHH80" s="200"/>
      <c r="AHI80" s="200"/>
      <c r="AHJ80" s="200"/>
      <c r="AHK80" s="200"/>
      <c r="AHL80" s="200"/>
      <c r="AHM80" s="200"/>
      <c r="AHN80" s="200"/>
      <c r="AHO80" s="200"/>
      <c r="AHP80" s="200"/>
      <c r="AHQ80" s="200"/>
      <c r="AHR80" s="200"/>
      <c r="AHS80" s="200"/>
      <c r="AHT80" s="200"/>
      <c r="AHU80" s="200"/>
      <c r="AHV80" s="200"/>
      <c r="AHW80" s="200"/>
      <c r="AHX80" s="200"/>
      <c r="AHY80" s="200"/>
      <c r="AHZ80" s="200"/>
      <c r="AIA80" s="200"/>
      <c r="AIB80" s="200"/>
      <c r="AIC80" s="200"/>
      <c r="AID80" s="200"/>
      <c r="AIE80" s="200"/>
      <c r="AIF80" s="200"/>
      <c r="AIG80" s="200"/>
      <c r="AIH80" s="200"/>
      <c r="AII80" s="200"/>
      <c r="AIJ80" s="200"/>
      <c r="AIK80" s="200"/>
      <c r="AIL80" s="200"/>
      <c r="AIM80" s="200"/>
      <c r="AIN80" s="200"/>
      <c r="AIO80" s="200"/>
      <c r="AIP80" s="200"/>
      <c r="AIQ80" s="200"/>
      <c r="AIR80" s="200"/>
      <c r="AIS80" s="200"/>
      <c r="AIT80" s="200"/>
      <c r="AIU80" s="200"/>
      <c r="AIV80" s="200"/>
      <c r="AIW80" s="200"/>
      <c r="AIX80" s="200"/>
      <c r="AIY80" s="200"/>
      <c r="AIZ80" s="200"/>
      <c r="AJA80" s="200"/>
      <c r="AJB80" s="200"/>
      <c r="AJC80" s="200"/>
      <c r="AJD80" s="200"/>
      <c r="AJE80" s="200"/>
      <c r="AJF80" s="200"/>
      <c r="AJG80" s="200"/>
      <c r="AJH80" s="200"/>
      <c r="AJI80" s="200"/>
      <c r="AJJ80" s="200"/>
      <c r="AJK80" s="200"/>
      <c r="AJL80" s="200"/>
      <c r="AJM80" s="200"/>
      <c r="AJN80" s="200"/>
      <c r="AJO80" s="200"/>
    </row>
    <row r="81" spans="1:952" s="204" customFormat="1">
      <c r="A81" s="200"/>
      <c r="B81" s="366">
        <v>78</v>
      </c>
      <c r="C81" s="367"/>
      <c r="D81" s="366"/>
      <c r="E81" s="366"/>
      <c r="F81" s="362">
        <v>0</v>
      </c>
      <c r="G81" s="362">
        <v>0</v>
      </c>
      <c r="H81" s="363">
        <v>0</v>
      </c>
      <c r="I81" s="377">
        <v>0</v>
      </c>
      <c r="J81" s="368"/>
      <c r="K81" s="368"/>
      <c r="L81" s="368"/>
      <c r="M81" s="360">
        <f t="shared" si="8"/>
        <v>0</v>
      </c>
      <c r="N81" s="361">
        <f t="shared" si="9"/>
        <v>0</v>
      </c>
      <c r="O81" s="361">
        <f t="shared" si="7"/>
        <v>0</v>
      </c>
      <c r="P81" s="200"/>
      <c r="Q81" s="200"/>
      <c r="R81" s="200"/>
      <c r="S81" s="417">
        <v>78</v>
      </c>
      <c r="T81" s="418"/>
      <c r="U81" s="417"/>
      <c r="V81" s="426">
        <v>0</v>
      </c>
      <c r="W81" s="416">
        <f t="shared" si="10"/>
        <v>0</v>
      </c>
      <c r="X81" s="416">
        <f t="shared" si="11"/>
        <v>0</v>
      </c>
      <c r="Y81" s="419"/>
      <c r="Z81" s="428" t="str">
        <f t="shared" si="12"/>
        <v>OK</v>
      </c>
      <c r="AA81" s="352"/>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DO81" s="200"/>
      <c r="DP81" s="200"/>
      <c r="DQ81" s="200"/>
      <c r="DR81" s="200"/>
      <c r="DS81" s="200"/>
      <c r="DT81" s="200"/>
      <c r="DU81" s="200"/>
      <c r="DV81" s="200"/>
      <c r="DW81" s="200"/>
      <c r="DX81" s="200"/>
      <c r="DY81" s="200"/>
      <c r="DZ81" s="200"/>
      <c r="EA81" s="200"/>
      <c r="EB81" s="200"/>
      <c r="EC81" s="200"/>
      <c r="ED81" s="200"/>
      <c r="EE81" s="200"/>
      <c r="EF81" s="200"/>
      <c r="EG81" s="200"/>
      <c r="EH81" s="200"/>
      <c r="EI81" s="200"/>
      <c r="EJ81" s="200"/>
      <c r="EK81" s="200"/>
      <c r="EL81" s="200"/>
      <c r="EM81" s="200"/>
      <c r="EN81" s="200"/>
      <c r="EO81" s="200"/>
      <c r="EP81" s="200"/>
      <c r="EQ81" s="200"/>
      <c r="ER81" s="200"/>
      <c r="ES81" s="200"/>
      <c r="ET81" s="200"/>
      <c r="EU81" s="200"/>
      <c r="EV81" s="200"/>
      <c r="EW81" s="200"/>
      <c r="EX81" s="200"/>
      <c r="EY81" s="200"/>
      <c r="EZ81" s="200"/>
      <c r="FA81" s="200"/>
      <c r="FB81" s="200"/>
      <c r="FC81" s="200"/>
      <c r="FD81" s="200"/>
      <c r="FE81" s="200"/>
      <c r="FF81" s="200"/>
      <c r="FG81" s="200"/>
      <c r="FH81" s="200"/>
      <c r="FI81" s="200"/>
      <c r="FJ81" s="200"/>
      <c r="FK81" s="200"/>
      <c r="FL81" s="200"/>
      <c r="FM81" s="200"/>
      <c r="FN81" s="200"/>
      <c r="FO81" s="200"/>
      <c r="FP81" s="200"/>
      <c r="FQ81" s="200"/>
      <c r="FR81" s="200"/>
      <c r="FS81" s="200"/>
      <c r="FT81" s="200"/>
      <c r="FU81" s="200"/>
      <c r="FV81" s="200"/>
      <c r="FW81" s="200"/>
      <c r="FX81" s="200"/>
      <c r="FY81" s="200"/>
      <c r="FZ81" s="200"/>
      <c r="GA81" s="200"/>
      <c r="GB81" s="200"/>
      <c r="GC81" s="200"/>
      <c r="GD81" s="200"/>
      <c r="GE81" s="200"/>
      <c r="GF81" s="200"/>
      <c r="GG81" s="200"/>
      <c r="GH81" s="200"/>
      <c r="GI81" s="200"/>
      <c r="GJ81" s="200"/>
      <c r="GK81" s="200"/>
      <c r="GL81" s="200"/>
      <c r="GM81" s="200"/>
      <c r="GN81" s="200"/>
      <c r="GO81" s="200"/>
      <c r="GP81" s="200"/>
      <c r="GQ81" s="200"/>
      <c r="GR81" s="200"/>
      <c r="GS81" s="200"/>
      <c r="GT81" s="200"/>
      <c r="GU81" s="200"/>
      <c r="GV81" s="200"/>
      <c r="GW81" s="200"/>
      <c r="GX81" s="200"/>
      <c r="GY81" s="200"/>
      <c r="GZ81" s="200"/>
      <c r="HA81" s="200"/>
      <c r="HB81" s="200"/>
      <c r="HC81" s="200"/>
      <c r="HD81" s="200"/>
      <c r="HE81" s="200"/>
      <c r="HF81" s="200"/>
      <c r="HG81" s="200"/>
      <c r="HH81" s="200"/>
      <c r="HI81" s="200"/>
      <c r="HJ81" s="200"/>
      <c r="HK81" s="200"/>
      <c r="HL81" s="200"/>
      <c r="HM81" s="200"/>
      <c r="HN81" s="200"/>
      <c r="HO81" s="200"/>
      <c r="HP81" s="200"/>
      <c r="HQ81" s="200"/>
      <c r="HR81" s="200"/>
      <c r="HS81" s="200"/>
      <c r="HT81" s="200"/>
      <c r="HU81" s="200"/>
      <c r="HV81" s="200"/>
      <c r="HW81" s="200"/>
      <c r="HX81" s="200"/>
      <c r="HY81" s="200"/>
      <c r="HZ81" s="200"/>
      <c r="IA81" s="200"/>
      <c r="IB81" s="200"/>
      <c r="IC81" s="200"/>
      <c r="ID81" s="200"/>
      <c r="IE81" s="200"/>
      <c r="IF81" s="200"/>
      <c r="IG81" s="200"/>
      <c r="IH81" s="200"/>
      <c r="II81" s="200"/>
      <c r="IJ81" s="200"/>
      <c r="IK81" s="200"/>
      <c r="IL81" s="200"/>
      <c r="IM81" s="200"/>
      <c r="IN81" s="200"/>
      <c r="IO81" s="200"/>
      <c r="IP81" s="200"/>
      <c r="IQ81" s="200"/>
      <c r="IR81" s="200"/>
      <c r="IS81" s="200"/>
      <c r="IT81" s="200"/>
      <c r="IU81" s="200"/>
      <c r="IV81" s="200"/>
      <c r="IW81" s="200"/>
      <c r="IX81" s="200"/>
      <c r="IY81" s="200"/>
      <c r="IZ81" s="200"/>
      <c r="JA81" s="200"/>
      <c r="JB81" s="200"/>
      <c r="JC81" s="200"/>
      <c r="JD81" s="200"/>
      <c r="JE81" s="200"/>
      <c r="JF81" s="200"/>
      <c r="JG81" s="200"/>
      <c r="JH81" s="200"/>
      <c r="JI81" s="200"/>
      <c r="JJ81" s="200"/>
      <c r="JK81" s="200"/>
      <c r="JL81" s="200"/>
      <c r="JM81" s="200"/>
      <c r="JN81" s="200"/>
      <c r="JO81" s="200"/>
      <c r="JP81" s="200"/>
      <c r="JQ81" s="200"/>
      <c r="JR81" s="200"/>
      <c r="JS81" s="200"/>
      <c r="JT81" s="200"/>
      <c r="JU81" s="200"/>
      <c r="JV81" s="200"/>
      <c r="JW81" s="200"/>
      <c r="JX81" s="200"/>
      <c r="JY81" s="200"/>
      <c r="JZ81" s="200"/>
      <c r="KA81" s="200"/>
      <c r="KB81" s="200"/>
      <c r="KC81" s="200"/>
      <c r="KD81" s="200"/>
      <c r="KE81" s="200"/>
      <c r="KF81" s="200"/>
      <c r="KG81" s="200"/>
      <c r="KH81" s="200"/>
      <c r="KI81" s="200"/>
      <c r="KJ81" s="200"/>
      <c r="KK81" s="200"/>
      <c r="KL81" s="200"/>
      <c r="KM81" s="200"/>
      <c r="KN81" s="200"/>
      <c r="KO81" s="200"/>
      <c r="KP81" s="200"/>
      <c r="KQ81" s="200"/>
      <c r="KR81" s="200"/>
      <c r="KS81" s="200"/>
      <c r="KT81" s="200"/>
      <c r="KU81" s="200"/>
      <c r="KV81" s="200"/>
      <c r="KW81" s="200"/>
      <c r="KX81" s="200"/>
      <c r="KY81" s="200"/>
      <c r="KZ81" s="200"/>
      <c r="LA81" s="200"/>
      <c r="LB81" s="200"/>
      <c r="LC81" s="200"/>
      <c r="LD81" s="200"/>
      <c r="LE81" s="200"/>
      <c r="LF81" s="200"/>
      <c r="LG81" s="200"/>
      <c r="LH81" s="200"/>
      <c r="LI81" s="200"/>
      <c r="LJ81" s="200"/>
      <c r="LK81" s="200"/>
      <c r="LL81" s="200"/>
      <c r="LM81" s="200"/>
      <c r="LN81" s="200"/>
      <c r="LO81" s="200"/>
      <c r="LP81" s="200"/>
      <c r="LQ81" s="200"/>
      <c r="LR81" s="200"/>
      <c r="LS81" s="200"/>
      <c r="LT81" s="200"/>
      <c r="LU81" s="200"/>
      <c r="LV81" s="200"/>
      <c r="LW81" s="200"/>
      <c r="LX81" s="200"/>
      <c r="LY81" s="200"/>
      <c r="LZ81" s="200"/>
      <c r="MA81" s="200"/>
      <c r="MB81" s="200"/>
      <c r="MC81" s="200"/>
      <c r="MD81" s="200"/>
      <c r="ME81" s="200"/>
      <c r="MF81" s="200"/>
      <c r="MG81" s="200"/>
      <c r="MH81" s="200"/>
      <c r="MI81" s="200"/>
      <c r="MJ81" s="200"/>
      <c r="MK81" s="200"/>
      <c r="ML81" s="200"/>
      <c r="MM81" s="200"/>
      <c r="MN81" s="200"/>
      <c r="MO81" s="200"/>
      <c r="MP81" s="200"/>
      <c r="MQ81" s="200"/>
      <c r="MR81" s="200"/>
      <c r="MS81" s="200"/>
      <c r="MT81" s="200"/>
      <c r="MU81" s="200"/>
      <c r="MV81" s="200"/>
      <c r="MW81" s="200"/>
      <c r="MX81" s="200"/>
      <c r="MY81" s="200"/>
      <c r="MZ81" s="200"/>
      <c r="NA81" s="200"/>
      <c r="NB81" s="200"/>
      <c r="NC81" s="200"/>
      <c r="ND81" s="200"/>
      <c r="NE81" s="200"/>
      <c r="NF81" s="200"/>
      <c r="NG81" s="200"/>
      <c r="NH81" s="200"/>
      <c r="NI81" s="200"/>
      <c r="NJ81" s="200"/>
      <c r="NK81" s="200"/>
      <c r="NL81" s="200"/>
      <c r="NM81" s="200"/>
      <c r="NN81" s="200"/>
      <c r="NO81" s="200"/>
      <c r="NP81" s="200"/>
      <c r="NQ81" s="200"/>
      <c r="NR81" s="200"/>
      <c r="NS81" s="200"/>
      <c r="NT81" s="200"/>
      <c r="NU81" s="200"/>
      <c r="NV81" s="200"/>
      <c r="NW81" s="200"/>
      <c r="NX81" s="200"/>
      <c r="NY81" s="200"/>
      <c r="NZ81" s="200"/>
      <c r="OA81" s="200"/>
      <c r="OB81" s="200"/>
      <c r="OC81" s="200"/>
      <c r="OD81" s="200"/>
      <c r="OE81" s="200"/>
      <c r="OF81" s="200"/>
      <c r="OG81" s="200"/>
      <c r="OH81" s="200"/>
      <c r="OI81" s="200"/>
      <c r="OJ81" s="200"/>
      <c r="OK81" s="200"/>
      <c r="OL81" s="200"/>
      <c r="OM81" s="200"/>
      <c r="ON81" s="200"/>
      <c r="OO81" s="200"/>
      <c r="OP81" s="200"/>
      <c r="OQ81" s="200"/>
      <c r="OR81" s="200"/>
      <c r="OS81" s="200"/>
      <c r="OT81" s="200"/>
      <c r="OU81" s="200"/>
      <c r="OV81" s="200"/>
      <c r="OW81" s="200"/>
      <c r="OX81" s="200"/>
      <c r="OY81" s="200"/>
      <c r="OZ81" s="200"/>
      <c r="PA81" s="200"/>
      <c r="PB81" s="200"/>
      <c r="PC81" s="200"/>
      <c r="PD81" s="200"/>
      <c r="PE81" s="200"/>
      <c r="PF81" s="200"/>
      <c r="PG81" s="200"/>
      <c r="PH81" s="200"/>
      <c r="PI81" s="200"/>
      <c r="PJ81" s="200"/>
      <c r="PK81" s="200"/>
      <c r="PL81" s="200"/>
      <c r="PM81" s="200"/>
      <c r="PN81" s="200"/>
      <c r="PO81" s="200"/>
      <c r="PP81" s="200"/>
      <c r="PQ81" s="200"/>
      <c r="PR81" s="200"/>
      <c r="PS81" s="200"/>
      <c r="PT81" s="200"/>
      <c r="PU81" s="200"/>
      <c r="PV81" s="200"/>
      <c r="PW81" s="200"/>
      <c r="PX81" s="200"/>
      <c r="PY81" s="200"/>
      <c r="PZ81" s="200"/>
      <c r="QA81" s="200"/>
      <c r="QB81" s="200"/>
      <c r="QC81" s="200"/>
      <c r="QD81" s="200"/>
      <c r="QE81" s="200"/>
      <c r="QF81" s="200"/>
      <c r="QG81" s="200"/>
      <c r="QH81" s="200"/>
      <c r="QI81" s="200"/>
      <c r="QJ81" s="200"/>
      <c r="QK81" s="200"/>
      <c r="QL81" s="200"/>
      <c r="QM81" s="200"/>
      <c r="QN81" s="200"/>
      <c r="QO81" s="200"/>
      <c r="QP81" s="200"/>
      <c r="QQ81" s="200"/>
      <c r="QR81" s="200"/>
      <c r="QS81" s="200"/>
      <c r="QT81" s="200"/>
      <c r="QU81" s="200"/>
      <c r="QV81" s="200"/>
      <c r="QW81" s="200"/>
      <c r="QX81" s="200"/>
      <c r="QY81" s="200"/>
      <c r="QZ81" s="200"/>
      <c r="RA81" s="200"/>
      <c r="RB81" s="200"/>
      <c r="RC81" s="200"/>
      <c r="RD81" s="200"/>
      <c r="RE81" s="200"/>
      <c r="RF81" s="200"/>
      <c r="RG81" s="200"/>
      <c r="RH81" s="200"/>
      <c r="RI81" s="200"/>
      <c r="RJ81" s="200"/>
      <c r="RK81" s="200"/>
      <c r="RL81" s="200"/>
      <c r="RM81" s="200"/>
      <c r="RN81" s="200"/>
      <c r="RO81" s="200"/>
      <c r="RP81" s="200"/>
      <c r="RQ81" s="200"/>
      <c r="RR81" s="200"/>
      <c r="RS81" s="200"/>
      <c r="RT81" s="200"/>
      <c r="RU81" s="200"/>
      <c r="RV81" s="200"/>
      <c r="RW81" s="200"/>
      <c r="RX81" s="200"/>
      <c r="RY81" s="200"/>
      <c r="RZ81" s="200"/>
      <c r="SA81" s="200"/>
      <c r="SB81" s="200"/>
      <c r="SC81" s="200"/>
      <c r="SD81" s="200"/>
      <c r="SE81" s="200"/>
      <c r="SF81" s="200"/>
      <c r="SG81" s="200"/>
      <c r="SH81" s="200"/>
      <c r="SI81" s="200"/>
      <c r="SJ81" s="200"/>
      <c r="SK81" s="200"/>
      <c r="SL81" s="200"/>
      <c r="SM81" s="200"/>
      <c r="SN81" s="200"/>
      <c r="SO81" s="200"/>
      <c r="SP81" s="200"/>
      <c r="SQ81" s="200"/>
      <c r="SR81" s="200"/>
      <c r="SS81" s="200"/>
      <c r="ST81" s="200"/>
      <c r="SU81" s="200"/>
      <c r="SV81" s="200"/>
      <c r="SW81" s="200"/>
      <c r="SX81" s="200"/>
      <c r="SY81" s="200"/>
      <c r="SZ81" s="200"/>
      <c r="TA81" s="200"/>
      <c r="TB81" s="200"/>
      <c r="TC81" s="200"/>
      <c r="TD81" s="200"/>
      <c r="TE81" s="200"/>
      <c r="TF81" s="200"/>
      <c r="TG81" s="200"/>
      <c r="TH81" s="200"/>
      <c r="TI81" s="200"/>
      <c r="TJ81" s="200"/>
      <c r="TK81" s="200"/>
      <c r="TL81" s="200"/>
      <c r="TM81" s="200"/>
      <c r="TN81" s="200"/>
      <c r="TO81" s="200"/>
      <c r="TP81" s="200"/>
      <c r="TQ81" s="200"/>
      <c r="TR81" s="200"/>
      <c r="TS81" s="200"/>
      <c r="TT81" s="200"/>
      <c r="TU81" s="200"/>
      <c r="TV81" s="200"/>
      <c r="TW81" s="200"/>
      <c r="TX81" s="200"/>
      <c r="TY81" s="200"/>
      <c r="TZ81" s="200"/>
      <c r="UA81" s="200"/>
      <c r="UB81" s="200"/>
      <c r="UC81" s="200"/>
      <c r="UD81" s="200"/>
      <c r="UE81" s="200"/>
      <c r="UF81" s="200"/>
      <c r="UG81" s="200"/>
      <c r="UH81" s="200"/>
      <c r="UI81" s="200"/>
      <c r="UJ81" s="200"/>
      <c r="UK81" s="200"/>
      <c r="UL81" s="200"/>
      <c r="UM81" s="200"/>
      <c r="UN81" s="200"/>
      <c r="UO81" s="200"/>
      <c r="UP81" s="200"/>
      <c r="UQ81" s="200"/>
      <c r="UR81" s="200"/>
      <c r="US81" s="200"/>
      <c r="UT81" s="200"/>
      <c r="UU81" s="200"/>
      <c r="UV81" s="200"/>
      <c r="UW81" s="200"/>
      <c r="UX81" s="200"/>
      <c r="UY81" s="200"/>
      <c r="UZ81" s="200"/>
      <c r="VA81" s="200"/>
      <c r="VB81" s="200"/>
      <c r="VC81" s="200"/>
      <c r="VD81" s="200"/>
      <c r="VE81" s="200"/>
      <c r="VF81" s="200"/>
      <c r="VG81" s="200"/>
      <c r="VH81" s="200"/>
      <c r="VI81" s="200"/>
      <c r="VJ81" s="200"/>
      <c r="VK81" s="200"/>
      <c r="VL81" s="200"/>
      <c r="VM81" s="200"/>
      <c r="VN81" s="200"/>
      <c r="VO81" s="200"/>
      <c r="VP81" s="200"/>
      <c r="VQ81" s="200"/>
      <c r="VR81" s="200"/>
      <c r="VS81" s="200"/>
      <c r="VT81" s="200"/>
      <c r="VU81" s="200"/>
      <c r="VV81" s="200"/>
      <c r="VW81" s="200"/>
      <c r="VX81" s="200"/>
      <c r="VY81" s="200"/>
      <c r="VZ81" s="200"/>
      <c r="WA81" s="200"/>
      <c r="WB81" s="200"/>
      <c r="WC81" s="200"/>
      <c r="WD81" s="200"/>
      <c r="WE81" s="200"/>
      <c r="WF81" s="200"/>
      <c r="WG81" s="200"/>
      <c r="WH81" s="200"/>
      <c r="WI81" s="200"/>
      <c r="WJ81" s="200"/>
      <c r="WK81" s="200"/>
      <c r="WL81" s="200"/>
      <c r="WM81" s="200"/>
      <c r="WN81" s="200"/>
      <c r="WO81" s="200"/>
      <c r="WP81" s="200"/>
      <c r="WQ81" s="200"/>
      <c r="WR81" s="200"/>
      <c r="WS81" s="200"/>
      <c r="WT81" s="200"/>
      <c r="WU81" s="200"/>
      <c r="WV81" s="200"/>
      <c r="WW81" s="200"/>
      <c r="WX81" s="200"/>
      <c r="WY81" s="200"/>
      <c r="WZ81" s="200"/>
      <c r="XA81" s="200"/>
      <c r="XB81" s="200"/>
      <c r="XC81" s="200"/>
      <c r="XD81" s="200"/>
      <c r="XE81" s="200"/>
      <c r="XF81" s="200"/>
      <c r="XG81" s="200"/>
      <c r="XH81" s="200"/>
      <c r="XI81" s="200"/>
      <c r="XJ81" s="200"/>
      <c r="XK81" s="200"/>
      <c r="XL81" s="200"/>
      <c r="XM81" s="200"/>
      <c r="XN81" s="200"/>
      <c r="XO81" s="200"/>
      <c r="XP81" s="200"/>
      <c r="XQ81" s="200"/>
      <c r="XR81" s="200"/>
      <c r="XS81" s="200"/>
      <c r="XT81" s="200"/>
      <c r="XU81" s="200"/>
      <c r="XV81" s="200"/>
      <c r="XW81" s="200"/>
      <c r="XX81" s="200"/>
      <c r="XY81" s="200"/>
      <c r="XZ81" s="200"/>
      <c r="YA81" s="200"/>
      <c r="YB81" s="200"/>
      <c r="YC81" s="200"/>
      <c r="YD81" s="200"/>
      <c r="YE81" s="200"/>
      <c r="YF81" s="200"/>
      <c r="YG81" s="200"/>
      <c r="YH81" s="200"/>
      <c r="YI81" s="200"/>
      <c r="YJ81" s="200"/>
      <c r="YK81" s="200"/>
      <c r="YL81" s="200"/>
      <c r="YM81" s="200"/>
      <c r="YN81" s="200"/>
      <c r="YO81" s="200"/>
      <c r="YP81" s="200"/>
      <c r="YQ81" s="200"/>
      <c r="YR81" s="200"/>
      <c r="YS81" s="200"/>
      <c r="YT81" s="200"/>
      <c r="YU81" s="200"/>
      <c r="YV81" s="200"/>
      <c r="YW81" s="200"/>
      <c r="YX81" s="200"/>
      <c r="YY81" s="200"/>
      <c r="YZ81" s="200"/>
      <c r="ZA81" s="200"/>
      <c r="ZB81" s="200"/>
      <c r="ZC81" s="200"/>
      <c r="ZD81" s="200"/>
      <c r="ZE81" s="200"/>
      <c r="ZF81" s="200"/>
      <c r="ZG81" s="200"/>
      <c r="ZH81" s="200"/>
      <c r="ZI81" s="200"/>
      <c r="ZJ81" s="200"/>
      <c r="ZK81" s="200"/>
      <c r="ZL81" s="200"/>
      <c r="ZM81" s="200"/>
      <c r="ZN81" s="200"/>
      <c r="ZO81" s="200"/>
      <c r="ZP81" s="200"/>
      <c r="ZQ81" s="200"/>
      <c r="ZR81" s="200"/>
      <c r="ZS81" s="200"/>
      <c r="ZT81" s="200"/>
      <c r="ZU81" s="200"/>
      <c r="ZV81" s="200"/>
      <c r="ZW81" s="200"/>
      <c r="ZX81" s="200"/>
      <c r="ZY81" s="200"/>
      <c r="ZZ81" s="200"/>
      <c r="AAA81" s="200"/>
      <c r="AAB81" s="200"/>
      <c r="AAC81" s="200"/>
      <c r="AAD81" s="200"/>
      <c r="AAE81" s="200"/>
      <c r="AAF81" s="200"/>
      <c r="AAG81" s="200"/>
      <c r="AAH81" s="200"/>
      <c r="AAI81" s="200"/>
      <c r="AAJ81" s="200"/>
      <c r="AAK81" s="200"/>
      <c r="AAL81" s="200"/>
      <c r="AAM81" s="200"/>
      <c r="AAN81" s="200"/>
      <c r="AAO81" s="200"/>
      <c r="AAP81" s="200"/>
      <c r="AAQ81" s="200"/>
      <c r="AAR81" s="200"/>
      <c r="AAS81" s="200"/>
      <c r="AAT81" s="200"/>
      <c r="AAU81" s="200"/>
      <c r="AAV81" s="200"/>
      <c r="AAW81" s="200"/>
      <c r="AAX81" s="200"/>
      <c r="AAY81" s="200"/>
      <c r="AAZ81" s="200"/>
      <c r="ABA81" s="200"/>
      <c r="ABB81" s="200"/>
      <c r="ABC81" s="200"/>
      <c r="ABD81" s="200"/>
      <c r="ABE81" s="200"/>
      <c r="ABF81" s="200"/>
      <c r="ABG81" s="200"/>
      <c r="ABH81" s="200"/>
      <c r="ABI81" s="200"/>
      <c r="ABJ81" s="200"/>
      <c r="ABK81" s="200"/>
      <c r="ABL81" s="200"/>
      <c r="ABM81" s="200"/>
      <c r="ABN81" s="200"/>
      <c r="ABO81" s="200"/>
      <c r="ABP81" s="200"/>
      <c r="ABQ81" s="200"/>
      <c r="ABR81" s="200"/>
      <c r="ABS81" s="200"/>
      <c r="ABT81" s="200"/>
      <c r="ABU81" s="200"/>
      <c r="ABV81" s="200"/>
      <c r="ABW81" s="200"/>
      <c r="ABX81" s="200"/>
      <c r="ABY81" s="200"/>
      <c r="ABZ81" s="200"/>
      <c r="ACA81" s="200"/>
      <c r="ACB81" s="200"/>
      <c r="ACC81" s="200"/>
      <c r="ACD81" s="200"/>
      <c r="ACE81" s="200"/>
      <c r="ACF81" s="200"/>
      <c r="ACG81" s="200"/>
      <c r="ACH81" s="200"/>
      <c r="ACI81" s="200"/>
      <c r="ACJ81" s="200"/>
      <c r="ACK81" s="200"/>
      <c r="ACL81" s="200"/>
      <c r="ACM81" s="200"/>
      <c r="ACN81" s="200"/>
      <c r="ACO81" s="200"/>
      <c r="ACP81" s="200"/>
      <c r="ACQ81" s="200"/>
      <c r="ACR81" s="200"/>
      <c r="ACS81" s="200"/>
      <c r="ACT81" s="200"/>
      <c r="ACU81" s="200"/>
      <c r="ACV81" s="200"/>
      <c r="ACW81" s="200"/>
      <c r="ACX81" s="200"/>
      <c r="ACY81" s="200"/>
      <c r="ACZ81" s="200"/>
      <c r="ADA81" s="200"/>
      <c r="ADB81" s="200"/>
      <c r="ADC81" s="200"/>
      <c r="ADD81" s="200"/>
      <c r="ADE81" s="200"/>
      <c r="ADF81" s="200"/>
      <c r="ADG81" s="200"/>
      <c r="ADH81" s="200"/>
      <c r="ADI81" s="200"/>
      <c r="ADJ81" s="200"/>
      <c r="ADK81" s="200"/>
      <c r="ADL81" s="200"/>
      <c r="ADM81" s="200"/>
      <c r="ADN81" s="200"/>
      <c r="ADO81" s="200"/>
      <c r="ADP81" s="200"/>
      <c r="ADQ81" s="200"/>
      <c r="ADR81" s="200"/>
      <c r="ADS81" s="200"/>
      <c r="ADT81" s="200"/>
      <c r="ADU81" s="200"/>
      <c r="ADV81" s="200"/>
      <c r="ADW81" s="200"/>
      <c r="ADX81" s="200"/>
      <c r="ADY81" s="200"/>
      <c r="ADZ81" s="200"/>
      <c r="AEA81" s="200"/>
      <c r="AEB81" s="200"/>
      <c r="AEC81" s="200"/>
      <c r="AED81" s="200"/>
      <c r="AEE81" s="200"/>
      <c r="AEF81" s="200"/>
      <c r="AEG81" s="200"/>
      <c r="AEH81" s="200"/>
      <c r="AEI81" s="200"/>
      <c r="AEJ81" s="200"/>
      <c r="AEK81" s="200"/>
      <c r="AEL81" s="200"/>
      <c r="AEM81" s="200"/>
      <c r="AEN81" s="200"/>
      <c r="AEO81" s="200"/>
      <c r="AEP81" s="200"/>
      <c r="AEQ81" s="200"/>
      <c r="AER81" s="200"/>
      <c r="AES81" s="200"/>
      <c r="AET81" s="200"/>
      <c r="AEU81" s="200"/>
      <c r="AEV81" s="200"/>
      <c r="AEW81" s="200"/>
      <c r="AEX81" s="200"/>
      <c r="AEY81" s="200"/>
      <c r="AEZ81" s="200"/>
      <c r="AFA81" s="200"/>
      <c r="AFB81" s="200"/>
      <c r="AFC81" s="200"/>
      <c r="AFD81" s="200"/>
      <c r="AFE81" s="200"/>
      <c r="AFF81" s="200"/>
      <c r="AFG81" s="200"/>
      <c r="AFH81" s="200"/>
      <c r="AFI81" s="200"/>
      <c r="AFJ81" s="200"/>
      <c r="AFK81" s="200"/>
      <c r="AFL81" s="200"/>
      <c r="AFM81" s="200"/>
      <c r="AFN81" s="200"/>
      <c r="AFO81" s="200"/>
      <c r="AFP81" s="200"/>
      <c r="AFQ81" s="200"/>
      <c r="AFR81" s="200"/>
      <c r="AFS81" s="200"/>
      <c r="AFT81" s="200"/>
      <c r="AFU81" s="200"/>
      <c r="AFV81" s="200"/>
      <c r="AFW81" s="200"/>
      <c r="AFX81" s="200"/>
      <c r="AFY81" s="200"/>
      <c r="AFZ81" s="200"/>
      <c r="AGA81" s="200"/>
      <c r="AGB81" s="200"/>
      <c r="AGC81" s="200"/>
      <c r="AGD81" s="200"/>
      <c r="AGE81" s="200"/>
      <c r="AGF81" s="200"/>
      <c r="AGG81" s="200"/>
      <c r="AGH81" s="200"/>
      <c r="AGI81" s="200"/>
      <c r="AGJ81" s="200"/>
      <c r="AGK81" s="200"/>
      <c r="AGL81" s="200"/>
      <c r="AGM81" s="200"/>
      <c r="AGN81" s="200"/>
      <c r="AGO81" s="200"/>
      <c r="AGP81" s="200"/>
      <c r="AGQ81" s="200"/>
      <c r="AGR81" s="200"/>
      <c r="AGS81" s="200"/>
      <c r="AGT81" s="200"/>
      <c r="AGU81" s="200"/>
      <c r="AGV81" s="200"/>
      <c r="AGW81" s="200"/>
      <c r="AGX81" s="200"/>
      <c r="AGY81" s="200"/>
      <c r="AGZ81" s="200"/>
      <c r="AHA81" s="200"/>
      <c r="AHB81" s="200"/>
      <c r="AHC81" s="200"/>
      <c r="AHD81" s="200"/>
      <c r="AHE81" s="200"/>
      <c r="AHF81" s="200"/>
      <c r="AHG81" s="200"/>
      <c r="AHH81" s="200"/>
      <c r="AHI81" s="200"/>
      <c r="AHJ81" s="200"/>
      <c r="AHK81" s="200"/>
      <c r="AHL81" s="200"/>
      <c r="AHM81" s="200"/>
      <c r="AHN81" s="200"/>
      <c r="AHO81" s="200"/>
      <c r="AHP81" s="200"/>
      <c r="AHQ81" s="200"/>
      <c r="AHR81" s="200"/>
      <c r="AHS81" s="200"/>
      <c r="AHT81" s="200"/>
      <c r="AHU81" s="200"/>
      <c r="AHV81" s="200"/>
      <c r="AHW81" s="200"/>
      <c r="AHX81" s="200"/>
      <c r="AHY81" s="200"/>
      <c r="AHZ81" s="200"/>
      <c r="AIA81" s="200"/>
      <c r="AIB81" s="200"/>
      <c r="AIC81" s="200"/>
      <c r="AID81" s="200"/>
      <c r="AIE81" s="200"/>
      <c r="AIF81" s="200"/>
      <c r="AIG81" s="200"/>
      <c r="AIH81" s="200"/>
      <c r="AII81" s="200"/>
      <c r="AIJ81" s="200"/>
      <c r="AIK81" s="200"/>
      <c r="AIL81" s="200"/>
      <c r="AIM81" s="200"/>
      <c r="AIN81" s="200"/>
      <c r="AIO81" s="200"/>
      <c r="AIP81" s="200"/>
      <c r="AIQ81" s="200"/>
      <c r="AIR81" s="200"/>
      <c r="AIS81" s="200"/>
      <c r="AIT81" s="200"/>
      <c r="AIU81" s="200"/>
      <c r="AIV81" s="200"/>
      <c r="AIW81" s="200"/>
      <c r="AIX81" s="200"/>
      <c r="AIY81" s="200"/>
      <c r="AIZ81" s="200"/>
      <c r="AJA81" s="200"/>
      <c r="AJB81" s="200"/>
      <c r="AJC81" s="200"/>
      <c r="AJD81" s="200"/>
      <c r="AJE81" s="200"/>
      <c r="AJF81" s="200"/>
      <c r="AJG81" s="200"/>
      <c r="AJH81" s="200"/>
      <c r="AJI81" s="200"/>
      <c r="AJJ81" s="200"/>
      <c r="AJK81" s="200"/>
      <c r="AJL81" s="200"/>
      <c r="AJM81" s="200"/>
      <c r="AJN81" s="200"/>
      <c r="AJO81" s="200"/>
    </row>
    <row r="82" spans="1:952">
      <c r="B82" s="354">
        <v>79</v>
      </c>
      <c r="C82" s="355"/>
      <c r="D82" s="354"/>
      <c r="E82" s="354"/>
      <c r="F82" s="362">
        <v>0</v>
      </c>
      <c r="G82" s="365">
        <v>0</v>
      </c>
      <c r="H82" s="363">
        <v>0</v>
      </c>
      <c r="I82" s="377">
        <v>0</v>
      </c>
      <c r="J82" s="359"/>
      <c r="K82" s="359"/>
      <c r="L82" s="359"/>
      <c r="M82" s="360">
        <f t="shared" si="8"/>
        <v>0</v>
      </c>
      <c r="N82" s="361">
        <f t="shared" si="9"/>
        <v>0</v>
      </c>
      <c r="O82" s="361">
        <f t="shared" si="7"/>
        <v>0</v>
      </c>
      <c r="S82" s="414">
        <v>79</v>
      </c>
      <c r="T82" s="415"/>
      <c r="U82" s="414"/>
      <c r="V82" s="425">
        <v>0</v>
      </c>
      <c r="W82" s="416">
        <f t="shared" si="10"/>
        <v>0</v>
      </c>
      <c r="X82" s="416">
        <f t="shared" si="11"/>
        <v>0</v>
      </c>
      <c r="Y82" s="409"/>
      <c r="Z82" s="428" t="str">
        <f t="shared" si="12"/>
        <v>OK</v>
      </c>
      <c r="AJP82" s="201"/>
    </row>
    <row r="83" spans="1:952">
      <c r="B83" s="354">
        <v>80</v>
      </c>
      <c r="C83" s="378"/>
      <c r="D83" s="354"/>
      <c r="E83" s="354"/>
      <c r="F83" s="362">
        <v>0</v>
      </c>
      <c r="G83" s="365">
        <v>0</v>
      </c>
      <c r="H83" s="363">
        <v>0</v>
      </c>
      <c r="I83" s="377">
        <v>0</v>
      </c>
      <c r="J83" s="359"/>
      <c r="K83" s="359"/>
      <c r="L83" s="359"/>
      <c r="M83" s="360">
        <f t="shared" si="8"/>
        <v>0</v>
      </c>
      <c r="N83" s="361">
        <f t="shared" si="9"/>
        <v>0</v>
      </c>
      <c r="O83" s="361">
        <f t="shared" si="7"/>
        <v>0</v>
      </c>
      <c r="S83" s="414">
        <v>80</v>
      </c>
      <c r="T83" s="422"/>
      <c r="U83" s="414"/>
      <c r="V83" s="425">
        <v>0</v>
      </c>
      <c r="W83" s="416">
        <f t="shared" si="10"/>
        <v>0</v>
      </c>
      <c r="X83" s="416">
        <f t="shared" si="11"/>
        <v>0</v>
      </c>
      <c r="Y83" s="409"/>
      <c r="Z83" s="428" t="str">
        <f t="shared" si="12"/>
        <v>OK</v>
      </c>
      <c r="AJP83" s="201"/>
    </row>
    <row r="84" spans="1:952">
      <c r="B84" s="354">
        <v>81</v>
      </c>
      <c r="C84" s="355"/>
      <c r="D84" s="354"/>
      <c r="E84" s="354"/>
      <c r="F84" s="362">
        <v>0</v>
      </c>
      <c r="G84" s="365">
        <v>0</v>
      </c>
      <c r="H84" s="363">
        <v>0</v>
      </c>
      <c r="I84" s="377">
        <v>0</v>
      </c>
      <c r="J84" s="359"/>
      <c r="K84" s="359"/>
      <c r="L84" s="359"/>
      <c r="M84" s="360">
        <f t="shared" si="8"/>
        <v>0</v>
      </c>
      <c r="N84" s="361">
        <f t="shared" si="9"/>
        <v>0</v>
      </c>
      <c r="O84" s="361">
        <f t="shared" si="7"/>
        <v>0</v>
      </c>
      <c r="S84" s="414">
        <v>81</v>
      </c>
      <c r="T84" s="415"/>
      <c r="U84" s="414"/>
      <c r="V84" s="425">
        <v>0</v>
      </c>
      <c r="W84" s="416">
        <f t="shared" si="10"/>
        <v>0</v>
      </c>
      <c r="X84" s="416">
        <f t="shared" si="11"/>
        <v>0</v>
      </c>
      <c r="Y84" s="409"/>
      <c r="Z84" s="428" t="str">
        <f t="shared" si="12"/>
        <v>OK</v>
      </c>
      <c r="AJP84" s="201"/>
    </row>
    <row r="85" spans="1:952">
      <c r="B85" s="354">
        <v>82</v>
      </c>
      <c r="C85" s="379"/>
      <c r="D85" s="354"/>
      <c r="E85" s="354"/>
      <c r="F85" s="362">
        <v>0</v>
      </c>
      <c r="G85" s="362">
        <v>0</v>
      </c>
      <c r="H85" s="363">
        <v>0</v>
      </c>
      <c r="I85" s="377">
        <v>0</v>
      </c>
      <c r="J85" s="359"/>
      <c r="K85" s="359"/>
      <c r="L85" s="359"/>
      <c r="M85" s="360">
        <f t="shared" si="8"/>
        <v>0</v>
      </c>
      <c r="N85" s="361">
        <f t="shared" si="9"/>
        <v>0</v>
      </c>
      <c r="O85" s="361">
        <f t="shared" si="7"/>
        <v>0</v>
      </c>
      <c r="S85" s="414">
        <v>82</v>
      </c>
      <c r="T85" s="423"/>
      <c r="U85" s="414"/>
      <c r="V85" s="425">
        <v>0</v>
      </c>
      <c r="W85" s="416">
        <f t="shared" si="10"/>
        <v>0</v>
      </c>
      <c r="X85" s="416">
        <f t="shared" si="11"/>
        <v>0</v>
      </c>
      <c r="Y85" s="409"/>
      <c r="Z85" s="428" t="str">
        <f t="shared" si="12"/>
        <v>OK</v>
      </c>
      <c r="AJP85" s="201"/>
    </row>
    <row r="86" spans="1:952">
      <c r="B86" s="354">
        <v>83</v>
      </c>
      <c r="C86" s="376"/>
      <c r="D86" s="354"/>
      <c r="E86" s="354"/>
      <c r="F86" s="362">
        <v>0</v>
      </c>
      <c r="G86" s="360">
        <v>0</v>
      </c>
      <c r="H86" s="363">
        <v>0</v>
      </c>
      <c r="I86" s="377">
        <v>0</v>
      </c>
      <c r="J86" s="359"/>
      <c r="K86" s="359"/>
      <c r="L86" s="359"/>
      <c r="M86" s="360">
        <f t="shared" si="8"/>
        <v>0</v>
      </c>
      <c r="N86" s="361">
        <f t="shared" si="9"/>
        <v>0</v>
      </c>
      <c r="O86" s="361">
        <f t="shared" si="7"/>
        <v>0</v>
      </c>
      <c r="S86" s="414">
        <v>83</v>
      </c>
      <c r="T86" s="421"/>
      <c r="U86" s="414"/>
      <c r="V86" s="425">
        <v>0</v>
      </c>
      <c r="W86" s="416">
        <f t="shared" si="10"/>
        <v>0</v>
      </c>
      <c r="X86" s="416">
        <f t="shared" si="11"/>
        <v>0</v>
      </c>
      <c r="Y86" s="409"/>
      <c r="Z86" s="428" t="str">
        <f t="shared" si="12"/>
        <v>OK</v>
      </c>
      <c r="AJP86" s="201"/>
    </row>
    <row r="87" spans="1:952">
      <c r="B87" s="354">
        <v>84</v>
      </c>
      <c r="C87" s="355"/>
      <c r="D87" s="354"/>
      <c r="E87" s="354"/>
      <c r="F87" s="362">
        <v>0</v>
      </c>
      <c r="G87" s="360">
        <v>0</v>
      </c>
      <c r="H87" s="363">
        <v>0</v>
      </c>
      <c r="I87" s="377">
        <v>0</v>
      </c>
      <c r="J87" s="359"/>
      <c r="K87" s="359"/>
      <c r="L87" s="359"/>
      <c r="M87" s="360">
        <f t="shared" si="8"/>
        <v>0</v>
      </c>
      <c r="N87" s="361">
        <f t="shared" si="9"/>
        <v>0</v>
      </c>
      <c r="O87" s="361">
        <f t="shared" si="7"/>
        <v>0</v>
      </c>
      <c r="S87" s="414">
        <v>84</v>
      </c>
      <c r="T87" s="415"/>
      <c r="U87" s="414"/>
      <c r="V87" s="425">
        <v>0</v>
      </c>
      <c r="W87" s="416">
        <f t="shared" si="10"/>
        <v>0</v>
      </c>
      <c r="X87" s="416">
        <f t="shared" si="11"/>
        <v>0</v>
      </c>
      <c r="Y87" s="409"/>
      <c r="Z87" s="428" t="str">
        <f t="shared" si="12"/>
        <v>OK</v>
      </c>
      <c r="AJP87" s="201"/>
    </row>
    <row r="88" spans="1:952">
      <c r="B88" s="354">
        <v>85</v>
      </c>
      <c r="C88" s="355"/>
      <c r="D88" s="354"/>
      <c r="E88" s="354"/>
      <c r="F88" s="362">
        <v>0</v>
      </c>
      <c r="G88" s="360">
        <v>0</v>
      </c>
      <c r="H88" s="363">
        <v>0</v>
      </c>
      <c r="I88" s="362">
        <v>0</v>
      </c>
      <c r="J88" s="359"/>
      <c r="K88" s="359"/>
      <c r="L88" s="359"/>
      <c r="M88" s="360">
        <f t="shared" si="8"/>
        <v>0</v>
      </c>
      <c r="N88" s="361">
        <f t="shared" si="9"/>
        <v>0</v>
      </c>
      <c r="O88" s="361">
        <f t="shared" si="7"/>
        <v>0</v>
      </c>
      <c r="S88" s="414">
        <v>85</v>
      </c>
      <c r="T88" s="415"/>
      <c r="U88" s="414"/>
      <c r="V88" s="425">
        <v>0</v>
      </c>
      <c r="W88" s="416">
        <f t="shared" si="10"/>
        <v>0</v>
      </c>
      <c r="X88" s="416">
        <f t="shared" si="11"/>
        <v>0</v>
      </c>
      <c r="Y88" s="409"/>
      <c r="Z88" s="428" t="str">
        <f t="shared" si="12"/>
        <v>OK</v>
      </c>
      <c r="AJP88" s="201"/>
    </row>
    <row r="89" spans="1:952">
      <c r="B89" s="354">
        <v>86</v>
      </c>
      <c r="C89" s="355"/>
      <c r="D89" s="354"/>
      <c r="E89" s="354"/>
      <c r="F89" s="362">
        <v>0</v>
      </c>
      <c r="G89" s="360">
        <v>0</v>
      </c>
      <c r="H89" s="363">
        <v>0</v>
      </c>
      <c r="I89" s="362">
        <v>0</v>
      </c>
      <c r="J89" s="359"/>
      <c r="K89" s="359"/>
      <c r="L89" s="359"/>
      <c r="M89" s="360">
        <f t="shared" si="8"/>
        <v>0</v>
      </c>
      <c r="N89" s="361">
        <f t="shared" si="9"/>
        <v>0</v>
      </c>
      <c r="O89" s="361">
        <f t="shared" si="7"/>
        <v>0</v>
      </c>
      <c r="S89" s="414">
        <v>86</v>
      </c>
      <c r="T89" s="415"/>
      <c r="U89" s="414"/>
      <c r="V89" s="425">
        <v>0</v>
      </c>
      <c r="W89" s="416">
        <f t="shared" si="10"/>
        <v>0</v>
      </c>
      <c r="X89" s="416">
        <f t="shared" si="11"/>
        <v>0</v>
      </c>
      <c r="Y89" s="409"/>
      <c r="Z89" s="428" t="str">
        <f t="shared" si="12"/>
        <v>OK</v>
      </c>
      <c r="AJP89" s="201"/>
    </row>
    <row r="90" spans="1:952" s="204" customFormat="1">
      <c r="A90" s="200"/>
      <c r="B90" s="366">
        <v>87</v>
      </c>
      <c r="C90" s="367"/>
      <c r="D90" s="366"/>
      <c r="E90" s="366"/>
      <c r="F90" s="362">
        <v>0</v>
      </c>
      <c r="G90" s="362">
        <v>0</v>
      </c>
      <c r="H90" s="363">
        <v>0</v>
      </c>
      <c r="I90" s="362">
        <v>0</v>
      </c>
      <c r="J90" s="368"/>
      <c r="K90" s="368"/>
      <c r="L90" s="368"/>
      <c r="M90" s="360">
        <f t="shared" si="8"/>
        <v>0</v>
      </c>
      <c r="N90" s="361">
        <f t="shared" si="9"/>
        <v>0</v>
      </c>
      <c r="O90" s="361">
        <f t="shared" si="7"/>
        <v>0</v>
      </c>
      <c r="P90" s="200"/>
      <c r="Q90" s="200"/>
      <c r="R90" s="200"/>
      <c r="S90" s="417">
        <v>87</v>
      </c>
      <c r="T90" s="418"/>
      <c r="U90" s="417"/>
      <c r="V90" s="426">
        <v>0</v>
      </c>
      <c r="W90" s="416">
        <f t="shared" si="10"/>
        <v>0</v>
      </c>
      <c r="X90" s="416">
        <f t="shared" si="11"/>
        <v>0</v>
      </c>
      <c r="Y90" s="419"/>
      <c r="Z90" s="428" t="str">
        <f t="shared" si="12"/>
        <v>OK</v>
      </c>
      <c r="AA90" s="352"/>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200"/>
      <c r="CI90" s="200"/>
      <c r="CJ90" s="200"/>
      <c r="CK90" s="200"/>
      <c r="CL90" s="200"/>
      <c r="CM90" s="200"/>
      <c r="CN90" s="200"/>
      <c r="CO90" s="200"/>
      <c r="CP90" s="200"/>
      <c r="CQ90" s="200"/>
      <c r="CR90" s="200"/>
      <c r="CS90" s="200"/>
      <c r="CT90" s="200"/>
      <c r="CU90" s="200"/>
      <c r="CV90" s="200"/>
      <c r="CW90" s="200"/>
      <c r="CX90" s="200"/>
      <c r="CY90" s="200"/>
      <c r="CZ90" s="200"/>
      <c r="DA90" s="200"/>
      <c r="DB90" s="200"/>
      <c r="DC90" s="200"/>
      <c r="DD90" s="200"/>
      <c r="DE90" s="200"/>
      <c r="DF90" s="200"/>
      <c r="DG90" s="200"/>
      <c r="DH90" s="200"/>
      <c r="DI90" s="200"/>
      <c r="DJ90" s="200"/>
      <c r="DK90" s="200"/>
      <c r="DL90" s="200"/>
      <c r="DM90" s="200"/>
      <c r="DN90" s="200"/>
      <c r="DO90" s="200"/>
      <c r="DP90" s="200"/>
      <c r="DQ90" s="200"/>
      <c r="DR90" s="200"/>
      <c r="DS90" s="200"/>
      <c r="DT90" s="200"/>
      <c r="DU90" s="200"/>
      <c r="DV90" s="200"/>
      <c r="DW90" s="200"/>
      <c r="DX90" s="200"/>
      <c r="DY90" s="200"/>
      <c r="DZ90" s="200"/>
      <c r="EA90" s="200"/>
      <c r="EB90" s="200"/>
      <c r="EC90" s="200"/>
      <c r="ED90" s="200"/>
      <c r="EE90" s="200"/>
      <c r="EF90" s="200"/>
      <c r="EG90" s="200"/>
      <c r="EH90" s="200"/>
      <c r="EI90" s="200"/>
      <c r="EJ90" s="200"/>
      <c r="EK90" s="200"/>
      <c r="EL90" s="200"/>
      <c r="EM90" s="200"/>
      <c r="EN90" s="200"/>
      <c r="EO90" s="200"/>
      <c r="EP90" s="200"/>
      <c r="EQ90" s="200"/>
      <c r="ER90" s="200"/>
      <c r="ES90" s="200"/>
      <c r="ET90" s="200"/>
      <c r="EU90" s="200"/>
      <c r="EV90" s="200"/>
      <c r="EW90" s="200"/>
      <c r="EX90" s="200"/>
      <c r="EY90" s="200"/>
      <c r="EZ90" s="200"/>
      <c r="FA90" s="200"/>
      <c r="FB90" s="200"/>
      <c r="FC90" s="200"/>
      <c r="FD90" s="200"/>
      <c r="FE90" s="200"/>
      <c r="FF90" s="200"/>
      <c r="FG90" s="200"/>
      <c r="FH90" s="200"/>
      <c r="FI90" s="200"/>
      <c r="FJ90" s="200"/>
      <c r="FK90" s="200"/>
      <c r="FL90" s="200"/>
      <c r="FM90" s="200"/>
      <c r="FN90" s="200"/>
      <c r="FO90" s="200"/>
      <c r="FP90" s="200"/>
      <c r="FQ90" s="200"/>
      <c r="FR90" s="200"/>
      <c r="FS90" s="200"/>
      <c r="FT90" s="200"/>
      <c r="FU90" s="200"/>
      <c r="FV90" s="200"/>
      <c r="FW90" s="200"/>
      <c r="FX90" s="200"/>
      <c r="FY90" s="200"/>
      <c r="FZ90" s="200"/>
      <c r="GA90" s="200"/>
      <c r="GB90" s="200"/>
      <c r="GC90" s="200"/>
      <c r="GD90" s="200"/>
      <c r="GE90" s="200"/>
      <c r="GF90" s="200"/>
      <c r="GG90" s="200"/>
      <c r="GH90" s="200"/>
      <c r="GI90" s="200"/>
      <c r="GJ90" s="200"/>
      <c r="GK90" s="200"/>
      <c r="GL90" s="200"/>
      <c r="GM90" s="200"/>
      <c r="GN90" s="200"/>
      <c r="GO90" s="200"/>
      <c r="GP90" s="200"/>
      <c r="GQ90" s="200"/>
      <c r="GR90" s="200"/>
      <c r="GS90" s="200"/>
      <c r="GT90" s="200"/>
      <c r="GU90" s="200"/>
      <c r="GV90" s="200"/>
      <c r="GW90" s="200"/>
      <c r="GX90" s="200"/>
      <c r="GY90" s="200"/>
      <c r="GZ90" s="200"/>
      <c r="HA90" s="200"/>
      <c r="HB90" s="200"/>
      <c r="HC90" s="200"/>
      <c r="HD90" s="200"/>
      <c r="HE90" s="200"/>
      <c r="HF90" s="200"/>
      <c r="HG90" s="200"/>
      <c r="HH90" s="200"/>
      <c r="HI90" s="200"/>
      <c r="HJ90" s="200"/>
      <c r="HK90" s="200"/>
      <c r="HL90" s="200"/>
      <c r="HM90" s="200"/>
      <c r="HN90" s="200"/>
      <c r="HO90" s="200"/>
      <c r="HP90" s="200"/>
      <c r="HQ90" s="200"/>
      <c r="HR90" s="200"/>
      <c r="HS90" s="200"/>
      <c r="HT90" s="200"/>
      <c r="HU90" s="200"/>
      <c r="HV90" s="200"/>
      <c r="HW90" s="200"/>
      <c r="HX90" s="200"/>
      <c r="HY90" s="200"/>
      <c r="HZ90" s="200"/>
      <c r="IA90" s="200"/>
      <c r="IB90" s="200"/>
      <c r="IC90" s="200"/>
      <c r="ID90" s="200"/>
      <c r="IE90" s="200"/>
      <c r="IF90" s="200"/>
      <c r="IG90" s="200"/>
      <c r="IH90" s="200"/>
      <c r="II90" s="200"/>
      <c r="IJ90" s="200"/>
      <c r="IK90" s="200"/>
      <c r="IL90" s="200"/>
      <c r="IM90" s="200"/>
      <c r="IN90" s="200"/>
      <c r="IO90" s="200"/>
      <c r="IP90" s="200"/>
      <c r="IQ90" s="200"/>
      <c r="IR90" s="200"/>
      <c r="IS90" s="200"/>
      <c r="IT90" s="200"/>
      <c r="IU90" s="200"/>
      <c r="IV90" s="200"/>
      <c r="IW90" s="200"/>
      <c r="IX90" s="200"/>
      <c r="IY90" s="200"/>
      <c r="IZ90" s="200"/>
      <c r="JA90" s="200"/>
      <c r="JB90" s="200"/>
      <c r="JC90" s="200"/>
      <c r="JD90" s="200"/>
      <c r="JE90" s="200"/>
      <c r="JF90" s="200"/>
      <c r="JG90" s="200"/>
      <c r="JH90" s="200"/>
      <c r="JI90" s="200"/>
      <c r="JJ90" s="200"/>
      <c r="JK90" s="200"/>
      <c r="JL90" s="200"/>
      <c r="JM90" s="200"/>
      <c r="JN90" s="200"/>
      <c r="JO90" s="200"/>
      <c r="JP90" s="200"/>
      <c r="JQ90" s="200"/>
      <c r="JR90" s="200"/>
      <c r="JS90" s="200"/>
      <c r="JT90" s="200"/>
      <c r="JU90" s="200"/>
      <c r="JV90" s="200"/>
      <c r="JW90" s="200"/>
      <c r="JX90" s="200"/>
      <c r="JY90" s="200"/>
      <c r="JZ90" s="200"/>
      <c r="KA90" s="200"/>
      <c r="KB90" s="200"/>
      <c r="KC90" s="200"/>
      <c r="KD90" s="200"/>
      <c r="KE90" s="200"/>
      <c r="KF90" s="200"/>
      <c r="KG90" s="200"/>
      <c r="KH90" s="200"/>
      <c r="KI90" s="200"/>
      <c r="KJ90" s="200"/>
      <c r="KK90" s="200"/>
      <c r="KL90" s="200"/>
      <c r="KM90" s="200"/>
      <c r="KN90" s="200"/>
      <c r="KO90" s="200"/>
      <c r="KP90" s="200"/>
      <c r="KQ90" s="200"/>
      <c r="KR90" s="200"/>
      <c r="KS90" s="200"/>
      <c r="KT90" s="200"/>
      <c r="KU90" s="200"/>
      <c r="KV90" s="200"/>
      <c r="KW90" s="200"/>
      <c r="KX90" s="200"/>
      <c r="KY90" s="200"/>
      <c r="KZ90" s="200"/>
      <c r="LA90" s="200"/>
      <c r="LB90" s="200"/>
      <c r="LC90" s="200"/>
      <c r="LD90" s="200"/>
      <c r="LE90" s="200"/>
      <c r="LF90" s="200"/>
      <c r="LG90" s="200"/>
      <c r="LH90" s="200"/>
      <c r="LI90" s="200"/>
      <c r="LJ90" s="200"/>
      <c r="LK90" s="200"/>
      <c r="LL90" s="200"/>
      <c r="LM90" s="200"/>
      <c r="LN90" s="200"/>
      <c r="LO90" s="200"/>
      <c r="LP90" s="200"/>
      <c r="LQ90" s="200"/>
      <c r="LR90" s="200"/>
      <c r="LS90" s="200"/>
      <c r="LT90" s="200"/>
      <c r="LU90" s="200"/>
      <c r="LV90" s="200"/>
      <c r="LW90" s="200"/>
      <c r="LX90" s="200"/>
      <c r="LY90" s="200"/>
      <c r="LZ90" s="200"/>
      <c r="MA90" s="200"/>
      <c r="MB90" s="200"/>
      <c r="MC90" s="200"/>
      <c r="MD90" s="200"/>
      <c r="ME90" s="200"/>
      <c r="MF90" s="200"/>
      <c r="MG90" s="200"/>
      <c r="MH90" s="200"/>
      <c r="MI90" s="200"/>
      <c r="MJ90" s="200"/>
      <c r="MK90" s="200"/>
      <c r="ML90" s="200"/>
      <c r="MM90" s="200"/>
      <c r="MN90" s="200"/>
      <c r="MO90" s="200"/>
      <c r="MP90" s="200"/>
      <c r="MQ90" s="200"/>
      <c r="MR90" s="200"/>
      <c r="MS90" s="200"/>
      <c r="MT90" s="200"/>
      <c r="MU90" s="200"/>
      <c r="MV90" s="200"/>
      <c r="MW90" s="200"/>
      <c r="MX90" s="200"/>
      <c r="MY90" s="200"/>
      <c r="MZ90" s="200"/>
      <c r="NA90" s="200"/>
      <c r="NB90" s="200"/>
      <c r="NC90" s="200"/>
      <c r="ND90" s="200"/>
      <c r="NE90" s="200"/>
      <c r="NF90" s="200"/>
      <c r="NG90" s="200"/>
      <c r="NH90" s="200"/>
      <c r="NI90" s="200"/>
      <c r="NJ90" s="200"/>
      <c r="NK90" s="200"/>
      <c r="NL90" s="200"/>
      <c r="NM90" s="200"/>
      <c r="NN90" s="200"/>
      <c r="NO90" s="200"/>
      <c r="NP90" s="200"/>
      <c r="NQ90" s="200"/>
      <c r="NR90" s="200"/>
      <c r="NS90" s="200"/>
      <c r="NT90" s="200"/>
      <c r="NU90" s="200"/>
      <c r="NV90" s="200"/>
      <c r="NW90" s="200"/>
      <c r="NX90" s="200"/>
      <c r="NY90" s="200"/>
      <c r="NZ90" s="200"/>
      <c r="OA90" s="200"/>
      <c r="OB90" s="200"/>
      <c r="OC90" s="200"/>
      <c r="OD90" s="200"/>
      <c r="OE90" s="200"/>
      <c r="OF90" s="200"/>
      <c r="OG90" s="200"/>
      <c r="OH90" s="200"/>
      <c r="OI90" s="200"/>
      <c r="OJ90" s="200"/>
      <c r="OK90" s="200"/>
      <c r="OL90" s="200"/>
      <c r="OM90" s="200"/>
      <c r="ON90" s="200"/>
      <c r="OO90" s="200"/>
      <c r="OP90" s="200"/>
      <c r="OQ90" s="200"/>
      <c r="OR90" s="200"/>
      <c r="OS90" s="200"/>
      <c r="OT90" s="200"/>
      <c r="OU90" s="200"/>
      <c r="OV90" s="200"/>
      <c r="OW90" s="200"/>
      <c r="OX90" s="200"/>
      <c r="OY90" s="200"/>
      <c r="OZ90" s="200"/>
      <c r="PA90" s="200"/>
      <c r="PB90" s="200"/>
      <c r="PC90" s="200"/>
      <c r="PD90" s="200"/>
      <c r="PE90" s="200"/>
      <c r="PF90" s="200"/>
      <c r="PG90" s="200"/>
      <c r="PH90" s="200"/>
      <c r="PI90" s="200"/>
      <c r="PJ90" s="200"/>
      <c r="PK90" s="200"/>
      <c r="PL90" s="200"/>
      <c r="PM90" s="200"/>
      <c r="PN90" s="200"/>
      <c r="PO90" s="200"/>
      <c r="PP90" s="200"/>
      <c r="PQ90" s="200"/>
      <c r="PR90" s="200"/>
      <c r="PS90" s="200"/>
      <c r="PT90" s="200"/>
      <c r="PU90" s="200"/>
      <c r="PV90" s="200"/>
      <c r="PW90" s="200"/>
      <c r="PX90" s="200"/>
      <c r="PY90" s="200"/>
      <c r="PZ90" s="200"/>
      <c r="QA90" s="200"/>
      <c r="QB90" s="200"/>
      <c r="QC90" s="200"/>
      <c r="QD90" s="200"/>
      <c r="QE90" s="200"/>
      <c r="QF90" s="200"/>
      <c r="QG90" s="200"/>
      <c r="QH90" s="200"/>
      <c r="QI90" s="200"/>
      <c r="QJ90" s="200"/>
      <c r="QK90" s="200"/>
      <c r="QL90" s="200"/>
      <c r="QM90" s="200"/>
      <c r="QN90" s="200"/>
      <c r="QO90" s="200"/>
      <c r="QP90" s="200"/>
      <c r="QQ90" s="200"/>
      <c r="QR90" s="200"/>
      <c r="QS90" s="200"/>
      <c r="QT90" s="200"/>
      <c r="QU90" s="200"/>
      <c r="QV90" s="200"/>
      <c r="QW90" s="200"/>
      <c r="QX90" s="200"/>
      <c r="QY90" s="200"/>
      <c r="QZ90" s="200"/>
      <c r="RA90" s="200"/>
      <c r="RB90" s="200"/>
      <c r="RC90" s="200"/>
      <c r="RD90" s="200"/>
      <c r="RE90" s="200"/>
      <c r="RF90" s="200"/>
      <c r="RG90" s="200"/>
      <c r="RH90" s="200"/>
      <c r="RI90" s="200"/>
      <c r="RJ90" s="200"/>
      <c r="RK90" s="200"/>
      <c r="RL90" s="200"/>
      <c r="RM90" s="200"/>
      <c r="RN90" s="200"/>
      <c r="RO90" s="200"/>
      <c r="RP90" s="200"/>
      <c r="RQ90" s="200"/>
      <c r="RR90" s="200"/>
      <c r="RS90" s="200"/>
      <c r="RT90" s="200"/>
      <c r="RU90" s="200"/>
      <c r="RV90" s="200"/>
      <c r="RW90" s="200"/>
      <c r="RX90" s="200"/>
      <c r="RY90" s="200"/>
      <c r="RZ90" s="200"/>
      <c r="SA90" s="200"/>
      <c r="SB90" s="200"/>
      <c r="SC90" s="200"/>
      <c r="SD90" s="200"/>
      <c r="SE90" s="200"/>
      <c r="SF90" s="200"/>
      <c r="SG90" s="200"/>
      <c r="SH90" s="200"/>
      <c r="SI90" s="200"/>
      <c r="SJ90" s="200"/>
      <c r="SK90" s="200"/>
      <c r="SL90" s="200"/>
      <c r="SM90" s="200"/>
      <c r="SN90" s="200"/>
      <c r="SO90" s="200"/>
      <c r="SP90" s="200"/>
      <c r="SQ90" s="200"/>
      <c r="SR90" s="200"/>
      <c r="SS90" s="200"/>
      <c r="ST90" s="200"/>
      <c r="SU90" s="200"/>
      <c r="SV90" s="200"/>
      <c r="SW90" s="200"/>
      <c r="SX90" s="200"/>
      <c r="SY90" s="200"/>
      <c r="SZ90" s="200"/>
      <c r="TA90" s="200"/>
      <c r="TB90" s="200"/>
      <c r="TC90" s="200"/>
      <c r="TD90" s="200"/>
      <c r="TE90" s="200"/>
      <c r="TF90" s="200"/>
      <c r="TG90" s="200"/>
      <c r="TH90" s="200"/>
      <c r="TI90" s="200"/>
      <c r="TJ90" s="200"/>
      <c r="TK90" s="200"/>
      <c r="TL90" s="200"/>
      <c r="TM90" s="200"/>
      <c r="TN90" s="200"/>
      <c r="TO90" s="200"/>
      <c r="TP90" s="200"/>
      <c r="TQ90" s="200"/>
      <c r="TR90" s="200"/>
      <c r="TS90" s="200"/>
      <c r="TT90" s="200"/>
      <c r="TU90" s="200"/>
      <c r="TV90" s="200"/>
      <c r="TW90" s="200"/>
      <c r="TX90" s="200"/>
      <c r="TY90" s="200"/>
      <c r="TZ90" s="200"/>
      <c r="UA90" s="200"/>
      <c r="UB90" s="200"/>
      <c r="UC90" s="200"/>
      <c r="UD90" s="200"/>
      <c r="UE90" s="200"/>
      <c r="UF90" s="200"/>
      <c r="UG90" s="200"/>
      <c r="UH90" s="200"/>
      <c r="UI90" s="200"/>
      <c r="UJ90" s="200"/>
      <c r="UK90" s="200"/>
      <c r="UL90" s="200"/>
      <c r="UM90" s="200"/>
      <c r="UN90" s="200"/>
      <c r="UO90" s="200"/>
      <c r="UP90" s="200"/>
      <c r="UQ90" s="200"/>
      <c r="UR90" s="200"/>
      <c r="US90" s="200"/>
      <c r="UT90" s="200"/>
      <c r="UU90" s="200"/>
      <c r="UV90" s="200"/>
      <c r="UW90" s="200"/>
      <c r="UX90" s="200"/>
      <c r="UY90" s="200"/>
      <c r="UZ90" s="200"/>
      <c r="VA90" s="200"/>
      <c r="VB90" s="200"/>
      <c r="VC90" s="200"/>
      <c r="VD90" s="200"/>
      <c r="VE90" s="200"/>
      <c r="VF90" s="200"/>
      <c r="VG90" s="200"/>
      <c r="VH90" s="200"/>
      <c r="VI90" s="200"/>
      <c r="VJ90" s="200"/>
      <c r="VK90" s="200"/>
      <c r="VL90" s="200"/>
      <c r="VM90" s="200"/>
      <c r="VN90" s="200"/>
      <c r="VO90" s="200"/>
      <c r="VP90" s="200"/>
      <c r="VQ90" s="200"/>
      <c r="VR90" s="200"/>
      <c r="VS90" s="200"/>
      <c r="VT90" s="200"/>
      <c r="VU90" s="200"/>
      <c r="VV90" s="200"/>
      <c r="VW90" s="200"/>
      <c r="VX90" s="200"/>
      <c r="VY90" s="200"/>
      <c r="VZ90" s="200"/>
      <c r="WA90" s="200"/>
      <c r="WB90" s="200"/>
      <c r="WC90" s="200"/>
      <c r="WD90" s="200"/>
      <c r="WE90" s="200"/>
      <c r="WF90" s="200"/>
      <c r="WG90" s="200"/>
      <c r="WH90" s="200"/>
      <c r="WI90" s="200"/>
      <c r="WJ90" s="200"/>
      <c r="WK90" s="200"/>
      <c r="WL90" s="200"/>
      <c r="WM90" s="200"/>
      <c r="WN90" s="200"/>
      <c r="WO90" s="200"/>
      <c r="WP90" s="200"/>
      <c r="WQ90" s="200"/>
      <c r="WR90" s="200"/>
      <c r="WS90" s="200"/>
      <c r="WT90" s="200"/>
      <c r="WU90" s="200"/>
      <c r="WV90" s="200"/>
      <c r="WW90" s="200"/>
      <c r="WX90" s="200"/>
      <c r="WY90" s="200"/>
      <c r="WZ90" s="200"/>
      <c r="XA90" s="200"/>
      <c r="XB90" s="200"/>
      <c r="XC90" s="200"/>
      <c r="XD90" s="200"/>
      <c r="XE90" s="200"/>
      <c r="XF90" s="200"/>
      <c r="XG90" s="200"/>
      <c r="XH90" s="200"/>
      <c r="XI90" s="200"/>
      <c r="XJ90" s="200"/>
      <c r="XK90" s="200"/>
      <c r="XL90" s="200"/>
      <c r="XM90" s="200"/>
      <c r="XN90" s="200"/>
      <c r="XO90" s="200"/>
      <c r="XP90" s="200"/>
      <c r="XQ90" s="200"/>
      <c r="XR90" s="200"/>
      <c r="XS90" s="200"/>
      <c r="XT90" s="200"/>
      <c r="XU90" s="200"/>
      <c r="XV90" s="200"/>
      <c r="XW90" s="200"/>
      <c r="XX90" s="200"/>
      <c r="XY90" s="200"/>
      <c r="XZ90" s="200"/>
      <c r="YA90" s="200"/>
      <c r="YB90" s="200"/>
      <c r="YC90" s="200"/>
      <c r="YD90" s="200"/>
      <c r="YE90" s="200"/>
      <c r="YF90" s="200"/>
      <c r="YG90" s="200"/>
      <c r="YH90" s="200"/>
      <c r="YI90" s="200"/>
      <c r="YJ90" s="200"/>
      <c r="YK90" s="200"/>
      <c r="YL90" s="200"/>
      <c r="YM90" s="200"/>
      <c r="YN90" s="200"/>
      <c r="YO90" s="200"/>
      <c r="YP90" s="200"/>
      <c r="YQ90" s="200"/>
      <c r="YR90" s="200"/>
      <c r="YS90" s="200"/>
      <c r="YT90" s="200"/>
      <c r="YU90" s="200"/>
      <c r="YV90" s="200"/>
      <c r="YW90" s="200"/>
      <c r="YX90" s="200"/>
      <c r="YY90" s="200"/>
      <c r="YZ90" s="200"/>
      <c r="ZA90" s="200"/>
      <c r="ZB90" s="200"/>
      <c r="ZC90" s="200"/>
      <c r="ZD90" s="200"/>
      <c r="ZE90" s="200"/>
      <c r="ZF90" s="200"/>
      <c r="ZG90" s="200"/>
      <c r="ZH90" s="200"/>
      <c r="ZI90" s="200"/>
      <c r="ZJ90" s="200"/>
      <c r="ZK90" s="200"/>
      <c r="ZL90" s="200"/>
      <c r="ZM90" s="200"/>
      <c r="ZN90" s="200"/>
      <c r="ZO90" s="200"/>
      <c r="ZP90" s="200"/>
      <c r="ZQ90" s="200"/>
      <c r="ZR90" s="200"/>
      <c r="ZS90" s="200"/>
      <c r="ZT90" s="200"/>
      <c r="ZU90" s="200"/>
      <c r="ZV90" s="200"/>
      <c r="ZW90" s="200"/>
      <c r="ZX90" s="200"/>
      <c r="ZY90" s="200"/>
      <c r="ZZ90" s="200"/>
      <c r="AAA90" s="200"/>
      <c r="AAB90" s="200"/>
      <c r="AAC90" s="200"/>
      <c r="AAD90" s="200"/>
      <c r="AAE90" s="200"/>
      <c r="AAF90" s="200"/>
      <c r="AAG90" s="200"/>
      <c r="AAH90" s="200"/>
      <c r="AAI90" s="200"/>
      <c r="AAJ90" s="200"/>
      <c r="AAK90" s="200"/>
      <c r="AAL90" s="200"/>
      <c r="AAM90" s="200"/>
      <c r="AAN90" s="200"/>
      <c r="AAO90" s="200"/>
      <c r="AAP90" s="200"/>
      <c r="AAQ90" s="200"/>
      <c r="AAR90" s="200"/>
      <c r="AAS90" s="200"/>
      <c r="AAT90" s="200"/>
      <c r="AAU90" s="200"/>
      <c r="AAV90" s="200"/>
      <c r="AAW90" s="200"/>
      <c r="AAX90" s="200"/>
      <c r="AAY90" s="200"/>
      <c r="AAZ90" s="200"/>
      <c r="ABA90" s="200"/>
      <c r="ABB90" s="200"/>
      <c r="ABC90" s="200"/>
      <c r="ABD90" s="200"/>
      <c r="ABE90" s="200"/>
      <c r="ABF90" s="200"/>
      <c r="ABG90" s="200"/>
      <c r="ABH90" s="200"/>
      <c r="ABI90" s="200"/>
      <c r="ABJ90" s="200"/>
      <c r="ABK90" s="200"/>
      <c r="ABL90" s="200"/>
      <c r="ABM90" s="200"/>
      <c r="ABN90" s="200"/>
      <c r="ABO90" s="200"/>
      <c r="ABP90" s="200"/>
      <c r="ABQ90" s="200"/>
      <c r="ABR90" s="200"/>
      <c r="ABS90" s="200"/>
      <c r="ABT90" s="200"/>
      <c r="ABU90" s="200"/>
      <c r="ABV90" s="200"/>
      <c r="ABW90" s="200"/>
      <c r="ABX90" s="200"/>
      <c r="ABY90" s="200"/>
      <c r="ABZ90" s="200"/>
      <c r="ACA90" s="200"/>
      <c r="ACB90" s="200"/>
      <c r="ACC90" s="200"/>
      <c r="ACD90" s="200"/>
      <c r="ACE90" s="200"/>
      <c r="ACF90" s="200"/>
      <c r="ACG90" s="200"/>
      <c r="ACH90" s="200"/>
      <c r="ACI90" s="200"/>
      <c r="ACJ90" s="200"/>
      <c r="ACK90" s="200"/>
      <c r="ACL90" s="200"/>
      <c r="ACM90" s="200"/>
      <c r="ACN90" s="200"/>
      <c r="ACO90" s="200"/>
      <c r="ACP90" s="200"/>
      <c r="ACQ90" s="200"/>
      <c r="ACR90" s="200"/>
      <c r="ACS90" s="200"/>
      <c r="ACT90" s="200"/>
      <c r="ACU90" s="200"/>
      <c r="ACV90" s="200"/>
      <c r="ACW90" s="200"/>
      <c r="ACX90" s="200"/>
      <c r="ACY90" s="200"/>
      <c r="ACZ90" s="200"/>
      <c r="ADA90" s="200"/>
      <c r="ADB90" s="200"/>
      <c r="ADC90" s="200"/>
      <c r="ADD90" s="200"/>
      <c r="ADE90" s="200"/>
      <c r="ADF90" s="200"/>
      <c r="ADG90" s="200"/>
      <c r="ADH90" s="200"/>
      <c r="ADI90" s="200"/>
      <c r="ADJ90" s="200"/>
      <c r="ADK90" s="200"/>
      <c r="ADL90" s="200"/>
      <c r="ADM90" s="200"/>
      <c r="ADN90" s="200"/>
      <c r="ADO90" s="200"/>
      <c r="ADP90" s="200"/>
      <c r="ADQ90" s="200"/>
      <c r="ADR90" s="200"/>
      <c r="ADS90" s="200"/>
      <c r="ADT90" s="200"/>
      <c r="ADU90" s="200"/>
      <c r="ADV90" s="200"/>
      <c r="ADW90" s="200"/>
      <c r="ADX90" s="200"/>
      <c r="ADY90" s="200"/>
      <c r="ADZ90" s="200"/>
      <c r="AEA90" s="200"/>
      <c r="AEB90" s="200"/>
      <c r="AEC90" s="200"/>
      <c r="AED90" s="200"/>
      <c r="AEE90" s="200"/>
      <c r="AEF90" s="200"/>
      <c r="AEG90" s="200"/>
      <c r="AEH90" s="200"/>
      <c r="AEI90" s="200"/>
      <c r="AEJ90" s="200"/>
      <c r="AEK90" s="200"/>
      <c r="AEL90" s="200"/>
      <c r="AEM90" s="200"/>
      <c r="AEN90" s="200"/>
      <c r="AEO90" s="200"/>
      <c r="AEP90" s="200"/>
      <c r="AEQ90" s="200"/>
      <c r="AER90" s="200"/>
      <c r="AES90" s="200"/>
      <c r="AET90" s="200"/>
      <c r="AEU90" s="200"/>
      <c r="AEV90" s="200"/>
      <c r="AEW90" s="200"/>
      <c r="AEX90" s="200"/>
      <c r="AEY90" s="200"/>
      <c r="AEZ90" s="200"/>
      <c r="AFA90" s="200"/>
      <c r="AFB90" s="200"/>
      <c r="AFC90" s="200"/>
      <c r="AFD90" s="200"/>
      <c r="AFE90" s="200"/>
      <c r="AFF90" s="200"/>
      <c r="AFG90" s="200"/>
      <c r="AFH90" s="200"/>
      <c r="AFI90" s="200"/>
      <c r="AFJ90" s="200"/>
      <c r="AFK90" s="200"/>
      <c r="AFL90" s="200"/>
      <c r="AFM90" s="200"/>
      <c r="AFN90" s="200"/>
      <c r="AFO90" s="200"/>
      <c r="AFP90" s="200"/>
      <c r="AFQ90" s="200"/>
      <c r="AFR90" s="200"/>
      <c r="AFS90" s="200"/>
      <c r="AFT90" s="200"/>
      <c r="AFU90" s="200"/>
      <c r="AFV90" s="200"/>
      <c r="AFW90" s="200"/>
      <c r="AFX90" s="200"/>
      <c r="AFY90" s="200"/>
      <c r="AFZ90" s="200"/>
      <c r="AGA90" s="200"/>
      <c r="AGB90" s="200"/>
      <c r="AGC90" s="200"/>
      <c r="AGD90" s="200"/>
      <c r="AGE90" s="200"/>
      <c r="AGF90" s="200"/>
      <c r="AGG90" s="200"/>
      <c r="AGH90" s="200"/>
      <c r="AGI90" s="200"/>
      <c r="AGJ90" s="200"/>
      <c r="AGK90" s="200"/>
      <c r="AGL90" s="200"/>
      <c r="AGM90" s="200"/>
      <c r="AGN90" s="200"/>
      <c r="AGO90" s="200"/>
      <c r="AGP90" s="200"/>
      <c r="AGQ90" s="200"/>
      <c r="AGR90" s="200"/>
      <c r="AGS90" s="200"/>
      <c r="AGT90" s="200"/>
      <c r="AGU90" s="200"/>
      <c r="AGV90" s="200"/>
      <c r="AGW90" s="200"/>
      <c r="AGX90" s="200"/>
      <c r="AGY90" s="200"/>
      <c r="AGZ90" s="200"/>
      <c r="AHA90" s="200"/>
      <c r="AHB90" s="200"/>
      <c r="AHC90" s="200"/>
      <c r="AHD90" s="200"/>
      <c r="AHE90" s="200"/>
      <c r="AHF90" s="200"/>
      <c r="AHG90" s="200"/>
      <c r="AHH90" s="200"/>
      <c r="AHI90" s="200"/>
      <c r="AHJ90" s="200"/>
      <c r="AHK90" s="200"/>
      <c r="AHL90" s="200"/>
      <c r="AHM90" s="200"/>
      <c r="AHN90" s="200"/>
      <c r="AHO90" s="200"/>
      <c r="AHP90" s="200"/>
      <c r="AHQ90" s="200"/>
      <c r="AHR90" s="200"/>
      <c r="AHS90" s="200"/>
      <c r="AHT90" s="200"/>
      <c r="AHU90" s="200"/>
      <c r="AHV90" s="200"/>
      <c r="AHW90" s="200"/>
      <c r="AHX90" s="200"/>
      <c r="AHY90" s="200"/>
      <c r="AHZ90" s="200"/>
      <c r="AIA90" s="200"/>
      <c r="AIB90" s="200"/>
      <c r="AIC90" s="200"/>
      <c r="AID90" s="200"/>
      <c r="AIE90" s="200"/>
      <c r="AIF90" s="200"/>
      <c r="AIG90" s="200"/>
      <c r="AIH90" s="200"/>
      <c r="AII90" s="200"/>
      <c r="AIJ90" s="200"/>
      <c r="AIK90" s="200"/>
      <c r="AIL90" s="200"/>
      <c r="AIM90" s="200"/>
      <c r="AIN90" s="200"/>
      <c r="AIO90" s="200"/>
      <c r="AIP90" s="200"/>
      <c r="AIQ90" s="200"/>
      <c r="AIR90" s="200"/>
      <c r="AIS90" s="200"/>
      <c r="AIT90" s="200"/>
      <c r="AIU90" s="200"/>
      <c r="AIV90" s="200"/>
      <c r="AIW90" s="200"/>
      <c r="AIX90" s="200"/>
      <c r="AIY90" s="200"/>
      <c r="AIZ90" s="200"/>
      <c r="AJA90" s="200"/>
      <c r="AJB90" s="200"/>
      <c r="AJC90" s="200"/>
      <c r="AJD90" s="200"/>
      <c r="AJE90" s="200"/>
      <c r="AJF90" s="200"/>
      <c r="AJG90" s="200"/>
      <c r="AJH90" s="200"/>
      <c r="AJI90" s="200"/>
      <c r="AJJ90" s="200"/>
      <c r="AJK90" s="200"/>
      <c r="AJL90" s="200"/>
      <c r="AJM90" s="200"/>
      <c r="AJN90" s="200"/>
      <c r="AJO90" s="200"/>
    </row>
    <row r="91" spans="1:952" s="204" customFormat="1">
      <c r="A91" s="200"/>
      <c r="B91" s="366">
        <v>88</v>
      </c>
      <c r="C91" s="367"/>
      <c r="D91" s="366"/>
      <c r="E91" s="366"/>
      <c r="F91" s="362">
        <v>0</v>
      </c>
      <c r="G91" s="362">
        <v>0</v>
      </c>
      <c r="H91" s="363">
        <v>0</v>
      </c>
      <c r="I91" s="362">
        <v>0</v>
      </c>
      <c r="J91" s="368"/>
      <c r="K91" s="368"/>
      <c r="L91" s="368"/>
      <c r="M91" s="360">
        <f t="shared" si="8"/>
        <v>0</v>
      </c>
      <c r="N91" s="361">
        <f t="shared" si="9"/>
        <v>0</v>
      </c>
      <c r="O91" s="361">
        <f t="shared" si="7"/>
        <v>0</v>
      </c>
      <c r="P91" s="200"/>
      <c r="Q91" s="200"/>
      <c r="R91" s="200"/>
      <c r="S91" s="417">
        <v>88</v>
      </c>
      <c r="T91" s="418"/>
      <c r="U91" s="417"/>
      <c r="V91" s="426">
        <v>0</v>
      </c>
      <c r="W91" s="416">
        <f t="shared" si="10"/>
        <v>0</v>
      </c>
      <c r="X91" s="416">
        <f t="shared" si="11"/>
        <v>0</v>
      </c>
      <c r="Y91" s="419"/>
      <c r="Z91" s="428" t="str">
        <f t="shared" si="12"/>
        <v>OK</v>
      </c>
      <c r="AA91" s="352"/>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c r="AZ91" s="200"/>
      <c r="BA91" s="200"/>
      <c r="BB91" s="200"/>
      <c r="BC91" s="200"/>
      <c r="BD91" s="200"/>
      <c r="BE91" s="200"/>
      <c r="BF91" s="200"/>
      <c r="BG91" s="200"/>
      <c r="BH91" s="200"/>
      <c r="BI91" s="200"/>
      <c r="BJ91" s="200"/>
      <c r="BK91" s="200"/>
      <c r="BL91" s="200"/>
      <c r="BM91" s="200"/>
      <c r="BN91" s="200"/>
      <c r="BO91" s="200"/>
      <c r="BP91" s="200"/>
      <c r="BQ91" s="200"/>
      <c r="BR91" s="200"/>
      <c r="BS91" s="200"/>
      <c r="BT91" s="200"/>
      <c r="BU91" s="200"/>
      <c r="BV91" s="200"/>
      <c r="BW91" s="200"/>
      <c r="BX91" s="200"/>
      <c r="BY91" s="200"/>
      <c r="BZ91" s="200"/>
      <c r="CA91" s="200"/>
      <c r="CB91" s="200"/>
      <c r="CC91" s="200"/>
      <c r="CD91" s="200"/>
      <c r="CE91" s="200"/>
      <c r="CF91" s="200"/>
      <c r="CG91" s="200"/>
      <c r="CH91" s="200"/>
      <c r="CI91" s="200"/>
      <c r="CJ91" s="200"/>
      <c r="CK91" s="200"/>
      <c r="CL91" s="200"/>
      <c r="CM91" s="200"/>
      <c r="CN91" s="200"/>
      <c r="CO91" s="200"/>
      <c r="CP91" s="200"/>
      <c r="CQ91" s="200"/>
      <c r="CR91" s="200"/>
      <c r="CS91" s="200"/>
      <c r="CT91" s="200"/>
      <c r="CU91" s="200"/>
      <c r="CV91" s="200"/>
      <c r="CW91" s="200"/>
      <c r="CX91" s="200"/>
      <c r="CY91" s="200"/>
      <c r="CZ91" s="200"/>
      <c r="DA91" s="200"/>
      <c r="DB91" s="200"/>
      <c r="DC91" s="200"/>
      <c r="DD91" s="200"/>
      <c r="DE91" s="200"/>
      <c r="DF91" s="200"/>
      <c r="DG91" s="200"/>
      <c r="DH91" s="200"/>
      <c r="DI91" s="200"/>
      <c r="DJ91" s="200"/>
      <c r="DK91" s="200"/>
      <c r="DL91" s="200"/>
      <c r="DM91" s="200"/>
      <c r="DN91" s="200"/>
      <c r="DO91" s="200"/>
      <c r="DP91" s="200"/>
      <c r="DQ91" s="200"/>
      <c r="DR91" s="200"/>
      <c r="DS91" s="200"/>
      <c r="DT91" s="200"/>
      <c r="DU91" s="200"/>
      <c r="DV91" s="200"/>
      <c r="DW91" s="200"/>
      <c r="DX91" s="200"/>
      <c r="DY91" s="200"/>
      <c r="DZ91" s="200"/>
      <c r="EA91" s="200"/>
      <c r="EB91" s="200"/>
      <c r="EC91" s="200"/>
      <c r="ED91" s="200"/>
      <c r="EE91" s="200"/>
      <c r="EF91" s="200"/>
      <c r="EG91" s="200"/>
      <c r="EH91" s="200"/>
      <c r="EI91" s="200"/>
      <c r="EJ91" s="200"/>
      <c r="EK91" s="200"/>
      <c r="EL91" s="200"/>
      <c r="EM91" s="200"/>
      <c r="EN91" s="200"/>
      <c r="EO91" s="200"/>
      <c r="EP91" s="200"/>
      <c r="EQ91" s="200"/>
      <c r="ER91" s="200"/>
      <c r="ES91" s="200"/>
      <c r="ET91" s="200"/>
      <c r="EU91" s="200"/>
      <c r="EV91" s="200"/>
      <c r="EW91" s="200"/>
      <c r="EX91" s="200"/>
      <c r="EY91" s="200"/>
      <c r="EZ91" s="200"/>
      <c r="FA91" s="200"/>
      <c r="FB91" s="200"/>
      <c r="FC91" s="200"/>
      <c r="FD91" s="200"/>
      <c r="FE91" s="200"/>
      <c r="FF91" s="200"/>
      <c r="FG91" s="200"/>
      <c r="FH91" s="200"/>
      <c r="FI91" s="200"/>
      <c r="FJ91" s="200"/>
      <c r="FK91" s="200"/>
      <c r="FL91" s="200"/>
      <c r="FM91" s="200"/>
      <c r="FN91" s="200"/>
      <c r="FO91" s="200"/>
      <c r="FP91" s="200"/>
      <c r="FQ91" s="200"/>
      <c r="FR91" s="200"/>
      <c r="FS91" s="200"/>
      <c r="FT91" s="200"/>
      <c r="FU91" s="200"/>
      <c r="FV91" s="200"/>
      <c r="FW91" s="200"/>
      <c r="FX91" s="200"/>
      <c r="FY91" s="200"/>
      <c r="FZ91" s="200"/>
      <c r="GA91" s="200"/>
      <c r="GB91" s="200"/>
      <c r="GC91" s="200"/>
      <c r="GD91" s="200"/>
      <c r="GE91" s="200"/>
      <c r="GF91" s="200"/>
      <c r="GG91" s="200"/>
      <c r="GH91" s="200"/>
      <c r="GI91" s="200"/>
      <c r="GJ91" s="200"/>
      <c r="GK91" s="200"/>
      <c r="GL91" s="200"/>
      <c r="GM91" s="200"/>
      <c r="GN91" s="200"/>
      <c r="GO91" s="200"/>
      <c r="GP91" s="200"/>
      <c r="GQ91" s="200"/>
      <c r="GR91" s="200"/>
      <c r="GS91" s="200"/>
      <c r="GT91" s="200"/>
      <c r="GU91" s="200"/>
      <c r="GV91" s="200"/>
      <c r="GW91" s="200"/>
      <c r="GX91" s="200"/>
      <c r="GY91" s="200"/>
      <c r="GZ91" s="200"/>
      <c r="HA91" s="200"/>
      <c r="HB91" s="200"/>
      <c r="HC91" s="200"/>
      <c r="HD91" s="200"/>
      <c r="HE91" s="200"/>
      <c r="HF91" s="200"/>
      <c r="HG91" s="200"/>
      <c r="HH91" s="200"/>
      <c r="HI91" s="200"/>
      <c r="HJ91" s="200"/>
      <c r="HK91" s="200"/>
      <c r="HL91" s="200"/>
      <c r="HM91" s="200"/>
      <c r="HN91" s="200"/>
      <c r="HO91" s="200"/>
      <c r="HP91" s="200"/>
      <c r="HQ91" s="200"/>
      <c r="HR91" s="200"/>
      <c r="HS91" s="200"/>
      <c r="HT91" s="200"/>
      <c r="HU91" s="200"/>
      <c r="HV91" s="200"/>
      <c r="HW91" s="200"/>
      <c r="HX91" s="200"/>
      <c r="HY91" s="200"/>
      <c r="HZ91" s="200"/>
      <c r="IA91" s="200"/>
      <c r="IB91" s="200"/>
      <c r="IC91" s="200"/>
      <c r="ID91" s="200"/>
      <c r="IE91" s="200"/>
      <c r="IF91" s="200"/>
      <c r="IG91" s="200"/>
      <c r="IH91" s="200"/>
      <c r="II91" s="200"/>
      <c r="IJ91" s="200"/>
      <c r="IK91" s="200"/>
      <c r="IL91" s="200"/>
      <c r="IM91" s="200"/>
      <c r="IN91" s="200"/>
      <c r="IO91" s="200"/>
      <c r="IP91" s="200"/>
      <c r="IQ91" s="200"/>
      <c r="IR91" s="200"/>
      <c r="IS91" s="200"/>
      <c r="IT91" s="200"/>
      <c r="IU91" s="200"/>
      <c r="IV91" s="200"/>
      <c r="IW91" s="200"/>
      <c r="IX91" s="200"/>
      <c r="IY91" s="200"/>
      <c r="IZ91" s="200"/>
      <c r="JA91" s="200"/>
      <c r="JB91" s="200"/>
      <c r="JC91" s="200"/>
      <c r="JD91" s="200"/>
      <c r="JE91" s="200"/>
      <c r="JF91" s="200"/>
      <c r="JG91" s="200"/>
      <c r="JH91" s="200"/>
      <c r="JI91" s="200"/>
      <c r="JJ91" s="200"/>
      <c r="JK91" s="200"/>
      <c r="JL91" s="200"/>
      <c r="JM91" s="200"/>
      <c r="JN91" s="200"/>
      <c r="JO91" s="200"/>
      <c r="JP91" s="200"/>
      <c r="JQ91" s="200"/>
      <c r="JR91" s="200"/>
      <c r="JS91" s="200"/>
      <c r="JT91" s="200"/>
      <c r="JU91" s="200"/>
      <c r="JV91" s="200"/>
      <c r="JW91" s="200"/>
      <c r="JX91" s="200"/>
      <c r="JY91" s="200"/>
      <c r="JZ91" s="200"/>
      <c r="KA91" s="200"/>
      <c r="KB91" s="200"/>
      <c r="KC91" s="200"/>
      <c r="KD91" s="200"/>
      <c r="KE91" s="200"/>
      <c r="KF91" s="200"/>
      <c r="KG91" s="200"/>
      <c r="KH91" s="200"/>
      <c r="KI91" s="200"/>
      <c r="KJ91" s="200"/>
      <c r="KK91" s="200"/>
      <c r="KL91" s="200"/>
      <c r="KM91" s="200"/>
      <c r="KN91" s="200"/>
      <c r="KO91" s="200"/>
      <c r="KP91" s="200"/>
      <c r="KQ91" s="200"/>
      <c r="KR91" s="200"/>
      <c r="KS91" s="200"/>
      <c r="KT91" s="200"/>
      <c r="KU91" s="200"/>
      <c r="KV91" s="200"/>
      <c r="KW91" s="200"/>
      <c r="KX91" s="200"/>
      <c r="KY91" s="200"/>
      <c r="KZ91" s="200"/>
      <c r="LA91" s="200"/>
      <c r="LB91" s="200"/>
      <c r="LC91" s="200"/>
      <c r="LD91" s="200"/>
      <c r="LE91" s="200"/>
      <c r="LF91" s="200"/>
      <c r="LG91" s="200"/>
      <c r="LH91" s="200"/>
      <c r="LI91" s="200"/>
      <c r="LJ91" s="200"/>
      <c r="LK91" s="200"/>
      <c r="LL91" s="200"/>
      <c r="LM91" s="200"/>
      <c r="LN91" s="200"/>
      <c r="LO91" s="200"/>
      <c r="LP91" s="200"/>
      <c r="LQ91" s="200"/>
      <c r="LR91" s="200"/>
      <c r="LS91" s="200"/>
      <c r="LT91" s="200"/>
      <c r="LU91" s="200"/>
      <c r="LV91" s="200"/>
      <c r="LW91" s="200"/>
      <c r="LX91" s="200"/>
      <c r="LY91" s="200"/>
      <c r="LZ91" s="200"/>
      <c r="MA91" s="200"/>
      <c r="MB91" s="200"/>
      <c r="MC91" s="200"/>
      <c r="MD91" s="200"/>
      <c r="ME91" s="200"/>
      <c r="MF91" s="200"/>
      <c r="MG91" s="200"/>
      <c r="MH91" s="200"/>
      <c r="MI91" s="200"/>
      <c r="MJ91" s="200"/>
      <c r="MK91" s="200"/>
      <c r="ML91" s="200"/>
      <c r="MM91" s="200"/>
      <c r="MN91" s="200"/>
      <c r="MO91" s="200"/>
      <c r="MP91" s="200"/>
      <c r="MQ91" s="200"/>
      <c r="MR91" s="200"/>
      <c r="MS91" s="200"/>
      <c r="MT91" s="200"/>
      <c r="MU91" s="200"/>
      <c r="MV91" s="200"/>
      <c r="MW91" s="200"/>
      <c r="MX91" s="200"/>
      <c r="MY91" s="200"/>
      <c r="MZ91" s="200"/>
      <c r="NA91" s="200"/>
      <c r="NB91" s="200"/>
      <c r="NC91" s="200"/>
      <c r="ND91" s="200"/>
      <c r="NE91" s="200"/>
      <c r="NF91" s="200"/>
      <c r="NG91" s="200"/>
      <c r="NH91" s="200"/>
      <c r="NI91" s="200"/>
      <c r="NJ91" s="200"/>
      <c r="NK91" s="200"/>
      <c r="NL91" s="200"/>
      <c r="NM91" s="200"/>
      <c r="NN91" s="200"/>
      <c r="NO91" s="200"/>
      <c r="NP91" s="200"/>
      <c r="NQ91" s="200"/>
      <c r="NR91" s="200"/>
      <c r="NS91" s="200"/>
      <c r="NT91" s="200"/>
      <c r="NU91" s="200"/>
      <c r="NV91" s="200"/>
      <c r="NW91" s="200"/>
      <c r="NX91" s="200"/>
      <c r="NY91" s="200"/>
      <c r="NZ91" s="200"/>
      <c r="OA91" s="200"/>
      <c r="OB91" s="200"/>
      <c r="OC91" s="200"/>
      <c r="OD91" s="200"/>
      <c r="OE91" s="200"/>
      <c r="OF91" s="200"/>
      <c r="OG91" s="200"/>
      <c r="OH91" s="200"/>
      <c r="OI91" s="200"/>
      <c r="OJ91" s="200"/>
      <c r="OK91" s="200"/>
      <c r="OL91" s="200"/>
      <c r="OM91" s="200"/>
      <c r="ON91" s="200"/>
      <c r="OO91" s="200"/>
      <c r="OP91" s="200"/>
      <c r="OQ91" s="200"/>
      <c r="OR91" s="200"/>
      <c r="OS91" s="200"/>
      <c r="OT91" s="200"/>
      <c r="OU91" s="200"/>
      <c r="OV91" s="200"/>
      <c r="OW91" s="200"/>
      <c r="OX91" s="200"/>
      <c r="OY91" s="200"/>
      <c r="OZ91" s="200"/>
      <c r="PA91" s="200"/>
      <c r="PB91" s="200"/>
      <c r="PC91" s="200"/>
      <c r="PD91" s="200"/>
      <c r="PE91" s="200"/>
      <c r="PF91" s="200"/>
      <c r="PG91" s="200"/>
      <c r="PH91" s="200"/>
      <c r="PI91" s="200"/>
      <c r="PJ91" s="200"/>
      <c r="PK91" s="200"/>
      <c r="PL91" s="200"/>
      <c r="PM91" s="200"/>
      <c r="PN91" s="200"/>
      <c r="PO91" s="200"/>
      <c r="PP91" s="200"/>
      <c r="PQ91" s="200"/>
      <c r="PR91" s="200"/>
      <c r="PS91" s="200"/>
      <c r="PT91" s="200"/>
      <c r="PU91" s="200"/>
      <c r="PV91" s="200"/>
      <c r="PW91" s="200"/>
      <c r="PX91" s="200"/>
      <c r="PY91" s="200"/>
      <c r="PZ91" s="200"/>
      <c r="QA91" s="200"/>
      <c r="QB91" s="200"/>
      <c r="QC91" s="200"/>
      <c r="QD91" s="200"/>
      <c r="QE91" s="200"/>
      <c r="QF91" s="200"/>
      <c r="QG91" s="200"/>
      <c r="QH91" s="200"/>
      <c r="QI91" s="200"/>
      <c r="QJ91" s="200"/>
      <c r="QK91" s="200"/>
      <c r="QL91" s="200"/>
      <c r="QM91" s="200"/>
      <c r="QN91" s="200"/>
      <c r="QO91" s="200"/>
      <c r="QP91" s="200"/>
      <c r="QQ91" s="200"/>
      <c r="QR91" s="200"/>
      <c r="QS91" s="200"/>
      <c r="QT91" s="200"/>
      <c r="QU91" s="200"/>
      <c r="QV91" s="200"/>
      <c r="QW91" s="200"/>
      <c r="QX91" s="200"/>
      <c r="QY91" s="200"/>
      <c r="QZ91" s="200"/>
      <c r="RA91" s="200"/>
      <c r="RB91" s="200"/>
      <c r="RC91" s="200"/>
      <c r="RD91" s="200"/>
      <c r="RE91" s="200"/>
      <c r="RF91" s="200"/>
      <c r="RG91" s="200"/>
      <c r="RH91" s="200"/>
      <c r="RI91" s="200"/>
      <c r="RJ91" s="200"/>
      <c r="RK91" s="200"/>
      <c r="RL91" s="200"/>
      <c r="RM91" s="200"/>
      <c r="RN91" s="200"/>
      <c r="RO91" s="200"/>
      <c r="RP91" s="200"/>
      <c r="RQ91" s="200"/>
      <c r="RR91" s="200"/>
      <c r="RS91" s="200"/>
      <c r="RT91" s="200"/>
      <c r="RU91" s="200"/>
      <c r="RV91" s="200"/>
      <c r="RW91" s="200"/>
      <c r="RX91" s="200"/>
      <c r="RY91" s="200"/>
      <c r="RZ91" s="200"/>
      <c r="SA91" s="200"/>
      <c r="SB91" s="200"/>
      <c r="SC91" s="200"/>
      <c r="SD91" s="200"/>
      <c r="SE91" s="200"/>
      <c r="SF91" s="200"/>
      <c r="SG91" s="200"/>
      <c r="SH91" s="200"/>
      <c r="SI91" s="200"/>
      <c r="SJ91" s="200"/>
      <c r="SK91" s="200"/>
      <c r="SL91" s="200"/>
      <c r="SM91" s="200"/>
      <c r="SN91" s="200"/>
      <c r="SO91" s="200"/>
      <c r="SP91" s="200"/>
      <c r="SQ91" s="200"/>
      <c r="SR91" s="200"/>
      <c r="SS91" s="200"/>
      <c r="ST91" s="200"/>
      <c r="SU91" s="200"/>
      <c r="SV91" s="200"/>
      <c r="SW91" s="200"/>
      <c r="SX91" s="200"/>
      <c r="SY91" s="200"/>
      <c r="SZ91" s="200"/>
      <c r="TA91" s="200"/>
      <c r="TB91" s="200"/>
      <c r="TC91" s="200"/>
      <c r="TD91" s="200"/>
      <c r="TE91" s="200"/>
      <c r="TF91" s="200"/>
      <c r="TG91" s="200"/>
      <c r="TH91" s="200"/>
      <c r="TI91" s="200"/>
      <c r="TJ91" s="200"/>
      <c r="TK91" s="200"/>
      <c r="TL91" s="200"/>
      <c r="TM91" s="200"/>
      <c r="TN91" s="200"/>
      <c r="TO91" s="200"/>
      <c r="TP91" s="200"/>
      <c r="TQ91" s="200"/>
      <c r="TR91" s="200"/>
      <c r="TS91" s="200"/>
      <c r="TT91" s="200"/>
      <c r="TU91" s="200"/>
      <c r="TV91" s="200"/>
      <c r="TW91" s="200"/>
      <c r="TX91" s="200"/>
      <c r="TY91" s="200"/>
      <c r="TZ91" s="200"/>
      <c r="UA91" s="200"/>
      <c r="UB91" s="200"/>
      <c r="UC91" s="200"/>
      <c r="UD91" s="200"/>
      <c r="UE91" s="200"/>
      <c r="UF91" s="200"/>
      <c r="UG91" s="200"/>
      <c r="UH91" s="200"/>
      <c r="UI91" s="200"/>
      <c r="UJ91" s="200"/>
      <c r="UK91" s="200"/>
      <c r="UL91" s="200"/>
      <c r="UM91" s="200"/>
      <c r="UN91" s="200"/>
      <c r="UO91" s="200"/>
      <c r="UP91" s="200"/>
      <c r="UQ91" s="200"/>
      <c r="UR91" s="200"/>
      <c r="US91" s="200"/>
      <c r="UT91" s="200"/>
      <c r="UU91" s="200"/>
      <c r="UV91" s="200"/>
      <c r="UW91" s="200"/>
      <c r="UX91" s="200"/>
      <c r="UY91" s="200"/>
      <c r="UZ91" s="200"/>
      <c r="VA91" s="200"/>
      <c r="VB91" s="200"/>
      <c r="VC91" s="200"/>
      <c r="VD91" s="200"/>
      <c r="VE91" s="200"/>
      <c r="VF91" s="200"/>
      <c r="VG91" s="200"/>
      <c r="VH91" s="200"/>
      <c r="VI91" s="200"/>
      <c r="VJ91" s="200"/>
      <c r="VK91" s="200"/>
      <c r="VL91" s="200"/>
      <c r="VM91" s="200"/>
      <c r="VN91" s="200"/>
      <c r="VO91" s="200"/>
      <c r="VP91" s="200"/>
      <c r="VQ91" s="200"/>
      <c r="VR91" s="200"/>
      <c r="VS91" s="200"/>
      <c r="VT91" s="200"/>
      <c r="VU91" s="200"/>
      <c r="VV91" s="200"/>
      <c r="VW91" s="200"/>
      <c r="VX91" s="200"/>
      <c r="VY91" s="200"/>
      <c r="VZ91" s="200"/>
      <c r="WA91" s="200"/>
      <c r="WB91" s="200"/>
      <c r="WC91" s="200"/>
      <c r="WD91" s="200"/>
      <c r="WE91" s="200"/>
      <c r="WF91" s="200"/>
      <c r="WG91" s="200"/>
      <c r="WH91" s="200"/>
      <c r="WI91" s="200"/>
      <c r="WJ91" s="200"/>
      <c r="WK91" s="200"/>
      <c r="WL91" s="200"/>
      <c r="WM91" s="200"/>
      <c r="WN91" s="200"/>
      <c r="WO91" s="200"/>
      <c r="WP91" s="200"/>
      <c r="WQ91" s="200"/>
      <c r="WR91" s="200"/>
      <c r="WS91" s="200"/>
      <c r="WT91" s="200"/>
      <c r="WU91" s="200"/>
      <c r="WV91" s="200"/>
      <c r="WW91" s="200"/>
      <c r="WX91" s="200"/>
      <c r="WY91" s="200"/>
      <c r="WZ91" s="200"/>
      <c r="XA91" s="200"/>
      <c r="XB91" s="200"/>
      <c r="XC91" s="200"/>
      <c r="XD91" s="200"/>
      <c r="XE91" s="200"/>
      <c r="XF91" s="200"/>
      <c r="XG91" s="200"/>
      <c r="XH91" s="200"/>
      <c r="XI91" s="200"/>
      <c r="XJ91" s="200"/>
      <c r="XK91" s="200"/>
      <c r="XL91" s="200"/>
      <c r="XM91" s="200"/>
      <c r="XN91" s="200"/>
      <c r="XO91" s="200"/>
      <c r="XP91" s="200"/>
      <c r="XQ91" s="200"/>
      <c r="XR91" s="200"/>
      <c r="XS91" s="200"/>
      <c r="XT91" s="200"/>
      <c r="XU91" s="200"/>
      <c r="XV91" s="200"/>
      <c r="XW91" s="200"/>
      <c r="XX91" s="200"/>
      <c r="XY91" s="200"/>
      <c r="XZ91" s="200"/>
      <c r="YA91" s="200"/>
      <c r="YB91" s="200"/>
      <c r="YC91" s="200"/>
      <c r="YD91" s="200"/>
      <c r="YE91" s="200"/>
      <c r="YF91" s="200"/>
      <c r="YG91" s="200"/>
      <c r="YH91" s="200"/>
      <c r="YI91" s="200"/>
      <c r="YJ91" s="200"/>
      <c r="YK91" s="200"/>
      <c r="YL91" s="200"/>
      <c r="YM91" s="200"/>
      <c r="YN91" s="200"/>
      <c r="YO91" s="200"/>
      <c r="YP91" s="200"/>
      <c r="YQ91" s="200"/>
      <c r="YR91" s="200"/>
      <c r="YS91" s="200"/>
      <c r="YT91" s="200"/>
      <c r="YU91" s="200"/>
      <c r="YV91" s="200"/>
      <c r="YW91" s="200"/>
      <c r="YX91" s="200"/>
      <c r="YY91" s="200"/>
      <c r="YZ91" s="200"/>
      <c r="ZA91" s="200"/>
      <c r="ZB91" s="200"/>
      <c r="ZC91" s="200"/>
      <c r="ZD91" s="200"/>
      <c r="ZE91" s="200"/>
      <c r="ZF91" s="200"/>
      <c r="ZG91" s="200"/>
      <c r="ZH91" s="200"/>
      <c r="ZI91" s="200"/>
      <c r="ZJ91" s="200"/>
      <c r="ZK91" s="200"/>
      <c r="ZL91" s="200"/>
      <c r="ZM91" s="200"/>
      <c r="ZN91" s="200"/>
      <c r="ZO91" s="200"/>
      <c r="ZP91" s="200"/>
      <c r="ZQ91" s="200"/>
      <c r="ZR91" s="200"/>
      <c r="ZS91" s="200"/>
      <c r="ZT91" s="200"/>
      <c r="ZU91" s="200"/>
      <c r="ZV91" s="200"/>
      <c r="ZW91" s="200"/>
      <c r="ZX91" s="200"/>
      <c r="ZY91" s="200"/>
      <c r="ZZ91" s="200"/>
      <c r="AAA91" s="200"/>
      <c r="AAB91" s="200"/>
      <c r="AAC91" s="200"/>
      <c r="AAD91" s="200"/>
      <c r="AAE91" s="200"/>
      <c r="AAF91" s="200"/>
      <c r="AAG91" s="200"/>
      <c r="AAH91" s="200"/>
      <c r="AAI91" s="200"/>
      <c r="AAJ91" s="200"/>
      <c r="AAK91" s="200"/>
      <c r="AAL91" s="200"/>
      <c r="AAM91" s="200"/>
      <c r="AAN91" s="200"/>
      <c r="AAO91" s="200"/>
      <c r="AAP91" s="200"/>
      <c r="AAQ91" s="200"/>
      <c r="AAR91" s="200"/>
      <c r="AAS91" s="200"/>
      <c r="AAT91" s="200"/>
      <c r="AAU91" s="200"/>
      <c r="AAV91" s="200"/>
      <c r="AAW91" s="200"/>
      <c r="AAX91" s="200"/>
      <c r="AAY91" s="200"/>
      <c r="AAZ91" s="200"/>
      <c r="ABA91" s="200"/>
      <c r="ABB91" s="200"/>
      <c r="ABC91" s="200"/>
      <c r="ABD91" s="200"/>
      <c r="ABE91" s="200"/>
      <c r="ABF91" s="200"/>
      <c r="ABG91" s="200"/>
      <c r="ABH91" s="200"/>
      <c r="ABI91" s="200"/>
      <c r="ABJ91" s="200"/>
      <c r="ABK91" s="200"/>
      <c r="ABL91" s="200"/>
      <c r="ABM91" s="200"/>
      <c r="ABN91" s="200"/>
      <c r="ABO91" s="200"/>
      <c r="ABP91" s="200"/>
      <c r="ABQ91" s="200"/>
      <c r="ABR91" s="200"/>
      <c r="ABS91" s="200"/>
      <c r="ABT91" s="200"/>
      <c r="ABU91" s="200"/>
      <c r="ABV91" s="200"/>
      <c r="ABW91" s="200"/>
      <c r="ABX91" s="200"/>
      <c r="ABY91" s="200"/>
      <c r="ABZ91" s="200"/>
      <c r="ACA91" s="200"/>
      <c r="ACB91" s="200"/>
      <c r="ACC91" s="200"/>
      <c r="ACD91" s="200"/>
      <c r="ACE91" s="200"/>
      <c r="ACF91" s="200"/>
      <c r="ACG91" s="200"/>
      <c r="ACH91" s="200"/>
      <c r="ACI91" s="200"/>
      <c r="ACJ91" s="200"/>
      <c r="ACK91" s="200"/>
      <c r="ACL91" s="200"/>
      <c r="ACM91" s="200"/>
      <c r="ACN91" s="200"/>
      <c r="ACO91" s="200"/>
      <c r="ACP91" s="200"/>
      <c r="ACQ91" s="200"/>
      <c r="ACR91" s="200"/>
      <c r="ACS91" s="200"/>
      <c r="ACT91" s="200"/>
      <c r="ACU91" s="200"/>
      <c r="ACV91" s="200"/>
      <c r="ACW91" s="200"/>
      <c r="ACX91" s="200"/>
      <c r="ACY91" s="200"/>
      <c r="ACZ91" s="200"/>
      <c r="ADA91" s="200"/>
      <c r="ADB91" s="200"/>
      <c r="ADC91" s="200"/>
      <c r="ADD91" s="200"/>
      <c r="ADE91" s="200"/>
      <c r="ADF91" s="200"/>
      <c r="ADG91" s="200"/>
      <c r="ADH91" s="200"/>
      <c r="ADI91" s="200"/>
      <c r="ADJ91" s="200"/>
      <c r="ADK91" s="200"/>
      <c r="ADL91" s="200"/>
      <c r="ADM91" s="200"/>
      <c r="ADN91" s="200"/>
      <c r="ADO91" s="200"/>
      <c r="ADP91" s="200"/>
      <c r="ADQ91" s="200"/>
      <c r="ADR91" s="200"/>
      <c r="ADS91" s="200"/>
      <c r="ADT91" s="200"/>
      <c r="ADU91" s="200"/>
      <c r="ADV91" s="200"/>
      <c r="ADW91" s="200"/>
      <c r="ADX91" s="200"/>
      <c r="ADY91" s="200"/>
      <c r="ADZ91" s="200"/>
      <c r="AEA91" s="200"/>
      <c r="AEB91" s="200"/>
      <c r="AEC91" s="200"/>
      <c r="AED91" s="200"/>
      <c r="AEE91" s="200"/>
      <c r="AEF91" s="200"/>
      <c r="AEG91" s="200"/>
      <c r="AEH91" s="200"/>
      <c r="AEI91" s="200"/>
      <c r="AEJ91" s="200"/>
      <c r="AEK91" s="200"/>
      <c r="AEL91" s="200"/>
      <c r="AEM91" s="200"/>
      <c r="AEN91" s="200"/>
      <c r="AEO91" s="200"/>
      <c r="AEP91" s="200"/>
      <c r="AEQ91" s="200"/>
      <c r="AER91" s="200"/>
      <c r="AES91" s="200"/>
      <c r="AET91" s="200"/>
      <c r="AEU91" s="200"/>
      <c r="AEV91" s="200"/>
      <c r="AEW91" s="200"/>
      <c r="AEX91" s="200"/>
      <c r="AEY91" s="200"/>
      <c r="AEZ91" s="200"/>
      <c r="AFA91" s="200"/>
      <c r="AFB91" s="200"/>
      <c r="AFC91" s="200"/>
      <c r="AFD91" s="200"/>
      <c r="AFE91" s="200"/>
      <c r="AFF91" s="200"/>
      <c r="AFG91" s="200"/>
      <c r="AFH91" s="200"/>
      <c r="AFI91" s="200"/>
      <c r="AFJ91" s="200"/>
      <c r="AFK91" s="200"/>
      <c r="AFL91" s="200"/>
      <c r="AFM91" s="200"/>
      <c r="AFN91" s="200"/>
      <c r="AFO91" s="200"/>
      <c r="AFP91" s="200"/>
      <c r="AFQ91" s="200"/>
      <c r="AFR91" s="200"/>
      <c r="AFS91" s="200"/>
      <c r="AFT91" s="200"/>
      <c r="AFU91" s="200"/>
      <c r="AFV91" s="200"/>
      <c r="AFW91" s="200"/>
      <c r="AFX91" s="200"/>
      <c r="AFY91" s="200"/>
      <c r="AFZ91" s="200"/>
      <c r="AGA91" s="200"/>
      <c r="AGB91" s="200"/>
      <c r="AGC91" s="200"/>
      <c r="AGD91" s="200"/>
      <c r="AGE91" s="200"/>
      <c r="AGF91" s="200"/>
      <c r="AGG91" s="200"/>
      <c r="AGH91" s="200"/>
      <c r="AGI91" s="200"/>
      <c r="AGJ91" s="200"/>
      <c r="AGK91" s="200"/>
      <c r="AGL91" s="200"/>
      <c r="AGM91" s="200"/>
      <c r="AGN91" s="200"/>
      <c r="AGO91" s="200"/>
      <c r="AGP91" s="200"/>
      <c r="AGQ91" s="200"/>
      <c r="AGR91" s="200"/>
      <c r="AGS91" s="200"/>
      <c r="AGT91" s="200"/>
      <c r="AGU91" s="200"/>
      <c r="AGV91" s="200"/>
      <c r="AGW91" s="200"/>
      <c r="AGX91" s="200"/>
      <c r="AGY91" s="200"/>
      <c r="AGZ91" s="200"/>
      <c r="AHA91" s="200"/>
      <c r="AHB91" s="200"/>
      <c r="AHC91" s="200"/>
      <c r="AHD91" s="200"/>
      <c r="AHE91" s="200"/>
      <c r="AHF91" s="200"/>
      <c r="AHG91" s="200"/>
      <c r="AHH91" s="200"/>
      <c r="AHI91" s="200"/>
      <c r="AHJ91" s="200"/>
      <c r="AHK91" s="200"/>
      <c r="AHL91" s="200"/>
      <c r="AHM91" s="200"/>
      <c r="AHN91" s="200"/>
      <c r="AHO91" s="200"/>
      <c r="AHP91" s="200"/>
      <c r="AHQ91" s="200"/>
      <c r="AHR91" s="200"/>
      <c r="AHS91" s="200"/>
      <c r="AHT91" s="200"/>
      <c r="AHU91" s="200"/>
      <c r="AHV91" s="200"/>
      <c r="AHW91" s="200"/>
      <c r="AHX91" s="200"/>
      <c r="AHY91" s="200"/>
      <c r="AHZ91" s="200"/>
      <c r="AIA91" s="200"/>
      <c r="AIB91" s="200"/>
      <c r="AIC91" s="200"/>
      <c r="AID91" s="200"/>
      <c r="AIE91" s="200"/>
      <c r="AIF91" s="200"/>
      <c r="AIG91" s="200"/>
      <c r="AIH91" s="200"/>
      <c r="AII91" s="200"/>
      <c r="AIJ91" s="200"/>
      <c r="AIK91" s="200"/>
      <c r="AIL91" s="200"/>
      <c r="AIM91" s="200"/>
      <c r="AIN91" s="200"/>
      <c r="AIO91" s="200"/>
      <c r="AIP91" s="200"/>
      <c r="AIQ91" s="200"/>
      <c r="AIR91" s="200"/>
      <c r="AIS91" s="200"/>
      <c r="AIT91" s="200"/>
      <c r="AIU91" s="200"/>
      <c r="AIV91" s="200"/>
      <c r="AIW91" s="200"/>
      <c r="AIX91" s="200"/>
      <c r="AIY91" s="200"/>
      <c r="AIZ91" s="200"/>
      <c r="AJA91" s="200"/>
      <c r="AJB91" s="200"/>
      <c r="AJC91" s="200"/>
      <c r="AJD91" s="200"/>
      <c r="AJE91" s="200"/>
      <c r="AJF91" s="200"/>
      <c r="AJG91" s="200"/>
      <c r="AJH91" s="200"/>
      <c r="AJI91" s="200"/>
      <c r="AJJ91" s="200"/>
      <c r="AJK91" s="200"/>
      <c r="AJL91" s="200"/>
      <c r="AJM91" s="200"/>
      <c r="AJN91" s="200"/>
      <c r="AJO91" s="200"/>
    </row>
    <row r="92" spans="1:952" s="204" customFormat="1">
      <c r="A92" s="200"/>
      <c r="B92" s="366">
        <v>89</v>
      </c>
      <c r="C92" s="367"/>
      <c r="D92" s="366"/>
      <c r="E92" s="366"/>
      <c r="F92" s="362">
        <v>0</v>
      </c>
      <c r="G92" s="362">
        <v>0</v>
      </c>
      <c r="H92" s="363">
        <v>0</v>
      </c>
      <c r="I92" s="362">
        <v>0</v>
      </c>
      <c r="J92" s="368"/>
      <c r="K92" s="368"/>
      <c r="L92" s="368"/>
      <c r="M92" s="360">
        <f t="shared" si="8"/>
        <v>0</v>
      </c>
      <c r="N92" s="361">
        <f t="shared" si="9"/>
        <v>0</v>
      </c>
      <c r="O92" s="361">
        <f t="shared" si="7"/>
        <v>0</v>
      </c>
      <c r="P92" s="200"/>
      <c r="Q92" s="200"/>
      <c r="R92" s="200"/>
      <c r="S92" s="417">
        <v>89</v>
      </c>
      <c r="T92" s="418"/>
      <c r="U92" s="417"/>
      <c r="V92" s="426">
        <v>0</v>
      </c>
      <c r="W92" s="416">
        <f t="shared" si="10"/>
        <v>0</v>
      </c>
      <c r="X92" s="416">
        <f t="shared" si="11"/>
        <v>0</v>
      </c>
      <c r="Y92" s="419"/>
      <c r="Z92" s="428" t="str">
        <f t="shared" si="12"/>
        <v>OK</v>
      </c>
      <c r="AA92" s="352"/>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200"/>
      <c r="BY92" s="200"/>
      <c r="BZ92" s="200"/>
      <c r="CA92" s="200"/>
      <c r="CB92" s="200"/>
      <c r="CC92" s="200"/>
      <c r="CD92" s="200"/>
      <c r="CE92" s="200"/>
      <c r="CF92" s="200"/>
      <c r="CG92" s="200"/>
      <c r="CH92" s="200"/>
      <c r="CI92" s="200"/>
      <c r="CJ92" s="200"/>
      <c r="CK92" s="200"/>
      <c r="CL92" s="200"/>
      <c r="CM92" s="200"/>
      <c r="CN92" s="200"/>
      <c r="CO92" s="200"/>
      <c r="CP92" s="200"/>
      <c r="CQ92" s="200"/>
      <c r="CR92" s="200"/>
      <c r="CS92" s="200"/>
      <c r="CT92" s="200"/>
      <c r="CU92" s="200"/>
      <c r="CV92" s="200"/>
      <c r="CW92" s="200"/>
      <c r="CX92" s="200"/>
      <c r="CY92" s="200"/>
      <c r="CZ92" s="200"/>
      <c r="DA92" s="200"/>
      <c r="DB92" s="200"/>
      <c r="DC92" s="200"/>
      <c r="DD92" s="200"/>
      <c r="DE92" s="200"/>
      <c r="DF92" s="200"/>
      <c r="DG92" s="200"/>
      <c r="DH92" s="200"/>
      <c r="DI92" s="200"/>
      <c r="DJ92" s="200"/>
      <c r="DK92" s="200"/>
      <c r="DL92" s="200"/>
      <c r="DM92" s="200"/>
      <c r="DN92" s="200"/>
      <c r="DO92" s="200"/>
      <c r="DP92" s="200"/>
      <c r="DQ92" s="200"/>
      <c r="DR92" s="200"/>
      <c r="DS92" s="200"/>
      <c r="DT92" s="200"/>
      <c r="DU92" s="200"/>
      <c r="DV92" s="200"/>
      <c r="DW92" s="200"/>
      <c r="DX92" s="200"/>
      <c r="DY92" s="200"/>
      <c r="DZ92" s="200"/>
      <c r="EA92" s="200"/>
      <c r="EB92" s="200"/>
      <c r="EC92" s="200"/>
      <c r="ED92" s="200"/>
      <c r="EE92" s="200"/>
      <c r="EF92" s="200"/>
      <c r="EG92" s="200"/>
      <c r="EH92" s="200"/>
      <c r="EI92" s="200"/>
      <c r="EJ92" s="200"/>
      <c r="EK92" s="200"/>
      <c r="EL92" s="200"/>
      <c r="EM92" s="200"/>
      <c r="EN92" s="200"/>
      <c r="EO92" s="200"/>
      <c r="EP92" s="200"/>
      <c r="EQ92" s="200"/>
      <c r="ER92" s="200"/>
      <c r="ES92" s="200"/>
      <c r="ET92" s="200"/>
      <c r="EU92" s="200"/>
      <c r="EV92" s="200"/>
      <c r="EW92" s="200"/>
      <c r="EX92" s="200"/>
      <c r="EY92" s="200"/>
      <c r="EZ92" s="200"/>
      <c r="FA92" s="200"/>
      <c r="FB92" s="200"/>
      <c r="FC92" s="200"/>
      <c r="FD92" s="200"/>
      <c r="FE92" s="200"/>
      <c r="FF92" s="200"/>
      <c r="FG92" s="200"/>
      <c r="FH92" s="200"/>
      <c r="FI92" s="200"/>
      <c r="FJ92" s="200"/>
      <c r="FK92" s="200"/>
      <c r="FL92" s="200"/>
      <c r="FM92" s="200"/>
      <c r="FN92" s="200"/>
      <c r="FO92" s="200"/>
      <c r="FP92" s="200"/>
      <c r="FQ92" s="200"/>
      <c r="FR92" s="200"/>
      <c r="FS92" s="200"/>
      <c r="FT92" s="200"/>
      <c r="FU92" s="200"/>
      <c r="FV92" s="200"/>
      <c r="FW92" s="200"/>
      <c r="FX92" s="200"/>
      <c r="FY92" s="200"/>
      <c r="FZ92" s="200"/>
      <c r="GA92" s="200"/>
      <c r="GB92" s="200"/>
      <c r="GC92" s="200"/>
      <c r="GD92" s="200"/>
      <c r="GE92" s="200"/>
      <c r="GF92" s="200"/>
      <c r="GG92" s="200"/>
      <c r="GH92" s="200"/>
      <c r="GI92" s="200"/>
      <c r="GJ92" s="200"/>
      <c r="GK92" s="200"/>
      <c r="GL92" s="200"/>
      <c r="GM92" s="200"/>
      <c r="GN92" s="200"/>
      <c r="GO92" s="200"/>
      <c r="GP92" s="200"/>
      <c r="GQ92" s="200"/>
      <c r="GR92" s="200"/>
      <c r="GS92" s="200"/>
      <c r="GT92" s="200"/>
      <c r="GU92" s="200"/>
      <c r="GV92" s="200"/>
      <c r="GW92" s="200"/>
      <c r="GX92" s="200"/>
      <c r="GY92" s="200"/>
      <c r="GZ92" s="200"/>
      <c r="HA92" s="200"/>
      <c r="HB92" s="200"/>
      <c r="HC92" s="200"/>
      <c r="HD92" s="200"/>
      <c r="HE92" s="200"/>
      <c r="HF92" s="200"/>
      <c r="HG92" s="200"/>
      <c r="HH92" s="200"/>
      <c r="HI92" s="200"/>
      <c r="HJ92" s="200"/>
      <c r="HK92" s="200"/>
      <c r="HL92" s="200"/>
      <c r="HM92" s="200"/>
      <c r="HN92" s="200"/>
      <c r="HO92" s="200"/>
      <c r="HP92" s="200"/>
      <c r="HQ92" s="200"/>
      <c r="HR92" s="200"/>
      <c r="HS92" s="200"/>
      <c r="HT92" s="200"/>
      <c r="HU92" s="200"/>
      <c r="HV92" s="200"/>
      <c r="HW92" s="200"/>
      <c r="HX92" s="200"/>
      <c r="HY92" s="200"/>
      <c r="HZ92" s="200"/>
      <c r="IA92" s="200"/>
      <c r="IB92" s="200"/>
      <c r="IC92" s="200"/>
      <c r="ID92" s="200"/>
      <c r="IE92" s="200"/>
      <c r="IF92" s="200"/>
      <c r="IG92" s="200"/>
      <c r="IH92" s="200"/>
      <c r="II92" s="200"/>
      <c r="IJ92" s="200"/>
      <c r="IK92" s="200"/>
      <c r="IL92" s="200"/>
      <c r="IM92" s="200"/>
      <c r="IN92" s="200"/>
      <c r="IO92" s="200"/>
      <c r="IP92" s="200"/>
      <c r="IQ92" s="200"/>
      <c r="IR92" s="200"/>
      <c r="IS92" s="200"/>
      <c r="IT92" s="200"/>
      <c r="IU92" s="200"/>
      <c r="IV92" s="200"/>
      <c r="IW92" s="200"/>
      <c r="IX92" s="200"/>
      <c r="IY92" s="200"/>
      <c r="IZ92" s="200"/>
      <c r="JA92" s="200"/>
      <c r="JB92" s="200"/>
      <c r="JC92" s="200"/>
      <c r="JD92" s="200"/>
      <c r="JE92" s="200"/>
      <c r="JF92" s="200"/>
      <c r="JG92" s="200"/>
      <c r="JH92" s="200"/>
      <c r="JI92" s="200"/>
      <c r="JJ92" s="200"/>
      <c r="JK92" s="200"/>
      <c r="JL92" s="200"/>
      <c r="JM92" s="200"/>
      <c r="JN92" s="200"/>
      <c r="JO92" s="200"/>
      <c r="JP92" s="200"/>
      <c r="JQ92" s="200"/>
      <c r="JR92" s="200"/>
      <c r="JS92" s="200"/>
      <c r="JT92" s="200"/>
      <c r="JU92" s="200"/>
      <c r="JV92" s="200"/>
      <c r="JW92" s="200"/>
      <c r="JX92" s="200"/>
      <c r="JY92" s="200"/>
      <c r="JZ92" s="200"/>
      <c r="KA92" s="200"/>
      <c r="KB92" s="200"/>
      <c r="KC92" s="200"/>
      <c r="KD92" s="200"/>
      <c r="KE92" s="200"/>
      <c r="KF92" s="200"/>
      <c r="KG92" s="200"/>
      <c r="KH92" s="200"/>
      <c r="KI92" s="200"/>
      <c r="KJ92" s="200"/>
      <c r="KK92" s="200"/>
      <c r="KL92" s="200"/>
      <c r="KM92" s="200"/>
      <c r="KN92" s="200"/>
      <c r="KO92" s="200"/>
      <c r="KP92" s="200"/>
      <c r="KQ92" s="200"/>
      <c r="KR92" s="200"/>
      <c r="KS92" s="200"/>
      <c r="KT92" s="200"/>
      <c r="KU92" s="200"/>
      <c r="KV92" s="200"/>
      <c r="KW92" s="200"/>
      <c r="KX92" s="200"/>
      <c r="KY92" s="200"/>
      <c r="KZ92" s="200"/>
      <c r="LA92" s="200"/>
      <c r="LB92" s="200"/>
      <c r="LC92" s="200"/>
      <c r="LD92" s="200"/>
      <c r="LE92" s="200"/>
      <c r="LF92" s="200"/>
      <c r="LG92" s="200"/>
      <c r="LH92" s="200"/>
      <c r="LI92" s="200"/>
      <c r="LJ92" s="200"/>
      <c r="LK92" s="200"/>
      <c r="LL92" s="200"/>
      <c r="LM92" s="200"/>
      <c r="LN92" s="200"/>
      <c r="LO92" s="200"/>
      <c r="LP92" s="200"/>
      <c r="LQ92" s="200"/>
      <c r="LR92" s="200"/>
      <c r="LS92" s="200"/>
      <c r="LT92" s="200"/>
      <c r="LU92" s="200"/>
      <c r="LV92" s="200"/>
      <c r="LW92" s="200"/>
      <c r="LX92" s="200"/>
      <c r="LY92" s="200"/>
      <c r="LZ92" s="200"/>
      <c r="MA92" s="200"/>
      <c r="MB92" s="200"/>
      <c r="MC92" s="200"/>
      <c r="MD92" s="200"/>
      <c r="ME92" s="200"/>
      <c r="MF92" s="200"/>
      <c r="MG92" s="200"/>
      <c r="MH92" s="200"/>
      <c r="MI92" s="200"/>
      <c r="MJ92" s="200"/>
      <c r="MK92" s="200"/>
      <c r="ML92" s="200"/>
      <c r="MM92" s="200"/>
      <c r="MN92" s="200"/>
      <c r="MO92" s="200"/>
      <c r="MP92" s="200"/>
      <c r="MQ92" s="200"/>
      <c r="MR92" s="200"/>
      <c r="MS92" s="200"/>
      <c r="MT92" s="200"/>
      <c r="MU92" s="200"/>
      <c r="MV92" s="200"/>
      <c r="MW92" s="200"/>
      <c r="MX92" s="200"/>
      <c r="MY92" s="200"/>
      <c r="MZ92" s="200"/>
      <c r="NA92" s="200"/>
      <c r="NB92" s="200"/>
      <c r="NC92" s="200"/>
      <c r="ND92" s="200"/>
      <c r="NE92" s="200"/>
      <c r="NF92" s="200"/>
      <c r="NG92" s="200"/>
      <c r="NH92" s="200"/>
      <c r="NI92" s="200"/>
      <c r="NJ92" s="200"/>
      <c r="NK92" s="200"/>
      <c r="NL92" s="200"/>
      <c r="NM92" s="200"/>
      <c r="NN92" s="200"/>
      <c r="NO92" s="200"/>
      <c r="NP92" s="200"/>
      <c r="NQ92" s="200"/>
      <c r="NR92" s="200"/>
      <c r="NS92" s="200"/>
      <c r="NT92" s="200"/>
      <c r="NU92" s="200"/>
      <c r="NV92" s="200"/>
      <c r="NW92" s="200"/>
      <c r="NX92" s="200"/>
      <c r="NY92" s="200"/>
      <c r="NZ92" s="200"/>
      <c r="OA92" s="200"/>
      <c r="OB92" s="200"/>
      <c r="OC92" s="200"/>
      <c r="OD92" s="200"/>
      <c r="OE92" s="200"/>
      <c r="OF92" s="200"/>
      <c r="OG92" s="200"/>
      <c r="OH92" s="200"/>
      <c r="OI92" s="200"/>
      <c r="OJ92" s="200"/>
      <c r="OK92" s="200"/>
      <c r="OL92" s="200"/>
      <c r="OM92" s="200"/>
      <c r="ON92" s="200"/>
      <c r="OO92" s="200"/>
      <c r="OP92" s="200"/>
      <c r="OQ92" s="200"/>
      <c r="OR92" s="200"/>
      <c r="OS92" s="200"/>
      <c r="OT92" s="200"/>
      <c r="OU92" s="200"/>
      <c r="OV92" s="200"/>
      <c r="OW92" s="200"/>
      <c r="OX92" s="200"/>
      <c r="OY92" s="200"/>
      <c r="OZ92" s="200"/>
      <c r="PA92" s="200"/>
      <c r="PB92" s="200"/>
      <c r="PC92" s="200"/>
      <c r="PD92" s="200"/>
      <c r="PE92" s="200"/>
      <c r="PF92" s="200"/>
      <c r="PG92" s="200"/>
      <c r="PH92" s="200"/>
      <c r="PI92" s="200"/>
      <c r="PJ92" s="200"/>
      <c r="PK92" s="200"/>
      <c r="PL92" s="200"/>
      <c r="PM92" s="200"/>
      <c r="PN92" s="200"/>
      <c r="PO92" s="200"/>
      <c r="PP92" s="200"/>
      <c r="PQ92" s="200"/>
      <c r="PR92" s="200"/>
      <c r="PS92" s="200"/>
      <c r="PT92" s="200"/>
      <c r="PU92" s="200"/>
      <c r="PV92" s="200"/>
      <c r="PW92" s="200"/>
      <c r="PX92" s="200"/>
      <c r="PY92" s="200"/>
      <c r="PZ92" s="200"/>
      <c r="QA92" s="200"/>
      <c r="QB92" s="200"/>
      <c r="QC92" s="200"/>
      <c r="QD92" s="200"/>
      <c r="QE92" s="200"/>
      <c r="QF92" s="200"/>
      <c r="QG92" s="200"/>
      <c r="QH92" s="200"/>
      <c r="QI92" s="200"/>
      <c r="QJ92" s="200"/>
      <c r="QK92" s="200"/>
      <c r="QL92" s="200"/>
      <c r="QM92" s="200"/>
      <c r="QN92" s="200"/>
      <c r="QO92" s="200"/>
      <c r="QP92" s="200"/>
      <c r="QQ92" s="200"/>
      <c r="QR92" s="200"/>
      <c r="QS92" s="200"/>
      <c r="QT92" s="200"/>
      <c r="QU92" s="200"/>
      <c r="QV92" s="200"/>
      <c r="QW92" s="200"/>
      <c r="QX92" s="200"/>
      <c r="QY92" s="200"/>
      <c r="QZ92" s="200"/>
      <c r="RA92" s="200"/>
      <c r="RB92" s="200"/>
      <c r="RC92" s="200"/>
      <c r="RD92" s="200"/>
      <c r="RE92" s="200"/>
      <c r="RF92" s="200"/>
      <c r="RG92" s="200"/>
      <c r="RH92" s="200"/>
      <c r="RI92" s="200"/>
      <c r="RJ92" s="200"/>
      <c r="RK92" s="200"/>
      <c r="RL92" s="200"/>
      <c r="RM92" s="200"/>
      <c r="RN92" s="200"/>
      <c r="RO92" s="200"/>
      <c r="RP92" s="200"/>
      <c r="RQ92" s="200"/>
      <c r="RR92" s="200"/>
      <c r="RS92" s="200"/>
      <c r="RT92" s="200"/>
      <c r="RU92" s="200"/>
      <c r="RV92" s="200"/>
      <c r="RW92" s="200"/>
      <c r="RX92" s="200"/>
      <c r="RY92" s="200"/>
      <c r="RZ92" s="200"/>
      <c r="SA92" s="200"/>
      <c r="SB92" s="200"/>
      <c r="SC92" s="200"/>
      <c r="SD92" s="200"/>
      <c r="SE92" s="200"/>
      <c r="SF92" s="200"/>
      <c r="SG92" s="200"/>
      <c r="SH92" s="200"/>
      <c r="SI92" s="200"/>
      <c r="SJ92" s="200"/>
      <c r="SK92" s="200"/>
      <c r="SL92" s="200"/>
      <c r="SM92" s="200"/>
      <c r="SN92" s="200"/>
      <c r="SO92" s="200"/>
      <c r="SP92" s="200"/>
      <c r="SQ92" s="200"/>
      <c r="SR92" s="200"/>
      <c r="SS92" s="200"/>
      <c r="ST92" s="200"/>
      <c r="SU92" s="200"/>
      <c r="SV92" s="200"/>
      <c r="SW92" s="200"/>
      <c r="SX92" s="200"/>
      <c r="SY92" s="200"/>
      <c r="SZ92" s="200"/>
      <c r="TA92" s="200"/>
      <c r="TB92" s="200"/>
      <c r="TC92" s="200"/>
      <c r="TD92" s="200"/>
      <c r="TE92" s="200"/>
      <c r="TF92" s="200"/>
      <c r="TG92" s="200"/>
      <c r="TH92" s="200"/>
      <c r="TI92" s="200"/>
      <c r="TJ92" s="200"/>
      <c r="TK92" s="200"/>
      <c r="TL92" s="200"/>
      <c r="TM92" s="200"/>
      <c r="TN92" s="200"/>
      <c r="TO92" s="200"/>
      <c r="TP92" s="200"/>
      <c r="TQ92" s="200"/>
      <c r="TR92" s="200"/>
      <c r="TS92" s="200"/>
      <c r="TT92" s="200"/>
      <c r="TU92" s="200"/>
      <c r="TV92" s="200"/>
      <c r="TW92" s="200"/>
      <c r="TX92" s="200"/>
      <c r="TY92" s="200"/>
      <c r="TZ92" s="200"/>
      <c r="UA92" s="200"/>
      <c r="UB92" s="200"/>
      <c r="UC92" s="200"/>
      <c r="UD92" s="200"/>
      <c r="UE92" s="200"/>
      <c r="UF92" s="200"/>
      <c r="UG92" s="200"/>
      <c r="UH92" s="200"/>
      <c r="UI92" s="200"/>
      <c r="UJ92" s="200"/>
      <c r="UK92" s="200"/>
      <c r="UL92" s="200"/>
      <c r="UM92" s="200"/>
      <c r="UN92" s="200"/>
      <c r="UO92" s="200"/>
      <c r="UP92" s="200"/>
      <c r="UQ92" s="200"/>
      <c r="UR92" s="200"/>
      <c r="US92" s="200"/>
      <c r="UT92" s="200"/>
      <c r="UU92" s="200"/>
      <c r="UV92" s="200"/>
      <c r="UW92" s="200"/>
      <c r="UX92" s="200"/>
      <c r="UY92" s="200"/>
      <c r="UZ92" s="200"/>
      <c r="VA92" s="200"/>
      <c r="VB92" s="200"/>
      <c r="VC92" s="200"/>
      <c r="VD92" s="200"/>
      <c r="VE92" s="200"/>
      <c r="VF92" s="200"/>
      <c r="VG92" s="200"/>
      <c r="VH92" s="200"/>
      <c r="VI92" s="200"/>
      <c r="VJ92" s="200"/>
      <c r="VK92" s="200"/>
      <c r="VL92" s="200"/>
      <c r="VM92" s="200"/>
      <c r="VN92" s="200"/>
      <c r="VO92" s="200"/>
      <c r="VP92" s="200"/>
      <c r="VQ92" s="200"/>
      <c r="VR92" s="200"/>
      <c r="VS92" s="200"/>
      <c r="VT92" s="200"/>
      <c r="VU92" s="200"/>
      <c r="VV92" s="200"/>
      <c r="VW92" s="200"/>
      <c r="VX92" s="200"/>
      <c r="VY92" s="200"/>
      <c r="VZ92" s="200"/>
      <c r="WA92" s="200"/>
      <c r="WB92" s="200"/>
      <c r="WC92" s="200"/>
      <c r="WD92" s="200"/>
      <c r="WE92" s="200"/>
      <c r="WF92" s="200"/>
      <c r="WG92" s="200"/>
      <c r="WH92" s="200"/>
      <c r="WI92" s="200"/>
      <c r="WJ92" s="200"/>
      <c r="WK92" s="200"/>
      <c r="WL92" s="200"/>
      <c r="WM92" s="200"/>
      <c r="WN92" s="200"/>
      <c r="WO92" s="200"/>
      <c r="WP92" s="200"/>
      <c r="WQ92" s="200"/>
      <c r="WR92" s="200"/>
      <c r="WS92" s="200"/>
      <c r="WT92" s="200"/>
      <c r="WU92" s="200"/>
      <c r="WV92" s="200"/>
      <c r="WW92" s="200"/>
      <c r="WX92" s="200"/>
      <c r="WY92" s="200"/>
      <c r="WZ92" s="200"/>
      <c r="XA92" s="200"/>
      <c r="XB92" s="200"/>
      <c r="XC92" s="200"/>
      <c r="XD92" s="200"/>
      <c r="XE92" s="200"/>
      <c r="XF92" s="200"/>
      <c r="XG92" s="200"/>
      <c r="XH92" s="200"/>
      <c r="XI92" s="200"/>
      <c r="XJ92" s="200"/>
      <c r="XK92" s="200"/>
      <c r="XL92" s="200"/>
      <c r="XM92" s="200"/>
      <c r="XN92" s="200"/>
      <c r="XO92" s="200"/>
      <c r="XP92" s="200"/>
      <c r="XQ92" s="200"/>
      <c r="XR92" s="200"/>
      <c r="XS92" s="200"/>
      <c r="XT92" s="200"/>
      <c r="XU92" s="200"/>
      <c r="XV92" s="200"/>
      <c r="XW92" s="200"/>
      <c r="XX92" s="200"/>
      <c r="XY92" s="200"/>
      <c r="XZ92" s="200"/>
      <c r="YA92" s="200"/>
      <c r="YB92" s="200"/>
      <c r="YC92" s="200"/>
      <c r="YD92" s="200"/>
      <c r="YE92" s="200"/>
      <c r="YF92" s="200"/>
      <c r="YG92" s="200"/>
      <c r="YH92" s="200"/>
      <c r="YI92" s="200"/>
      <c r="YJ92" s="200"/>
      <c r="YK92" s="200"/>
      <c r="YL92" s="200"/>
      <c r="YM92" s="200"/>
      <c r="YN92" s="200"/>
      <c r="YO92" s="200"/>
      <c r="YP92" s="200"/>
      <c r="YQ92" s="200"/>
      <c r="YR92" s="200"/>
      <c r="YS92" s="200"/>
      <c r="YT92" s="200"/>
      <c r="YU92" s="200"/>
      <c r="YV92" s="200"/>
      <c r="YW92" s="200"/>
      <c r="YX92" s="200"/>
      <c r="YY92" s="200"/>
      <c r="YZ92" s="200"/>
      <c r="ZA92" s="200"/>
      <c r="ZB92" s="200"/>
      <c r="ZC92" s="200"/>
      <c r="ZD92" s="200"/>
      <c r="ZE92" s="200"/>
      <c r="ZF92" s="200"/>
      <c r="ZG92" s="200"/>
      <c r="ZH92" s="200"/>
      <c r="ZI92" s="200"/>
      <c r="ZJ92" s="200"/>
      <c r="ZK92" s="200"/>
      <c r="ZL92" s="200"/>
      <c r="ZM92" s="200"/>
      <c r="ZN92" s="200"/>
      <c r="ZO92" s="200"/>
      <c r="ZP92" s="200"/>
      <c r="ZQ92" s="200"/>
      <c r="ZR92" s="200"/>
      <c r="ZS92" s="200"/>
      <c r="ZT92" s="200"/>
      <c r="ZU92" s="200"/>
      <c r="ZV92" s="200"/>
      <c r="ZW92" s="200"/>
      <c r="ZX92" s="200"/>
      <c r="ZY92" s="200"/>
      <c r="ZZ92" s="200"/>
      <c r="AAA92" s="200"/>
      <c r="AAB92" s="200"/>
      <c r="AAC92" s="200"/>
      <c r="AAD92" s="200"/>
      <c r="AAE92" s="200"/>
      <c r="AAF92" s="200"/>
      <c r="AAG92" s="200"/>
      <c r="AAH92" s="200"/>
      <c r="AAI92" s="200"/>
      <c r="AAJ92" s="200"/>
      <c r="AAK92" s="200"/>
      <c r="AAL92" s="200"/>
      <c r="AAM92" s="200"/>
      <c r="AAN92" s="200"/>
      <c r="AAO92" s="200"/>
      <c r="AAP92" s="200"/>
      <c r="AAQ92" s="200"/>
      <c r="AAR92" s="200"/>
      <c r="AAS92" s="200"/>
      <c r="AAT92" s="200"/>
      <c r="AAU92" s="200"/>
      <c r="AAV92" s="200"/>
      <c r="AAW92" s="200"/>
      <c r="AAX92" s="200"/>
      <c r="AAY92" s="200"/>
      <c r="AAZ92" s="200"/>
      <c r="ABA92" s="200"/>
      <c r="ABB92" s="200"/>
      <c r="ABC92" s="200"/>
      <c r="ABD92" s="200"/>
      <c r="ABE92" s="200"/>
      <c r="ABF92" s="200"/>
      <c r="ABG92" s="200"/>
      <c r="ABH92" s="200"/>
      <c r="ABI92" s="200"/>
      <c r="ABJ92" s="200"/>
      <c r="ABK92" s="200"/>
      <c r="ABL92" s="200"/>
      <c r="ABM92" s="200"/>
      <c r="ABN92" s="200"/>
      <c r="ABO92" s="200"/>
      <c r="ABP92" s="200"/>
      <c r="ABQ92" s="200"/>
      <c r="ABR92" s="200"/>
      <c r="ABS92" s="200"/>
      <c r="ABT92" s="200"/>
      <c r="ABU92" s="200"/>
      <c r="ABV92" s="200"/>
      <c r="ABW92" s="200"/>
      <c r="ABX92" s="200"/>
      <c r="ABY92" s="200"/>
      <c r="ABZ92" s="200"/>
      <c r="ACA92" s="200"/>
      <c r="ACB92" s="200"/>
      <c r="ACC92" s="200"/>
      <c r="ACD92" s="200"/>
      <c r="ACE92" s="200"/>
      <c r="ACF92" s="200"/>
      <c r="ACG92" s="200"/>
      <c r="ACH92" s="200"/>
      <c r="ACI92" s="200"/>
      <c r="ACJ92" s="200"/>
      <c r="ACK92" s="200"/>
      <c r="ACL92" s="200"/>
      <c r="ACM92" s="200"/>
      <c r="ACN92" s="200"/>
      <c r="ACO92" s="200"/>
      <c r="ACP92" s="200"/>
      <c r="ACQ92" s="200"/>
      <c r="ACR92" s="200"/>
      <c r="ACS92" s="200"/>
      <c r="ACT92" s="200"/>
      <c r="ACU92" s="200"/>
      <c r="ACV92" s="200"/>
      <c r="ACW92" s="200"/>
      <c r="ACX92" s="200"/>
      <c r="ACY92" s="200"/>
      <c r="ACZ92" s="200"/>
      <c r="ADA92" s="200"/>
      <c r="ADB92" s="200"/>
      <c r="ADC92" s="200"/>
      <c r="ADD92" s="200"/>
      <c r="ADE92" s="200"/>
      <c r="ADF92" s="200"/>
      <c r="ADG92" s="200"/>
      <c r="ADH92" s="200"/>
      <c r="ADI92" s="200"/>
      <c r="ADJ92" s="200"/>
      <c r="ADK92" s="200"/>
      <c r="ADL92" s="200"/>
      <c r="ADM92" s="200"/>
      <c r="ADN92" s="200"/>
      <c r="ADO92" s="200"/>
      <c r="ADP92" s="200"/>
      <c r="ADQ92" s="200"/>
      <c r="ADR92" s="200"/>
      <c r="ADS92" s="200"/>
      <c r="ADT92" s="200"/>
      <c r="ADU92" s="200"/>
      <c r="ADV92" s="200"/>
      <c r="ADW92" s="200"/>
      <c r="ADX92" s="200"/>
      <c r="ADY92" s="200"/>
      <c r="ADZ92" s="200"/>
      <c r="AEA92" s="200"/>
      <c r="AEB92" s="200"/>
      <c r="AEC92" s="200"/>
      <c r="AED92" s="200"/>
      <c r="AEE92" s="200"/>
      <c r="AEF92" s="200"/>
      <c r="AEG92" s="200"/>
      <c r="AEH92" s="200"/>
      <c r="AEI92" s="200"/>
      <c r="AEJ92" s="200"/>
      <c r="AEK92" s="200"/>
      <c r="AEL92" s="200"/>
      <c r="AEM92" s="200"/>
      <c r="AEN92" s="200"/>
      <c r="AEO92" s="200"/>
      <c r="AEP92" s="200"/>
      <c r="AEQ92" s="200"/>
      <c r="AER92" s="200"/>
      <c r="AES92" s="200"/>
      <c r="AET92" s="200"/>
      <c r="AEU92" s="200"/>
      <c r="AEV92" s="200"/>
      <c r="AEW92" s="200"/>
      <c r="AEX92" s="200"/>
      <c r="AEY92" s="200"/>
      <c r="AEZ92" s="200"/>
      <c r="AFA92" s="200"/>
      <c r="AFB92" s="200"/>
      <c r="AFC92" s="200"/>
      <c r="AFD92" s="200"/>
      <c r="AFE92" s="200"/>
      <c r="AFF92" s="200"/>
      <c r="AFG92" s="200"/>
      <c r="AFH92" s="200"/>
      <c r="AFI92" s="200"/>
      <c r="AFJ92" s="200"/>
      <c r="AFK92" s="200"/>
      <c r="AFL92" s="200"/>
      <c r="AFM92" s="200"/>
      <c r="AFN92" s="200"/>
      <c r="AFO92" s="200"/>
      <c r="AFP92" s="200"/>
      <c r="AFQ92" s="200"/>
      <c r="AFR92" s="200"/>
      <c r="AFS92" s="200"/>
      <c r="AFT92" s="200"/>
      <c r="AFU92" s="200"/>
      <c r="AFV92" s="200"/>
      <c r="AFW92" s="200"/>
      <c r="AFX92" s="200"/>
      <c r="AFY92" s="200"/>
      <c r="AFZ92" s="200"/>
      <c r="AGA92" s="200"/>
      <c r="AGB92" s="200"/>
      <c r="AGC92" s="200"/>
      <c r="AGD92" s="200"/>
      <c r="AGE92" s="200"/>
      <c r="AGF92" s="200"/>
      <c r="AGG92" s="200"/>
      <c r="AGH92" s="200"/>
      <c r="AGI92" s="200"/>
      <c r="AGJ92" s="200"/>
      <c r="AGK92" s="200"/>
      <c r="AGL92" s="200"/>
      <c r="AGM92" s="200"/>
      <c r="AGN92" s="200"/>
      <c r="AGO92" s="200"/>
      <c r="AGP92" s="200"/>
      <c r="AGQ92" s="200"/>
      <c r="AGR92" s="200"/>
      <c r="AGS92" s="200"/>
      <c r="AGT92" s="200"/>
      <c r="AGU92" s="200"/>
      <c r="AGV92" s="200"/>
      <c r="AGW92" s="200"/>
      <c r="AGX92" s="200"/>
      <c r="AGY92" s="200"/>
      <c r="AGZ92" s="200"/>
      <c r="AHA92" s="200"/>
      <c r="AHB92" s="200"/>
      <c r="AHC92" s="200"/>
      <c r="AHD92" s="200"/>
      <c r="AHE92" s="200"/>
      <c r="AHF92" s="200"/>
      <c r="AHG92" s="200"/>
      <c r="AHH92" s="200"/>
      <c r="AHI92" s="200"/>
      <c r="AHJ92" s="200"/>
      <c r="AHK92" s="200"/>
      <c r="AHL92" s="200"/>
      <c r="AHM92" s="200"/>
      <c r="AHN92" s="200"/>
      <c r="AHO92" s="200"/>
      <c r="AHP92" s="200"/>
      <c r="AHQ92" s="200"/>
      <c r="AHR92" s="200"/>
      <c r="AHS92" s="200"/>
      <c r="AHT92" s="200"/>
      <c r="AHU92" s="200"/>
      <c r="AHV92" s="200"/>
      <c r="AHW92" s="200"/>
      <c r="AHX92" s="200"/>
      <c r="AHY92" s="200"/>
      <c r="AHZ92" s="200"/>
      <c r="AIA92" s="200"/>
      <c r="AIB92" s="200"/>
      <c r="AIC92" s="200"/>
      <c r="AID92" s="200"/>
      <c r="AIE92" s="200"/>
      <c r="AIF92" s="200"/>
      <c r="AIG92" s="200"/>
      <c r="AIH92" s="200"/>
      <c r="AII92" s="200"/>
      <c r="AIJ92" s="200"/>
      <c r="AIK92" s="200"/>
      <c r="AIL92" s="200"/>
      <c r="AIM92" s="200"/>
      <c r="AIN92" s="200"/>
      <c r="AIO92" s="200"/>
      <c r="AIP92" s="200"/>
      <c r="AIQ92" s="200"/>
      <c r="AIR92" s="200"/>
      <c r="AIS92" s="200"/>
      <c r="AIT92" s="200"/>
      <c r="AIU92" s="200"/>
      <c r="AIV92" s="200"/>
      <c r="AIW92" s="200"/>
      <c r="AIX92" s="200"/>
      <c r="AIY92" s="200"/>
      <c r="AIZ92" s="200"/>
      <c r="AJA92" s="200"/>
      <c r="AJB92" s="200"/>
      <c r="AJC92" s="200"/>
      <c r="AJD92" s="200"/>
      <c r="AJE92" s="200"/>
      <c r="AJF92" s="200"/>
      <c r="AJG92" s="200"/>
      <c r="AJH92" s="200"/>
      <c r="AJI92" s="200"/>
      <c r="AJJ92" s="200"/>
      <c r="AJK92" s="200"/>
      <c r="AJL92" s="200"/>
      <c r="AJM92" s="200"/>
      <c r="AJN92" s="200"/>
      <c r="AJO92" s="200"/>
    </row>
    <row r="93" spans="1:952" s="204" customFormat="1">
      <c r="A93" s="200"/>
      <c r="B93" s="366">
        <v>90</v>
      </c>
      <c r="C93" s="367"/>
      <c r="D93" s="366"/>
      <c r="E93" s="366"/>
      <c r="F93" s="362">
        <v>0</v>
      </c>
      <c r="G93" s="362">
        <v>0</v>
      </c>
      <c r="H93" s="363">
        <v>0</v>
      </c>
      <c r="I93" s="362">
        <v>0</v>
      </c>
      <c r="J93" s="368"/>
      <c r="K93" s="368"/>
      <c r="L93" s="368"/>
      <c r="M93" s="360">
        <f t="shared" si="8"/>
        <v>0</v>
      </c>
      <c r="N93" s="361">
        <f t="shared" si="9"/>
        <v>0</v>
      </c>
      <c r="O93" s="361">
        <f t="shared" si="7"/>
        <v>0</v>
      </c>
      <c r="P93" s="200"/>
      <c r="Q93" s="200"/>
      <c r="R93" s="200"/>
      <c r="S93" s="417">
        <v>90</v>
      </c>
      <c r="T93" s="418"/>
      <c r="U93" s="417"/>
      <c r="V93" s="426">
        <v>0</v>
      </c>
      <c r="W93" s="416">
        <f t="shared" si="10"/>
        <v>0</v>
      </c>
      <c r="X93" s="416">
        <f t="shared" si="11"/>
        <v>0</v>
      </c>
      <c r="Y93" s="419"/>
      <c r="Z93" s="428" t="str">
        <f t="shared" si="12"/>
        <v>OK</v>
      </c>
      <c r="AA93" s="352"/>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c r="EI93" s="200"/>
      <c r="EJ93" s="200"/>
      <c r="EK93" s="200"/>
      <c r="EL93" s="200"/>
      <c r="EM93" s="200"/>
      <c r="EN93" s="200"/>
      <c r="EO93" s="200"/>
      <c r="EP93" s="200"/>
      <c r="EQ93" s="200"/>
      <c r="ER93" s="200"/>
      <c r="ES93" s="200"/>
      <c r="ET93" s="200"/>
      <c r="EU93" s="200"/>
      <c r="EV93" s="200"/>
      <c r="EW93" s="200"/>
      <c r="EX93" s="200"/>
      <c r="EY93" s="200"/>
      <c r="EZ93" s="200"/>
      <c r="FA93" s="200"/>
      <c r="FB93" s="200"/>
      <c r="FC93" s="200"/>
      <c r="FD93" s="200"/>
      <c r="FE93" s="200"/>
      <c r="FF93" s="200"/>
      <c r="FG93" s="200"/>
      <c r="FH93" s="200"/>
      <c r="FI93" s="200"/>
      <c r="FJ93" s="200"/>
      <c r="FK93" s="200"/>
      <c r="FL93" s="200"/>
      <c r="FM93" s="200"/>
      <c r="FN93" s="200"/>
      <c r="FO93" s="200"/>
      <c r="FP93" s="200"/>
      <c r="FQ93" s="200"/>
      <c r="FR93" s="200"/>
      <c r="FS93" s="200"/>
      <c r="FT93" s="200"/>
      <c r="FU93" s="200"/>
      <c r="FV93" s="200"/>
      <c r="FW93" s="200"/>
      <c r="FX93" s="200"/>
      <c r="FY93" s="200"/>
      <c r="FZ93" s="200"/>
      <c r="GA93" s="200"/>
      <c r="GB93" s="200"/>
      <c r="GC93" s="200"/>
      <c r="GD93" s="200"/>
      <c r="GE93" s="200"/>
      <c r="GF93" s="200"/>
      <c r="GG93" s="200"/>
      <c r="GH93" s="200"/>
      <c r="GI93" s="200"/>
      <c r="GJ93" s="200"/>
      <c r="GK93" s="200"/>
      <c r="GL93" s="200"/>
      <c r="GM93" s="200"/>
      <c r="GN93" s="200"/>
      <c r="GO93" s="200"/>
      <c r="GP93" s="200"/>
      <c r="GQ93" s="200"/>
      <c r="GR93" s="200"/>
      <c r="GS93" s="200"/>
      <c r="GT93" s="200"/>
      <c r="GU93" s="200"/>
      <c r="GV93" s="200"/>
      <c r="GW93" s="200"/>
      <c r="GX93" s="200"/>
      <c r="GY93" s="200"/>
      <c r="GZ93" s="200"/>
      <c r="HA93" s="200"/>
      <c r="HB93" s="200"/>
      <c r="HC93" s="200"/>
      <c r="HD93" s="200"/>
      <c r="HE93" s="200"/>
      <c r="HF93" s="200"/>
      <c r="HG93" s="200"/>
      <c r="HH93" s="200"/>
      <c r="HI93" s="200"/>
      <c r="HJ93" s="200"/>
      <c r="HK93" s="200"/>
      <c r="HL93" s="200"/>
      <c r="HM93" s="200"/>
      <c r="HN93" s="200"/>
      <c r="HO93" s="200"/>
      <c r="HP93" s="200"/>
      <c r="HQ93" s="200"/>
      <c r="HR93" s="200"/>
      <c r="HS93" s="200"/>
      <c r="HT93" s="200"/>
      <c r="HU93" s="200"/>
      <c r="HV93" s="200"/>
      <c r="HW93" s="200"/>
      <c r="HX93" s="200"/>
      <c r="HY93" s="200"/>
      <c r="HZ93" s="200"/>
      <c r="IA93" s="200"/>
      <c r="IB93" s="200"/>
      <c r="IC93" s="200"/>
      <c r="ID93" s="200"/>
      <c r="IE93" s="200"/>
      <c r="IF93" s="200"/>
      <c r="IG93" s="200"/>
      <c r="IH93" s="200"/>
      <c r="II93" s="200"/>
      <c r="IJ93" s="200"/>
      <c r="IK93" s="200"/>
      <c r="IL93" s="200"/>
      <c r="IM93" s="200"/>
      <c r="IN93" s="200"/>
      <c r="IO93" s="200"/>
      <c r="IP93" s="200"/>
      <c r="IQ93" s="200"/>
      <c r="IR93" s="200"/>
      <c r="IS93" s="200"/>
      <c r="IT93" s="200"/>
      <c r="IU93" s="200"/>
      <c r="IV93" s="200"/>
      <c r="IW93" s="200"/>
      <c r="IX93" s="200"/>
      <c r="IY93" s="200"/>
      <c r="IZ93" s="200"/>
      <c r="JA93" s="200"/>
      <c r="JB93" s="200"/>
      <c r="JC93" s="200"/>
      <c r="JD93" s="200"/>
      <c r="JE93" s="200"/>
      <c r="JF93" s="200"/>
      <c r="JG93" s="200"/>
      <c r="JH93" s="200"/>
      <c r="JI93" s="200"/>
      <c r="JJ93" s="200"/>
      <c r="JK93" s="200"/>
      <c r="JL93" s="200"/>
      <c r="JM93" s="200"/>
      <c r="JN93" s="200"/>
      <c r="JO93" s="200"/>
      <c r="JP93" s="200"/>
      <c r="JQ93" s="200"/>
      <c r="JR93" s="200"/>
      <c r="JS93" s="200"/>
      <c r="JT93" s="200"/>
      <c r="JU93" s="200"/>
      <c r="JV93" s="200"/>
      <c r="JW93" s="200"/>
      <c r="JX93" s="200"/>
      <c r="JY93" s="200"/>
      <c r="JZ93" s="200"/>
      <c r="KA93" s="200"/>
      <c r="KB93" s="200"/>
      <c r="KC93" s="200"/>
      <c r="KD93" s="200"/>
      <c r="KE93" s="200"/>
      <c r="KF93" s="200"/>
      <c r="KG93" s="200"/>
      <c r="KH93" s="200"/>
      <c r="KI93" s="200"/>
      <c r="KJ93" s="200"/>
      <c r="KK93" s="200"/>
      <c r="KL93" s="200"/>
      <c r="KM93" s="200"/>
      <c r="KN93" s="200"/>
      <c r="KO93" s="200"/>
      <c r="KP93" s="200"/>
      <c r="KQ93" s="200"/>
      <c r="KR93" s="200"/>
      <c r="KS93" s="200"/>
      <c r="KT93" s="200"/>
      <c r="KU93" s="200"/>
      <c r="KV93" s="200"/>
      <c r="KW93" s="200"/>
      <c r="KX93" s="200"/>
      <c r="KY93" s="200"/>
      <c r="KZ93" s="200"/>
      <c r="LA93" s="200"/>
      <c r="LB93" s="200"/>
      <c r="LC93" s="200"/>
      <c r="LD93" s="200"/>
      <c r="LE93" s="200"/>
      <c r="LF93" s="200"/>
      <c r="LG93" s="200"/>
      <c r="LH93" s="200"/>
      <c r="LI93" s="200"/>
      <c r="LJ93" s="200"/>
      <c r="LK93" s="200"/>
      <c r="LL93" s="200"/>
      <c r="LM93" s="200"/>
      <c r="LN93" s="200"/>
      <c r="LO93" s="200"/>
      <c r="LP93" s="200"/>
      <c r="LQ93" s="200"/>
      <c r="LR93" s="200"/>
      <c r="LS93" s="200"/>
      <c r="LT93" s="200"/>
      <c r="LU93" s="200"/>
      <c r="LV93" s="200"/>
      <c r="LW93" s="200"/>
      <c r="LX93" s="200"/>
      <c r="LY93" s="200"/>
      <c r="LZ93" s="200"/>
      <c r="MA93" s="200"/>
      <c r="MB93" s="200"/>
      <c r="MC93" s="200"/>
      <c r="MD93" s="200"/>
      <c r="ME93" s="200"/>
      <c r="MF93" s="200"/>
      <c r="MG93" s="200"/>
      <c r="MH93" s="200"/>
      <c r="MI93" s="200"/>
      <c r="MJ93" s="200"/>
      <c r="MK93" s="200"/>
      <c r="ML93" s="200"/>
      <c r="MM93" s="200"/>
      <c r="MN93" s="200"/>
      <c r="MO93" s="200"/>
      <c r="MP93" s="200"/>
      <c r="MQ93" s="200"/>
      <c r="MR93" s="200"/>
      <c r="MS93" s="200"/>
      <c r="MT93" s="200"/>
      <c r="MU93" s="200"/>
      <c r="MV93" s="200"/>
      <c r="MW93" s="200"/>
      <c r="MX93" s="200"/>
      <c r="MY93" s="200"/>
      <c r="MZ93" s="200"/>
      <c r="NA93" s="200"/>
      <c r="NB93" s="200"/>
      <c r="NC93" s="200"/>
      <c r="ND93" s="200"/>
      <c r="NE93" s="200"/>
      <c r="NF93" s="200"/>
      <c r="NG93" s="200"/>
      <c r="NH93" s="200"/>
      <c r="NI93" s="200"/>
      <c r="NJ93" s="200"/>
      <c r="NK93" s="200"/>
      <c r="NL93" s="200"/>
      <c r="NM93" s="200"/>
      <c r="NN93" s="200"/>
      <c r="NO93" s="200"/>
      <c r="NP93" s="200"/>
      <c r="NQ93" s="200"/>
      <c r="NR93" s="200"/>
      <c r="NS93" s="200"/>
      <c r="NT93" s="200"/>
      <c r="NU93" s="200"/>
      <c r="NV93" s="200"/>
      <c r="NW93" s="200"/>
      <c r="NX93" s="200"/>
      <c r="NY93" s="200"/>
      <c r="NZ93" s="200"/>
      <c r="OA93" s="200"/>
      <c r="OB93" s="200"/>
      <c r="OC93" s="200"/>
      <c r="OD93" s="200"/>
      <c r="OE93" s="200"/>
      <c r="OF93" s="200"/>
      <c r="OG93" s="200"/>
      <c r="OH93" s="200"/>
      <c r="OI93" s="200"/>
      <c r="OJ93" s="200"/>
      <c r="OK93" s="200"/>
      <c r="OL93" s="200"/>
      <c r="OM93" s="200"/>
      <c r="ON93" s="200"/>
      <c r="OO93" s="200"/>
      <c r="OP93" s="200"/>
      <c r="OQ93" s="200"/>
      <c r="OR93" s="200"/>
      <c r="OS93" s="200"/>
      <c r="OT93" s="200"/>
      <c r="OU93" s="200"/>
      <c r="OV93" s="200"/>
      <c r="OW93" s="200"/>
      <c r="OX93" s="200"/>
      <c r="OY93" s="200"/>
      <c r="OZ93" s="200"/>
      <c r="PA93" s="200"/>
      <c r="PB93" s="200"/>
      <c r="PC93" s="200"/>
      <c r="PD93" s="200"/>
      <c r="PE93" s="200"/>
      <c r="PF93" s="200"/>
      <c r="PG93" s="200"/>
      <c r="PH93" s="200"/>
      <c r="PI93" s="200"/>
      <c r="PJ93" s="200"/>
      <c r="PK93" s="200"/>
      <c r="PL93" s="200"/>
      <c r="PM93" s="200"/>
      <c r="PN93" s="200"/>
      <c r="PO93" s="200"/>
      <c r="PP93" s="200"/>
      <c r="PQ93" s="200"/>
      <c r="PR93" s="200"/>
      <c r="PS93" s="200"/>
      <c r="PT93" s="200"/>
      <c r="PU93" s="200"/>
      <c r="PV93" s="200"/>
      <c r="PW93" s="200"/>
      <c r="PX93" s="200"/>
      <c r="PY93" s="200"/>
      <c r="PZ93" s="200"/>
      <c r="QA93" s="200"/>
      <c r="QB93" s="200"/>
      <c r="QC93" s="200"/>
      <c r="QD93" s="200"/>
      <c r="QE93" s="200"/>
      <c r="QF93" s="200"/>
      <c r="QG93" s="200"/>
      <c r="QH93" s="200"/>
      <c r="QI93" s="200"/>
      <c r="QJ93" s="200"/>
      <c r="QK93" s="200"/>
      <c r="QL93" s="200"/>
      <c r="QM93" s="200"/>
      <c r="QN93" s="200"/>
      <c r="QO93" s="200"/>
      <c r="QP93" s="200"/>
      <c r="QQ93" s="200"/>
      <c r="QR93" s="200"/>
      <c r="QS93" s="200"/>
      <c r="QT93" s="200"/>
      <c r="QU93" s="200"/>
      <c r="QV93" s="200"/>
      <c r="QW93" s="200"/>
      <c r="QX93" s="200"/>
      <c r="QY93" s="200"/>
      <c r="QZ93" s="200"/>
      <c r="RA93" s="200"/>
      <c r="RB93" s="200"/>
      <c r="RC93" s="200"/>
      <c r="RD93" s="200"/>
      <c r="RE93" s="200"/>
      <c r="RF93" s="200"/>
      <c r="RG93" s="200"/>
      <c r="RH93" s="200"/>
      <c r="RI93" s="200"/>
      <c r="RJ93" s="200"/>
      <c r="RK93" s="200"/>
      <c r="RL93" s="200"/>
      <c r="RM93" s="200"/>
      <c r="RN93" s="200"/>
      <c r="RO93" s="200"/>
      <c r="RP93" s="200"/>
      <c r="RQ93" s="200"/>
      <c r="RR93" s="200"/>
      <c r="RS93" s="200"/>
      <c r="RT93" s="200"/>
      <c r="RU93" s="200"/>
      <c r="RV93" s="200"/>
      <c r="RW93" s="200"/>
      <c r="RX93" s="200"/>
      <c r="RY93" s="200"/>
      <c r="RZ93" s="200"/>
      <c r="SA93" s="200"/>
      <c r="SB93" s="200"/>
      <c r="SC93" s="200"/>
      <c r="SD93" s="200"/>
      <c r="SE93" s="200"/>
      <c r="SF93" s="200"/>
      <c r="SG93" s="200"/>
      <c r="SH93" s="200"/>
      <c r="SI93" s="200"/>
      <c r="SJ93" s="200"/>
      <c r="SK93" s="200"/>
      <c r="SL93" s="200"/>
      <c r="SM93" s="200"/>
      <c r="SN93" s="200"/>
      <c r="SO93" s="200"/>
      <c r="SP93" s="200"/>
      <c r="SQ93" s="200"/>
      <c r="SR93" s="200"/>
      <c r="SS93" s="200"/>
      <c r="ST93" s="200"/>
      <c r="SU93" s="200"/>
      <c r="SV93" s="200"/>
      <c r="SW93" s="200"/>
      <c r="SX93" s="200"/>
      <c r="SY93" s="200"/>
      <c r="SZ93" s="200"/>
      <c r="TA93" s="200"/>
      <c r="TB93" s="200"/>
      <c r="TC93" s="200"/>
      <c r="TD93" s="200"/>
      <c r="TE93" s="200"/>
      <c r="TF93" s="200"/>
      <c r="TG93" s="200"/>
      <c r="TH93" s="200"/>
      <c r="TI93" s="200"/>
      <c r="TJ93" s="200"/>
      <c r="TK93" s="200"/>
      <c r="TL93" s="200"/>
      <c r="TM93" s="200"/>
      <c r="TN93" s="200"/>
      <c r="TO93" s="200"/>
      <c r="TP93" s="200"/>
      <c r="TQ93" s="200"/>
      <c r="TR93" s="200"/>
      <c r="TS93" s="200"/>
      <c r="TT93" s="200"/>
      <c r="TU93" s="200"/>
      <c r="TV93" s="200"/>
      <c r="TW93" s="200"/>
      <c r="TX93" s="200"/>
      <c r="TY93" s="200"/>
      <c r="TZ93" s="200"/>
      <c r="UA93" s="200"/>
      <c r="UB93" s="200"/>
      <c r="UC93" s="200"/>
      <c r="UD93" s="200"/>
      <c r="UE93" s="200"/>
      <c r="UF93" s="200"/>
      <c r="UG93" s="200"/>
      <c r="UH93" s="200"/>
      <c r="UI93" s="200"/>
      <c r="UJ93" s="200"/>
      <c r="UK93" s="200"/>
      <c r="UL93" s="200"/>
      <c r="UM93" s="200"/>
      <c r="UN93" s="200"/>
      <c r="UO93" s="200"/>
      <c r="UP93" s="200"/>
      <c r="UQ93" s="200"/>
      <c r="UR93" s="200"/>
      <c r="US93" s="200"/>
      <c r="UT93" s="200"/>
      <c r="UU93" s="200"/>
      <c r="UV93" s="200"/>
      <c r="UW93" s="200"/>
      <c r="UX93" s="200"/>
      <c r="UY93" s="200"/>
      <c r="UZ93" s="200"/>
      <c r="VA93" s="200"/>
      <c r="VB93" s="200"/>
      <c r="VC93" s="200"/>
      <c r="VD93" s="200"/>
      <c r="VE93" s="200"/>
      <c r="VF93" s="200"/>
      <c r="VG93" s="200"/>
      <c r="VH93" s="200"/>
      <c r="VI93" s="200"/>
      <c r="VJ93" s="200"/>
      <c r="VK93" s="200"/>
      <c r="VL93" s="200"/>
      <c r="VM93" s="200"/>
      <c r="VN93" s="200"/>
      <c r="VO93" s="200"/>
      <c r="VP93" s="200"/>
      <c r="VQ93" s="200"/>
      <c r="VR93" s="200"/>
      <c r="VS93" s="200"/>
      <c r="VT93" s="200"/>
      <c r="VU93" s="200"/>
      <c r="VV93" s="200"/>
      <c r="VW93" s="200"/>
      <c r="VX93" s="200"/>
      <c r="VY93" s="200"/>
      <c r="VZ93" s="200"/>
      <c r="WA93" s="200"/>
      <c r="WB93" s="200"/>
      <c r="WC93" s="200"/>
      <c r="WD93" s="200"/>
      <c r="WE93" s="200"/>
      <c r="WF93" s="200"/>
      <c r="WG93" s="200"/>
      <c r="WH93" s="200"/>
      <c r="WI93" s="200"/>
      <c r="WJ93" s="200"/>
      <c r="WK93" s="200"/>
      <c r="WL93" s="200"/>
      <c r="WM93" s="200"/>
      <c r="WN93" s="200"/>
      <c r="WO93" s="200"/>
      <c r="WP93" s="200"/>
      <c r="WQ93" s="200"/>
      <c r="WR93" s="200"/>
      <c r="WS93" s="200"/>
      <c r="WT93" s="200"/>
      <c r="WU93" s="200"/>
      <c r="WV93" s="200"/>
      <c r="WW93" s="200"/>
      <c r="WX93" s="200"/>
      <c r="WY93" s="200"/>
      <c r="WZ93" s="200"/>
      <c r="XA93" s="200"/>
      <c r="XB93" s="200"/>
      <c r="XC93" s="200"/>
      <c r="XD93" s="200"/>
      <c r="XE93" s="200"/>
      <c r="XF93" s="200"/>
      <c r="XG93" s="200"/>
      <c r="XH93" s="200"/>
      <c r="XI93" s="200"/>
      <c r="XJ93" s="200"/>
      <c r="XK93" s="200"/>
      <c r="XL93" s="200"/>
      <c r="XM93" s="200"/>
      <c r="XN93" s="200"/>
      <c r="XO93" s="200"/>
      <c r="XP93" s="200"/>
      <c r="XQ93" s="200"/>
      <c r="XR93" s="200"/>
      <c r="XS93" s="200"/>
      <c r="XT93" s="200"/>
      <c r="XU93" s="200"/>
      <c r="XV93" s="200"/>
      <c r="XW93" s="200"/>
      <c r="XX93" s="200"/>
      <c r="XY93" s="200"/>
      <c r="XZ93" s="200"/>
      <c r="YA93" s="200"/>
      <c r="YB93" s="200"/>
      <c r="YC93" s="200"/>
      <c r="YD93" s="200"/>
      <c r="YE93" s="200"/>
      <c r="YF93" s="200"/>
      <c r="YG93" s="200"/>
      <c r="YH93" s="200"/>
      <c r="YI93" s="200"/>
      <c r="YJ93" s="200"/>
      <c r="YK93" s="200"/>
      <c r="YL93" s="200"/>
      <c r="YM93" s="200"/>
      <c r="YN93" s="200"/>
      <c r="YO93" s="200"/>
      <c r="YP93" s="200"/>
      <c r="YQ93" s="200"/>
      <c r="YR93" s="200"/>
      <c r="YS93" s="200"/>
      <c r="YT93" s="200"/>
      <c r="YU93" s="200"/>
      <c r="YV93" s="200"/>
      <c r="YW93" s="200"/>
      <c r="YX93" s="200"/>
      <c r="YY93" s="200"/>
      <c r="YZ93" s="200"/>
      <c r="ZA93" s="200"/>
      <c r="ZB93" s="200"/>
      <c r="ZC93" s="200"/>
      <c r="ZD93" s="200"/>
      <c r="ZE93" s="200"/>
      <c r="ZF93" s="200"/>
      <c r="ZG93" s="200"/>
      <c r="ZH93" s="200"/>
      <c r="ZI93" s="200"/>
      <c r="ZJ93" s="200"/>
      <c r="ZK93" s="200"/>
      <c r="ZL93" s="200"/>
      <c r="ZM93" s="200"/>
      <c r="ZN93" s="200"/>
      <c r="ZO93" s="200"/>
      <c r="ZP93" s="200"/>
      <c r="ZQ93" s="200"/>
      <c r="ZR93" s="200"/>
      <c r="ZS93" s="200"/>
      <c r="ZT93" s="200"/>
      <c r="ZU93" s="200"/>
      <c r="ZV93" s="200"/>
      <c r="ZW93" s="200"/>
      <c r="ZX93" s="200"/>
      <c r="ZY93" s="200"/>
      <c r="ZZ93" s="200"/>
      <c r="AAA93" s="200"/>
      <c r="AAB93" s="200"/>
      <c r="AAC93" s="200"/>
      <c r="AAD93" s="200"/>
      <c r="AAE93" s="200"/>
      <c r="AAF93" s="200"/>
      <c r="AAG93" s="200"/>
      <c r="AAH93" s="200"/>
      <c r="AAI93" s="200"/>
      <c r="AAJ93" s="200"/>
      <c r="AAK93" s="200"/>
      <c r="AAL93" s="200"/>
      <c r="AAM93" s="200"/>
      <c r="AAN93" s="200"/>
      <c r="AAO93" s="200"/>
      <c r="AAP93" s="200"/>
      <c r="AAQ93" s="200"/>
      <c r="AAR93" s="200"/>
      <c r="AAS93" s="200"/>
      <c r="AAT93" s="200"/>
      <c r="AAU93" s="200"/>
      <c r="AAV93" s="200"/>
      <c r="AAW93" s="200"/>
      <c r="AAX93" s="200"/>
      <c r="AAY93" s="200"/>
      <c r="AAZ93" s="200"/>
      <c r="ABA93" s="200"/>
      <c r="ABB93" s="200"/>
      <c r="ABC93" s="200"/>
      <c r="ABD93" s="200"/>
      <c r="ABE93" s="200"/>
      <c r="ABF93" s="200"/>
      <c r="ABG93" s="200"/>
      <c r="ABH93" s="200"/>
      <c r="ABI93" s="200"/>
      <c r="ABJ93" s="200"/>
      <c r="ABK93" s="200"/>
      <c r="ABL93" s="200"/>
      <c r="ABM93" s="200"/>
      <c r="ABN93" s="200"/>
      <c r="ABO93" s="200"/>
      <c r="ABP93" s="200"/>
      <c r="ABQ93" s="200"/>
      <c r="ABR93" s="200"/>
      <c r="ABS93" s="200"/>
      <c r="ABT93" s="200"/>
      <c r="ABU93" s="200"/>
      <c r="ABV93" s="200"/>
      <c r="ABW93" s="200"/>
      <c r="ABX93" s="200"/>
      <c r="ABY93" s="200"/>
      <c r="ABZ93" s="200"/>
      <c r="ACA93" s="200"/>
      <c r="ACB93" s="200"/>
      <c r="ACC93" s="200"/>
      <c r="ACD93" s="200"/>
      <c r="ACE93" s="200"/>
      <c r="ACF93" s="200"/>
      <c r="ACG93" s="200"/>
      <c r="ACH93" s="200"/>
      <c r="ACI93" s="200"/>
      <c r="ACJ93" s="200"/>
      <c r="ACK93" s="200"/>
      <c r="ACL93" s="200"/>
      <c r="ACM93" s="200"/>
      <c r="ACN93" s="200"/>
      <c r="ACO93" s="200"/>
      <c r="ACP93" s="200"/>
      <c r="ACQ93" s="200"/>
      <c r="ACR93" s="200"/>
      <c r="ACS93" s="200"/>
      <c r="ACT93" s="200"/>
      <c r="ACU93" s="200"/>
      <c r="ACV93" s="200"/>
      <c r="ACW93" s="200"/>
      <c r="ACX93" s="200"/>
      <c r="ACY93" s="200"/>
      <c r="ACZ93" s="200"/>
      <c r="ADA93" s="200"/>
      <c r="ADB93" s="200"/>
      <c r="ADC93" s="200"/>
      <c r="ADD93" s="200"/>
      <c r="ADE93" s="200"/>
      <c r="ADF93" s="200"/>
      <c r="ADG93" s="200"/>
      <c r="ADH93" s="200"/>
      <c r="ADI93" s="200"/>
      <c r="ADJ93" s="200"/>
      <c r="ADK93" s="200"/>
      <c r="ADL93" s="200"/>
      <c r="ADM93" s="200"/>
      <c r="ADN93" s="200"/>
      <c r="ADO93" s="200"/>
      <c r="ADP93" s="200"/>
      <c r="ADQ93" s="200"/>
      <c r="ADR93" s="200"/>
      <c r="ADS93" s="200"/>
      <c r="ADT93" s="200"/>
      <c r="ADU93" s="200"/>
      <c r="ADV93" s="200"/>
      <c r="ADW93" s="200"/>
      <c r="ADX93" s="200"/>
      <c r="ADY93" s="200"/>
      <c r="ADZ93" s="200"/>
      <c r="AEA93" s="200"/>
      <c r="AEB93" s="200"/>
      <c r="AEC93" s="200"/>
      <c r="AED93" s="200"/>
      <c r="AEE93" s="200"/>
      <c r="AEF93" s="200"/>
      <c r="AEG93" s="200"/>
      <c r="AEH93" s="200"/>
      <c r="AEI93" s="200"/>
      <c r="AEJ93" s="200"/>
      <c r="AEK93" s="200"/>
      <c r="AEL93" s="200"/>
      <c r="AEM93" s="200"/>
      <c r="AEN93" s="200"/>
      <c r="AEO93" s="200"/>
      <c r="AEP93" s="200"/>
      <c r="AEQ93" s="200"/>
      <c r="AER93" s="200"/>
      <c r="AES93" s="200"/>
      <c r="AET93" s="200"/>
      <c r="AEU93" s="200"/>
      <c r="AEV93" s="200"/>
      <c r="AEW93" s="200"/>
      <c r="AEX93" s="200"/>
      <c r="AEY93" s="200"/>
      <c r="AEZ93" s="200"/>
      <c r="AFA93" s="200"/>
      <c r="AFB93" s="200"/>
      <c r="AFC93" s="200"/>
      <c r="AFD93" s="200"/>
      <c r="AFE93" s="200"/>
      <c r="AFF93" s="200"/>
      <c r="AFG93" s="200"/>
      <c r="AFH93" s="200"/>
      <c r="AFI93" s="200"/>
      <c r="AFJ93" s="200"/>
      <c r="AFK93" s="200"/>
      <c r="AFL93" s="200"/>
      <c r="AFM93" s="200"/>
      <c r="AFN93" s="200"/>
      <c r="AFO93" s="200"/>
      <c r="AFP93" s="200"/>
      <c r="AFQ93" s="200"/>
      <c r="AFR93" s="200"/>
      <c r="AFS93" s="200"/>
      <c r="AFT93" s="200"/>
      <c r="AFU93" s="200"/>
      <c r="AFV93" s="200"/>
      <c r="AFW93" s="200"/>
      <c r="AFX93" s="200"/>
      <c r="AFY93" s="200"/>
      <c r="AFZ93" s="200"/>
      <c r="AGA93" s="200"/>
      <c r="AGB93" s="200"/>
      <c r="AGC93" s="200"/>
      <c r="AGD93" s="200"/>
      <c r="AGE93" s="200"/>
      <c r="AGF93" s="200"/>
      <c r="AGG93" s="200"/>
      <c r="AGH93" s="200"/>
      <c r="AGI93" s="200"/>
      <c r="AGJ93" s="200"/>
      <c r="AGK93" s="200"/>
      <c r="AGL93" s="200"/>
      <c r="AGM93" s="200"/>
      <c r="AGN93" s="200"/>
      <c r="AGO93" s="200"/>
      <c r="AGP93" s="200"/>
      <c r="AGQ93" s="200"/>
      <c r="AGR93" s="200"/>
      <c r="AGS93" s="200"/>
      <c r="AGT93" s="200"/>
      <c r="AGU93" s="200"/>
      <c r="AGV93" s="200"/>
      <c r="AGW93" s="200"/>
      <c r="AGX93" s="200"/>
      <c r="AGY93" s="200"/>
      <c r="AGZ93" s="200"/>
      <c r="AHA93" s="200"/>
      <c r="AHB93" s="200"/>
      <c r="AHC93" s="200"/>
      <c r="AHD93" s="200"/>
      <c r="AHE93" s="200"/>
      <c r="AHF93" s="200"/>
      <c r="AHG93" s="200"/>
      <c r="AHH93" s="200"/>
      <c r="AHI93" s="200"/>
      <c r="AHJ93" s="200"/>
      <c r="AHK93" s="200"/>
      <c r="AHL93" s="200"/>
      <c r="AHM93" s="200"/>
      <c r="AHN93" s="200"/>
      <c r="AHO93" s="200"/>
      <c r="AHP93" s="200"/>
      <c r="AHQ93" s="200"/>
      <c r="AHR93" s="200"/>
      <c r="AHS93" s="200"/>
      <c r="AHT93" s="200"/>
      <c r="AHU93" s="200"/>
      <c r="AHV93" s="200"/>
      <c r="AHW93" s="200"/>
      <c r="AHX93" s="200"/>
      <c r="AHY93" s="200"/>
      <c r="AHZ93" s="200"/>
      <c r="AIA93" s="200"/>
      <c r="AIB93" s="200"/>
      <c r="AIC93" s="200"/>
      <c r="AID93" s="200"/>
      <c r="AIE93" s="200"/>
      <c r="AIF93" s="200"/>
      <c r="AIG93" s="200"/>
      <c r="AIH93" s="200"/>
      <c r="AII93" s="200"/>
      <c r="AIJ93" s="200"/>
      <c r="AIK93" s="200"/>
      <c r="AIL93" s="200"/>
      <c r="AIM93" s="200"/>
      <c r="AIN93" s="200"/>
      <c r="AIO93" s="200"/>
      <c r="AIP93" s="200"/>
      <c r="AIQ93" s="200"/>
      <c r="AIR93" s="200"/>
      <c r="AIS93" s="200"/>
      <c r="AIT93" s="200"/>
      <c r="AIU93" s="200"/>
      <c r="AIV93" s="200"/>
      <c r="AIW93" s="200"/>
      <c r="AIX93" s="200"/>
      <c r="AIY93" s="200"/>
      <c r="AIZ93" s="200"/>
      <c r="AJA93" s="200"/>
      <c r="AJB93" s="200"/>
      <c r="AJC93" s="200"/>
      <c r="AJD93" s="200"/>
      <c r="AJE93" s="200"/>
      <c r="AJF93" s="200"/>
      <c r="AJG93" s="200"/>
      <c r="AJH93" s="200"/>
      <c r="AJI93" s="200"/>
      <c r="AJJ93" s="200"/>
      <c r="AJK93" s="200"/>
      <c r="AJL93" s="200"/>
      <c r="AJM93" s="200"/>
      <c r="AJN93" s="200"/>
      <c r="AJO93" s="200"/>
    </row>
    <row r="94" spans="1:952" s="204" customFormat="1">
      <c r="A94" s="200"/>
      <c r="B94" s="366">
        <v>91</v>
      </c>
      <c r="C94" s="367"/>
      <c r="D94" s="366"/>
      <c r="E94" s="366"/>
      <c r="F94" s="362">
        <v>0</v>
      </c>
      <c r="G94" s="362">
        <v>0</v>
      </c>
      <c r="H94" s="363">
        <v>0</v>
      </c>
      <c r="I94" s="362">
        <v>0</v>
      </c>
      <c r="J94" s="368"/>
      <c r="K94" s="368"/>
      <c r="L94" s="368"/>
      <c r="M94" s="360">
        <f t="shared" si="8"/>
        <v>0</v>
      </c>
      <c r="N94" s="361">
        <f t="shared" si="9"/>
        <v>0</v>
      </c>
      <c r="O94" s="361">
        <f t="shared" si="7"/>
        <v>0</v>
      </c>
      <c r="P94" s="200"/>
      <c r="Q94" s="200"/>
      <c r="R94" s="200"/>
      <c r="S94" s="417">
        <v>91</v>
      </c>
      <c r="T94" s="418"/>
      <c r="U94" s="417"/>
      <c r="V94" s="426">
        <v>0</v>
      </c>
      <c r="W94" s="416">
        <f t="shared" si="10"/>
        <v>0</v>
      </c>
      <c r="X94" s="416">
        <f t="shared" si="11"/>
        <v>0</v>
      </c>
      <c r="Y94" s="419"/>
      <c r="Z94" s="428" t="str">
        <f t="shared" si="12"/>
        <v>OK</v>
      </c>
      <c r="AA94" s="352"/>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200"/>
      <c r="BY94" s="200"/>
      <c r="BZ94" s="200"/>
      <c r="CA94" s="200"/>
      <c r="CB94" s="200"/>
      <c r="CC94" s="200"/>
      <c r="CD94" s="200"/>
      <c r="CE94" s="200"/>
      <c r="CF94" s="200"/>
      <c r="CG94" s="200"/>
      <c r="CH94" s="200"/>
      <c r="CI94" s="200"/>
      <c r="CJ94" s="200"/>
      <c r="CK94" s="200"/>
      <c r="CL94" s="200"/>
      <c r="CM94" s="200"/>
      <c r="CN94" s="200"/>
      <c r="CO94" s="200"/>
      <c r="CP94" s="200"/>
      <c r="CQ94" s="200"/>
      <c r="CR94" s="200"/>
      <c r="CS94" s="200"/>
      <c r="CT94" s="200"/>
      <c r="CU94" s="200"/>
      <c r="CV94" s="200"/>
      <c r="CW94" s="200"/>
      <c r="CX94" s="200"/>
      <c r="CY94" s="200"/>
      <c r="CZ94" s="200"/>
      <c r="DA94" s="200"/>
      <c r="DB94" s="200"/>
      <c r="DC94" s="200"/>
      <c r="DD94" s="200"/>
      <c r="DE94" s="200"/>
      <c r="DF94" s="200"/>
      <c r="DG94" s="200"/>
      <c r="DH94" s="200"/>
      <c r="DI94" s="200"/>
      <c r="DJ94" s="200"/>
      <c r="DK94" s="200"/>
      <c r="DL94" s="200"/>
      <c r="DM94" s="200"/>
      <c r="DN94" s="200"/>
      <c r="DO94" s="200"/>
      <c r="DP94" s="200"/>
      <c r="DQ94" s="200"/>
      <c r="DR94" s="200"/>
      <c r="DS94" s="200"/>
      <c r="DT94" s="200"/>
      <c r="DU94" s="200"/>
      <c r="DV94" s="200"/>
      <c r="DW94" s="200"/>
      <c r="DX94" s="200"/>
      <c r="DY94" s="200"/>
      <c r="DZ94" s="200"/>
      <c r="EA94" s="200"/>
      <c r="EB94" s="200"/>
      <c r="EC94" s="200"/>
      <c r="ED94" s="200"/>
      <c r="EE94" s="200"/>
      <c r="EF94" s="200"/>
      <c r="EG94" s="200"/>
      <c r="EH94" s="200"/>
      <c r="EI94" s="200"/>
      <c r="EJ94" s="200"/>
      <c r="EK94" s="200"/>
      <c r="EL94" s="200"/>
      <c r="EM94" s="200"/>
      <c r="EN94" s="200"/>
      <c r="EO94" s="200"/>
      <c r="EP94" s="200"/>
      <c r="EQ94" s="200"/>
      <c r="ER94" s="200"/>
      <c r="ES94" s="200"/>
      <c r="ET94" s="200"/>
      <c r="EU94" s="200"/>
      <c r="EV94" s="200"/>
      <c r="EW94" s="200"/>
      <c r="EX94" s="200"/>
      <c r="EY94" s="200"/>
      <c r="EZ94" s="200"/>
      <c r="FA94" s="200"/>
      <c r="FB94" s="200"/>
      <c r="FC94" s="200"/>
      <c r="FD94" s="200"/>
      <c r="FE94" s="200"/>
      <c r="FF94" s="200"/>
      <c r="FG94" s="200"/>
      <c r="FH94" s="200"/>
      <c r="FI94" s="200"/>
      <c r="FJ94" s="200"/>
      <c r="FK94" s="200"/>
      <c r="FL94" s="200"/>
      <c r="FM94" s="200"/>
      <c r="FN94" s="200"/>
      <c r="FO94" s="200"/>
      <c r="FP94" s="200"/>
      <c r="FQ94" s="200"/>
      <c r="FR94" s="200"/>
      <c r="FS94" s="200"/>
      <c r="FT94" s="200"/>
      <c r="FU94" s="200"/>
      <c r="FV94" s="200"/>
      <c r="FW94" s="200"/>
      <c r="FX94" s="200"/>
      <c r="FY94" s="200"/>
      <c r="FZ94" s="200"/>
      <c r="GA94" s="200"/>
      <c r="GB94" s="200"/>
      <c r="GC94" s="200"/>
      <c r="GD94" s="200"/>
      <c r="GE94" s="200"/>
      <c r="GF94" s="200"/>
      <c r="GG94" s="200"/>
      <c r="GH94" s="200"/>
      <c r="GI94" s="200"/>
      <c r="GJ94" s="200"/>
      <c r="GK94" s="200"/>
      <c r="GL94" s="200"/>
      <c r="GM94" s="200"/>
      <c r="GN94" s="200"/>
      <c r="GO94" s="200"/>
      <c r="GP94" s="200"/>
      <c r="GQ94" s="200"/>
      <c r="GR94" s="200"/>
      <c r="GS94" s="200"/>
      <c r="GT94" s="200"/>
      <c r="GU94" s="200"/>
      <c r="GV94" s="200"/>
      <c r="GW94" s="200"/>
      <c r="GX94" s="200"/>
      <c r="GY94" s="200"/>
      <c r="GZ94" s="200"/>
      <c r="HA94" s="200"/>
      <c r="HB94" s="200"/>
      <c r="HC94" s="200"/>
      <c r="HD94" s="200"/>
      <c r="HE94" s="200"/>
      <c r="HF94" s="200"/>
      <c r="HG94" s="200"/>
      <c r="HH94" s="200"/>
      <c r="HI94" s="200"/>
      <c r="HJ94" s="200"/>
      <c r="HK94" s="200"/>
      <c r="HL94" s="200"/>
      <c r="HM94" s="200"/>
      <c r="HN94" s="200"/>
      <c r="HO94" s="200"/>
      <c r="HP94" s="200"/>
      <c r="HQ94" s="200"/>
      <c r="HR94" s="200"/>
      <c r="HS94" s="200"/>
      <c r="HT94" s="200"/>
      <c r="HU94" s="200"/>
      <c r="HV94" s="200"/>
      <c r="HW94" s="200"/>
      <c r="HX94" s="200"/>
      <c r="HY94" s="200"/>
      <c r="HZ94" s="200"/>
      <c r="IA94" s="200"/>
      <c r="IB94" s="200"/>
      <c r="IC94" s="200"/>
      <c r="ID94" s="200"/>
      <c r="IE94" s="200"/>
      <c r="IF94" s="200"/>
      <c r="IG94" s="200"/>
      <c r="IH94" s="200"/>
      <c r="II94" s="200"/>
      <c r="IJ94" s="200"/>
      <c r="IK94" s="200"/>
      <c r="IL94" s="200"/>
      <c r="IM94" s="200"/>
      <c r="IN94" s="200"/>
      <c r="IO94" s="200"/>
      <c r="IP94" s="200"/>
      <c r="IQ94" s="200"/>
      <c r="IR94" s="200"/>
      <c r="IS94" s="200"/>
      <c r="IT94" s="200"/>
      <c r="IU94" s="200"/>
      <c r="IV94" s="200"/>
      <c r="IW94" s="200"/>
      <c r="IX94" s="200"/>
      <c r="IY94" s="200"/>
      <c r="IZ94" s="200"/>
      <c r="JA94" s="200"/>
      <c r="JB94" s="200"/>
      <c r="JC94" s="200"/>
      <c r="JD94" s="200"/>
      <c r="JE94" s="200"/>
      <c r="JF94" s="200"/>
      <c r="JG94" s="200"/>
      <c r="JH94" s="200"/>
      <c r="JI94" s="200"/>
      <c r="JJ94" s="200"/>
      <c r="JK94" s="200"/>
      <c r="JL94" s="200"/>
      <c r="JM94" s="200"/>
      <c r="JN94" s="200"/>
      <c r="JO94" s="200"/>
      <c r="JP94" s="200"/>
      <c r="JQ94" s="200"/>
      <c r="JR94" s="200"/>
      <c r="JS94" s="200"/>
      <c r="JT94" s="200"/>
      <c r="JU94" s="200"/>
      <c r="JV94" s="200"/>
      <c r="JW94" s="200"/>
      <c r="JX94" s="200"/>
      <c r="JY94" s="200"/>
      <c r="JZ94" s="200"/>
      <c r="KA94" s="200"/>
      <c r="KB94" s="200"/>
      <c r="KC94" s="200"/>
      <c r="KD94" s="200"/>
      <c r="KE94" s="200"/>
      <c r="KF94" s="200"/>
      <c r="KG94" s="200"/>
      <c r="KH94" s="200"/>
      <c r="KI94" s="200"/>
      <c r="KJ94" s="200"/>
      <c r="KK94" s="200"/>
      <c r="KL94" s="200"/>
      <c r="KM94" s="200"/>
      <c r="KN94" s="200"/>
      <c r="KO94" s="200"/>
      <c r="KP94" s="200"/>
      <c r="KQ94" s="200"/>
      <c r="KR94" s="200"/>
      <c r="KS94" s="200"/>
      <c r="KT94" s="200"/>
      <c r="KU94" s="200"/>
      <c r="KV94" s="200"/>
      <c r="KW94" s="200"/>
      <c r="KX94" s="200"/>
      <c r="KY94" s="200"/>
      <c r="KZ94" s="200"/>
      <c r="LA94" s="200"/>
      <c r="LB94" s="200"/>
      <c r="LC94" s="200"/>
      <c r="LD94" s="200"/>
      <c r="LE94" s="200"/>
      <c r="LF94" s="200"/>
      <c r="LG94" s="200"/>
      <c r="LH94" s="200"/>
      <c r="LI94" s="200"/>
      <c r="LJ94" s="200"/>
      <c r="LK94" s="200"/>
      <c r="LL94" s="200"/>
      <c r="LM94" s="200"/>
      <c r="LN94" s="200"/>
      <c r="LO94" s="200"/>
      <c r="LP94" s="200"/>
      <c r="LQ94" s="200"/>
      <c r="LR94" s="200"/>
      <c r="LS94" s="200"/>
      <c r="LT94" s="200"/>
      <c r="LU94" s="200"/>
      <c r="LV94" s="200"/>
      <c r="LW94" s="200"/>
      <c r="LX94" s="200"/>
      <c r="LY94" s="200"/>
      <c r="LZ94" s="200"/>
      <c r="MA94" s="200"/>
      <c r="MB94" s="200"/>
      <c r="MC94" s="200"/>
      <c r="MD94" s="200"/>
      <c r="ME94" s="200"/>
      <c r="MF94" s="200"/>
      <c r="MG94" s="200"/>
      <c r="MH94" s="200"/>
      <c r="MI94" s="200"/>
      <c r="MJ94" s="200"/>
      <c r="MK94" s="200"/>
      <c r="ML94" s="200"/>
      <c r="MM94" s="200"/>
      <c r="MN94" s="200"/>
      <c r="MO94" s="200"/>
      <c r="MP94" s="200"/>
      <c r="MQ94" s="200"/>
      <c r="MR94" s="200"/>
      <c r="MS94" s="200"/>
      <c r="MT94" s="200"/>
      <c r="MU94" s="200"/>
      <c r="MV94" s="200"/>
      <c r="MW94" s="200"/>
      <c r="MX94" s="200"/>
      <c r="MY94" s="200"/>
      <c r="MZ94" s="200"/>
      <c r="NA94" s="200"/>
      <c r="NB94" s="200"/>
      <c r="NC94" s="200"/>
      <c r="ND94" s="200"/>
      <c r="NE94" s="200"/>
      <c r="NF94" s="200"/>
      <c r="NG94" s="200"/>
      <c r="NH94" s="200"/>
      <c r="NI94" s="200"/>
      <c r="NJ94" s="200"/>
      <c r="NK94" s="200"/>
      <c r="NL94" s="200"/>
      <c r="NM94" s="200"/>
      <c r="NN94" s="200"/>
      <c r="NO94" s="200"/>
      <c r="NP94" s="200"/>
      <c r="NQ94" s="200"/>
      <c r="NR94" s="200"/>
      <c r="NS94" s="200"/>
      <c r="NT94" s="200"/>
      <c r="NU94" s="200"/>
      <c r="NV94" s="200"/>
      <c r="NW94" s="200"/>
      <c r="NX94" s="200"/>
      <c r="NY94" s="200"/>
      <c r="NZ94" s="200"/>
      <c r="OA94" s="200"/>
      <c r="OB94" s="200"/>
      <c r="OC94" s="200"/>
      <c r="OD94" s="200"/>
      <c r="OE94" s="200"/>
      <c r="OF94" s="200"/>
      <c r="OG94" s="200"/>
      <c r="OH94" s="200"/>
      <c r="OI94" s="200"/>
      <c r="OJ94" s="200"/>
      <c r="OK94" s="200"/>
      <c r="OL94" s="200"/>
      <c r="OM94" s="200"/>
      <c r="ON94" s="200"/>
      <c r="OO94" s="200"/>
      <c r="OP94" s="200"/>
      <c r="OQ94" s="200"/>
      <c r="OR94" s="200"/>
      <c r="OS94" s="200"/>
      <c r="OT94" s="200"/>
      <c r="OU94" s="200"/>
      <c r="OV94" s="200"/>
      <c r="OW94" s="200"/>
      <c r="OX94" s="200"/>
      <c r="OY94" s="200"/>
      <c r="OZ94" s="200"/>
      <c r="PA94" s="200"/>
      <c r="PB94" s="200"/>
      <c r="PC94" s="200"/>
      <c r="PD94" s="200"/>
      <c r="PE94" s="200"/>
      <c r="PF94" s="200"/>
      <c r="PG94" s="200"/>
      <c r="PH94" s="200"/>
      <c r="PI94" s="200"/>
      <c r="PJ94" s="200"/>
      <c r="PK94" s="200"/>
      <c r="PL94" s="200"/>
      <c r="PM94" s="200"/>
      <c r="PN94" s="200"/>
      <c r="PO94" s="200"/>
      <c r="PP94" s="200"/>
      <c r="PQ94" s="200"/>
      <c r="PR94" s="200"/>
      <c r="PS94" s="200"/>
      <c r="PT94" s="200"/>
      <c r="PU94" s="200"/>
      <c r="PV94" s="200"/>
      <c r="PW94" s="200"/>
      <c r="PX94" s="200"/>
      <c r="PY94" s="200"/>
      <c r="PZ94" s="200"/>
      <c r="QA94" s="200"/>
      <c r="QB94" s="200"/>
      <c r="QC94" s="200"/>
      <c r="QD94" s="200"/>
      <c r="QE94" s="200"/>
      <c r="QF94" s="200"/>
      <c r="QG94" s="200"/>
      <c r="QH94" s="200"/>
      <c r="QI94" s="200"/>
      <c r="QJ94" s="200"/>
      <c r="QK94" s="200"/>
      <c r="QL94" s="200"/>
      <c r="QM94" s="200"/>
      <c r="QN94" s="200"/>
      <c r="QO94" s="200"/>
      <c r="QP94" s="200"/>
      <c r="QQ94" s="200"/>
      <c r="QR94" s="200"/>
      <c r="QS94" s="200"/>
      <c r="QT94" s="200"/>
      <c r="QU94" s="200"/>
      <c r="QV94" s="200"/>
      <c r="QW94" s="200"/>
      <c r="QX94" s="200"/>
      <c r="QY94" s="200"/>
      <c r="QZ94" s="200"/>
      <c r="RA94" s="200"/>
      <c r="RB94" s="200"/>
      <c r="RC94" s="200"/>
      <c r="RD94" s="200"/>
      <c r="RE94" s="200"/>
      <c r="RF94" s="200"/>
      <c r="RG94" s="200"/>
      <c r="RH94" s="200"/>
      <c r="RI94" s="200"/>
      <c r="RJ94" s="200"/>
      <c r="RK94" s="200"/>
      <c r="RL94" s="200"/>
      <c r="RM94" s="200"/>
      <c r="RN94" s="200"/>
      <c r="RO94" s="200"/>
      <c r="RP94" s="200"/>
      <c r="RQ94" s="200"/>
      <c r="RR94" s="200"/>
      <c r="RS94" s="200"/>
      <c r="RT94" s="200"/>
      <c r="RU94" s="200"/>
      <c r="RV94" s="200"/>
      <c r="RW94" s="200"/>
      <c r="RX94" s="200"/>
      <c r="RY94" s="200"/>
      <c r="RZ94" s="200"/>
      <c r="SA94" s="200"/>
      <c r="SB94" s="200"/>
      <c r="SC94" s="200"/>
      <c r="SD94" s="200"/>
      <c r="SE94" s="200"/>
      <c r="SF94" s="200"/>
      <c r="SG94" s="200"/>
      <c r="SH94" s="200"/>
      <c r="SI94" s="200"/>
      <c r="SJ94" s="200"/>
      <c r="SK94" s="200"/>
      <c r="SL94" s="200"/>
      <c r="SM94" s="200"/>
      <c r="SN94" s="200"/>
      <c r="SO94" s="200"/>
      <c r="SP94" s="200"/>
      <c r="SQ94" s="200"/>
      <c r="SR94" s="200"/>
      <c r="SS94" s="200"/>
      <c r="ST94" s="200"/>
      <c r="SU94" s="200"/>
      <c r="SV94" s="200"/>
      <c r="SW94" s="200"/>
      <c r="SX94" s="200"/>
      <c r="SY94" s="200"/>
      <c r="SZ94" s="200"/>
      <c r="TA94" s="200"/>
      <c r="TB94" s="200"/>
      <c r="TC94" s="200"/>
      <c r="TD94" s="200"/>
      <c r="TE94" s="200"/>
      <c r="TF94" s="200"/>
      <c r="TG94" s="200"/>
      <c r="TH94" s="200"/>
      <c r="TI94" s="200"/>
      <c r="TJ94" s="200"/>
      <c r="TK94" s="200"/>
      <c r="TL94" s="200"/>
      <c r="TM94" s="200"/>
      <c r="TN94" s="200"/>
      <c r="TO94" s="200"/>
      <c r="TP94" s="200"/>
      <c r="TQ94" s="200"/>
      <c r="TR94" s="200"/>
      <c r="TS94" s="200"/>
      <c r="TT94" s="200"/>
      <c r="TU94" s="200"/>
      <c r="TV94" s="200"/>
      <c r="TW94" s="200"/>
      <c r="TX94" s="200"/>
      <c r="TY94" s="200"/>
      <c r="TZ94" s="200"/>
      <c r="UA94" s="200"/>
      <c r="UB94" s="200"/>
      <c r="UC94" s="200"/>
      <c r="UD94" s="200"/>
      <c r="UE94" s="200"/>
      <c r="UF94" s="200"/>
      <c r="UG94" s="200"/>
      <c r="UH94" s="200"/>
      <c r="UI94" s="200"/>
      <c r="UJ94" s="200"/>
      <c r="UK94" s="200"/>
      <c r="UL94" s="200"/>
      <c r="UM94" s="200"/>
      <c r="UN94" s="200"/>
      <c r="UO94" s="200"/>
      <c r="UP94" s="200"/>
      <c r="UQ94" s="200"/>
      <c r="UR94" s="200"/>
      <c r="US94" s="200"/>
      <c r="UT94" s="200"/>
      <c r="UU94" s="200"/>
      <c r="UV94" s="200"/>
      <c r="UW94" s="200"/>
      <c r="UX94" s="200"/>
      <c r="UY94" s="200"/>
      <c r="UZ94" s="200"/>
      <c r="VA94" s="200"/>
      <c r="VB94" s="200"/>
      <c r="VC94" s="200"/>
      <c r="VD94" s="200"/>
      <c r="VE94" s="200"/>
      <c r="VF94" s="200"/>
      <c r="VG94" s="200"/>
      <c r="VH94" s="200"/>
      <c r="VI94" s="200"/>
      <c r="VJ94" s="200"/>
      <c r="VK94" s="200"/>
      <c r="VL94" s="200"/>
      <c r="VM94" s="200"/>
      <c r="VN94" s="200"/>
      <c r="VO94" s="200"/>
      <c r="VP94" s="200"/>
      <c r="VQ94" s="200"/>
      <c r="VR94" s="200"/>
      <c r="VS94" s="200"/>
      <c r="VT94" s="200"/>
      <c r="VU94" s="200"/>
      <c r="VV94" s="200"/>
      <c r="VW94" s="200"/>
      <c r="VX94" s="200"/>
      <c r="VY94" s="200"/>
      <c r="VZ94" s="200"/>
      <c r="WA94" s="200"/>
      <c r="WB94" s="200"/>
      <c r="WC94" s="200"/>
      <c r="WD94" s="200"/>
      <c r="WE94" s="200"/>
      <c r="WF94" s="200"/>
      <c r="WG94" s="200"/>
      <c r="WH94" s="200"/>
      <c r="WI94" s="200"/>
      <c r="WJ94" s="200"/>
      <c r="WK94" s="200"/>
      <c r="WL94" s="200"/>
      <c r="WM94" s="200"/>
      <c r="WN94" s="200"/>
      <c r="WO94" s="200"/>
      <c r="WP94" s="200"/>
      <c r="WQ94" s="200"/>
      <c r="WR94" s="200"/>
      <c r="WS94" s="200"/>
      <c r="WT94" s="200"/>
      <c r="WU94" s="200"/>
      <c r="WV94" s="200"/>
      <c r="WW94" s="200"/>
      <c r="WX94" s="200"/>
      <c r="WY94" s="200"/>
      <c r="WZ94" s="200"/>
      <c r="XA94" s="200"/>
      <c r="XB94" s="200"/>
      <c r="XC94" s="200"/>
      <c r="XD94" s="200"/>
      <c r="XE94" s="200"/>
      <c r="XF94" s="200"/>
      <c r="XG94" s="200"/>
      <c r="XH94" s="200"/>
      <c r="XI94" s="200"/>
      <c r="XJ94" s="200"/>
      <c r="XK94" s="200"/>
      <c r="XL94" s="200"/>
      <c r="XM94" s="200"/>
      <c r="XN94" s="200"/>
      <c r="XO94" s="200"/>
      <c r="XP94" s="200"/>
      <c r="XQ94" s="200"/>
      <c r="XR94" s="200"/>
      <c r="XS94" s="200"/>
      <c r="XT94" s="200"/>
      <c r="XU94" s="200"/>
      <c r="XV94" s="200"/>
      <c r="XW94" s="200"/>
      <c r="XX94" s="200"/>
      <c r="XY94" s="200"/>
      <c r="XZ94" s="200"/>
      <c r="YA94" s="200"/>
      <c r="YB94" s="200"/>
      <c r="YC94" s="200"/>
      <c r="YD94" s="200"/>
      <c r="YE94" s="200"/>
      <c r="YF94" s="200"/>
      <c r="YG94" s="200"/>
      <c r="YH94" s="200"/>
      <c r="YI94" s="200"/>
      <c r="YJ94" s="200"/>
      <c r="YK94" s="200"/>
      <c r="YL94" s="200"/>
      <c r="YM94" s="200"/>
      <c r="YN94" s="200"/>
      <c r="YO94" s="200"/>
      <c r="YP94" s="200"/>
      <c r="YQ94" s="200"/>
      <c r="YR94" s="200"/>
      <c r="YS94" s="200"/>
      <c r="YT94" s="200"/>
      <c r="YU94" s="200"/>
      <c r="YV94" s="200"/>
      <c r="YW94" s="200"/>
      <c r="YX94" s="200"/>
      <c r="YY94" s="200"/>
      <c r="YZ94" s="200"/>
      <c r="ZA94" s="200"/>
      <c r="ZB94" s="200"/>
      <c r="ZC94" s="200"/>
      <c r="ZD94" s="200"/>
      <c r="ZE94" s="200"/>
      <c r="ZF94" s="200"/>
      <c r="ZG94" s="200"/>
      <c r="ZH94" s="200"/>
      <c r="ZI94" s="200"/>
      <c r="ZJ94" s="200"/>
      <c r="ZK94" s="200"/>
      <c r="ZL94" s="200"/>
      <c r="ZM94" s="200"/>
      <c r="ZN94" s="200"/>
      <c r="ZO94" s="200"/>
      <c r="ZP94" s="200"/>
      <c r="ZQ94" s="200"/>
      <c r="ZR94" s="200"/>
      <c r="ZS94" s="200"/>
      <c r="ZT94" s="200"/>
      <c r="ZU94" s="200"/>
      <c r="ZV94" s="200"/>
      <c r="ZW94" s="200"/>
      <c r="ZX94" s="200"/>
      <c r="ZY94" s="200"/>
      <c r="ZZ94" s="200"/>
      <c r="AAA94" s="200"/>
      <c r="AAB94" s="200"/>
      <c r="AAC94" s="200"/>
      <c r="AAD94" s="200"/>
      <c r="AAE94" s="200"/>
      <c r="AAF94" s="200"/>
      <c r="AAG94" s="200"/>
      <c r="AAH94" s="200"/>
      <c r="AAI94" s="200"/>
      <c r="AAJ94" s="200"/>
      <c r="AAK94" s="200"/>
      <c r="AAL94" s="200"/>
      <c r="AAM94" s="200"/>
      <c r="AAN94" s="200"/>
      <c r="AAO94" s="200"/>
      <c r="AAP94" s="200"/>
      <c r="AAQ94" s="200"/>
      <c r="AAR94" s="200"/>
      <c r="AAS94" s="200"/>
      <c r="AAT94" s="200"/>
      <c r="AAU94" s="200"/>
      <c r="AAV94" s="200"/>
      <c r="AAW94" s="200"/>
      <c r="AAX94" s="200"/>
      <c r="AAY94" s="200"/>
      <c r="AAZ94" s="200"/>
      <c r="ABA94" s="200"/>
      <c r="ABB94" s="200"/>
      <c r="ABC94" s="200"/>
      <c r="ABD94" s="200"/>
      <c r="ABE94" s="200"/>
      <c r="ABF94" s="200"/>
      <c r="ABG94" s="200"/>
      <c r="ABH94" s="200"/>
      <c r="ABI94" s="200"/>
      <c r="ABJ94" s="200"/>
      <c r="ABK94" s="200"/>
      <c r="ABL94" s="200"/>
      <c r="ABM94" s="200"/>
      <c r="ABN94" s="200"/>
      <c r="ABO94" s="200"/>
      <c r="ABP94" s="200"/>
      <c r="ABQ94" s="200"/>
      <c r="ABR94" s="200"/>
      <c r="ABS94" s="200"/>
      <c r="ABT94" s="200"/>
      <c r="ABU94" s="200"/>
      <c r="ABV94" s="200"/>
      <c r="ABW94" s="200"/>
      <c r="ABX94" s="200"/>
      <c r="ABY94" s="200"/>
      <c r="ABZ94" s="200"/>
      <c r="ACA94" s="200"/>
      <c r="ACB94" s="200"/>
      <c r="ACC94" s="200"/>
      <c r="ACD94" s="200"/>
      <c r="ACE94" s="200"/>
      <c r="ACF94" s="200"/>
      <c r="ACG94" s="200"/>
      <c r="ACH94" s="200"/>
      <c r="ACI94" s="200"/>
      <c r="ACJ94" s="200"/>
      <c r="ACK94" s="200"/>
      <c r="ACL94" s="200"/>
      <c r="ACM94" s="200"/>
      <c r="ACN94" s="200"/>
      <c r="ACO94" s="200"/>
      <c r="ACP94" s="200"/>
      <c r="ACQ94" s="200"/>
      <c r="ACR94" s="200"/>
      <c r="ACS94" s="200"/>
      <c r="ACT94" s="200"/>
      <c r="ACU94" s="200"/>
      <c r="ACV94" s="200"/>
      <c r="ACW94" s="200"/>
      <c r="ACX94" s="200"/>
      <c r="ACY94" s="200"/>
      <c r="ACZ94" s="200"/>
      <c r="ADA94" s="200"/>
      <c r="ADB94" s="200"/>
      <c r="ADC94" s="200"/>
      <c r="ADD94" s="200"/>
      <c r="ADE94" s="200"/>
      <c r="ADF94" s="200"/>
      <c r="ADG94" s="200"/>
      <c r="ADH94" s="200"/>
      <c r="ADI94" s="200"/>
      <c r="ADJ94" s="200"/>
      <c r="ADK94" s="200"/>
      <c r="ADL94" s="200"/>
      <c r="ADM94" s="200"/>
      <c r="ADN94" s="200"/>
      <c r="ADO94" s="200"/>
      <c r="ADP94" s="200"/>
      <c r="ADQ94" s="200"/>
      <c r="ADR94" s="200"/>
      <c r="ADS94" s="200"/>
      <c r="ADT94" s="200"/>
      <c r="ADU94" s="200"/>
      <c r="ADV94" s="200"/>
      <c r="ADW94" s="200"/>
      <c r="ADX94" s="200"/>
      <c r="ADY94" s="200"/>
      <c r="ADZ94" s="200"/>
      <c r="AEA94" s="200"/>
      <c r="AEB94" s="200"/>
      <c r="AEC94" s="200"/>
      <c r="AED94" s="200"/>
      <c r="AEE94" s="200"/>
      <c r="AEF94" s="200"/>
      <c r="AEG94" s="200"/>
      <c r="AEH94" s="200"/>
      <c r="AEI94" s="200"/>
      <c r="AEJ94" s="200"/>
      <c r="AEK94" s="200"/>
      <c r="AEL94" s="200"/>
      <c r="AEM94" s="200"/>
      <c r="AEN94" s="200"/>
      <c r="AEO94" s="200"/>
      <c r="AEP94" s="200"/>
      <c r="AEQ94" s="200"/>
      <c r="AER94" s="200"/>
      <c r="AES94" s="200"/>
      <c r="AET94" s="200"/>
      <c r="AEU94" s="200"/>
      <c r="AEV94" s="200"/>
      <c r="AEW94" s="200"/>
      <c r="AEX94" s="200"/>
      <c r="AEY94" s="200"/>
      <c r="AEZ94" s="200"/>
      <c r="AFA94" s="200"/>
      <c r="AFB94" s="200"/>
      <c r="AFC94" s="200"/>
      <c r="AFD94" s="200"/>
      <c r="AFE94" s="200"/>
      <c r="AFF94" s="200"/>
      <c r="AFG94" s="200"/>
      <c r="AFH94" s="200"/>
      <c r="AFI94" s="200"/>
      <c r="AFJ94" s="200"/>
      <c r="AFK94" s="200"/>
      <c r="AFL94" s="200"/>
      <c r="AFM94" s="200"/>
      <c r="AFN94" s="200"/>
      <c r="AFO94" s="200"/>
      <c r="AFP94" s="200"/>
      <c r="AFQ94" s="200"/>
      <c r="AFR94" s="200"/>
      <c r="AFS94" s="200"/>
      <c r="AFT94" s="200"/>
      <c r="AFU94" s="200"/>
      <c r="AFV94" s="200"/>
      <c r="AFW94" s="200"/>
      <c r="AFX94" s="200"/>
      <c r="AFY94" s="200"/>
      <c r="AFZ94" s="200"/>
      <c r="AGA94" s="200"/>
      <c r="AGB94" s="200"/>
      <c r="AGC94" s="200"/>
      <c r="AGD94" s="200"/>
      <c r="AGE94" s="200"/>
      <c r="AGF94" s="200"/>
      <c r="AGG94" s="200"/>
      <c r="AGH94" s="200"/>
      <c r="AGI94" s="200"/>
      <c r="AGJ94" s="200"/>
      <c r="AGK94" s="200"/>
      <c r="AGL94" s="200"/>
      <c r="AGM94" s="200"/>
      <c r="AGN94" s="200"/>
      <c r="AGO94" s="200"/>
      <c r="AGP94" s="200"/>
      <c r="AGQ94" s="200"/>
      <c r="AGR94" s="200"/>
      <c r="AGS94" s="200"/>
      <c r="AGT94" s="200"/>
      <c r="AGU94" s="200"/>
      <c r="AGV94" s="200"/>
      <c r="AGW94" s="200"/>
      <c r="AGX94" s="200"/>
      <c r="AGY94" s="200"/>
      <c r="AGZ94" s="200"/>
      <c r="AHA94" s="200"/>
      <c r="AHB94" s="200"/>
      <c r="AHC94" s="200"/>
      <c r="AHD94" s="200"/>
      <c r="AHE94" s="200"/>
      <c r="AHF94" s="200"/>
      <c r="AHG94" s="200"/>
      <c r="AHH94" s="200"/>
      <c r="AHI94" s="200"/>
      <c r="AHJ94" s="200"/>
      <c r="AHK94" s="200"/>
      <c r="AHL94" s="200"/>
      <c r="AHM94" s="200"/>
      <c r="AHN94" s="200"/>
      <c r="AHO94" s="200"/>
      <c r="AHP94" s="200"/>
      <c r="AHQ94" s="200"/>
      <c r="AHR94" s="200"/>
      <c r="AHS94" s="200"/>
      <c r="AHT94" s="200"/>
      <c r="AHU94" s="200"/>
      <c r="AHV94" s="200"/>
      <c r="AHW94" s="200"/>
      <c r="AHX94" s="200"/>
      <c r="AHY94" s="200"/>
      <c r="AHZ94" s="200"/>
      <c r="AIA94" s="200"/>
      <c r="AIB94" s="200"/>
      <c r="AIC94" s="200"/>
      <c r="AID94" s="200"/>
      <c r="AIE94" s="200"/>
      <c r="AIF94" s="200"/>
      <c r="AIG94" s="200"/>
      <c r="AIH94" s="200"/>
      <c r="AII94" s="200"/>
      <c r="AIJ94" s="200"/>
      <c r="AIK94" s="200"/>
      <c r="AIL94" s="200"/>
      <c r="AIM94" s="200"/>
      <c r="AIN94" s="200"/>
      <c r="AIO94" s="200"/>
      <c r="AIP94" s="200"/>
      <c r="AIQ94" s="200"/>
      <c r="AIR94" s="200"/>
      <c r="AIS94" s="200"/>
      <c r="AIT94" s="200"/>
      <c r="AIU94" s="200"/>
      <c r="AIV94" s="200"/>
      <c r="AIW94" s="200"/>
      <c r="AIX94" s="200"/>
      <c r="AIY94" s="200"/>
      <c r="AIZ94" s="200"/>
      <c r="AJA94" s="200"/>
      <c r="AJB94" s="200"/>
      <c r="AJC94" s="200"/>
      <c r="AJD94" s="200"/>
      <c r="AJE94" s="200"/>
      <c r="AJF94" s="200"/>
      <c r="AJG94" s="200"/>
      <c r="AJH94" s="200"/>
      <c r="AJI94" s="200"/>
      <c r="AJJ94" s="200"/>
      <c r="AJK94" s="200"/>
      <c r="AJL94" s="200"/>
      <c r="AJM94" s="200"/>
      <c r="AJN94" s="200"/>
      <c r="AJO94" s="200"/>
    </row>
    <row r="95" spans="1:952" s="204" customFormat="1">
      <c r="A95" s="200"/>
      <c r="B95" s="366">
        <v>92</v>
      </c>
      <c r="C95" s="367"/>
      <c r="D95" s="366"/>
      <c r="E95" s="366"/>
      <c r="F95" s="362">
        <v>0</v>
      </c>
      <c r="G95" s="362">
        <v>0</v>
      </c>
      <c r="H95" s="363">
        <v>0</v>
      </c>
      <c r="I95" s="362">
        <v>0</v>
      </c>
      <c r="J95" s="368"/>
      <c r="K95" s="368"/>
      <c r="L95" s="368"/>
      <c r="M95" s="360">
        <f t="shared" si="8"/>
        <v>0</v>
      </c>
      <c r="N95" s="361">
        <f t="shared" si="9"/>
        <v>0</v>
      </c>
      <c r="O95" s="361">
        <f t="shared" si="7"/>
        <v>0</v>
      </c>
      <c r="P95" s="200"/>
      <c r="Q95" s="200"/>
      <c r="R95" s="200"/>
      <c r="S95" s="417">
        <v>92</v>
      </c>
      <c r="T95" s="418"/>
      <c r="U95" s="417"/>
      <c r="V95" s="426">
        <v>0</v>
      </c>
      <c r="W95" s="416">
        <f t="shared" si="10"/>
        <v>0</v>
      </c>
      <c r="X95" s="416">
        <f t="shared" si="11"/>
        <v>0</v>
      </c>
      <c r="Y95" s="419"/>
      <c r="Z95" s="428" t="str">
        <f t="shared" si="12"/>
        <v>OK</v>
      </c>
      <c r="AA95" s="352"/>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0"/>
      <c r="BR95" s="200"/>
      <c r="BS95" s="200"/>
      <c r="BT95" s="200"/>
      <c r="BU95" s="200"/>
      <c r="BV95" s="200"/>
      <c r="BW95" s="200"/>
      <c r="BX95" s="200"/>
      <c r="BY95" s="200"/>
      <c r="BZ95" s="200"/>
      <c r="CA95" s="200"/>
      <c r="CB95" s="200"/>
      <c r="CC95" s="200"/>
      <c r="CD95" s="200"/>
      <c r="CE95" s="200"/>
      <c r="CF95" s="200"/>
      <c r="CG95" s="200"/>
      <c r="CH95" s="200"/>
      <c r="CI95" s="200"/>
      <c r="CJ95" s="200"/>
      <c r="CK95" s="200"/>
      <c r="CL95" s="200"/>
      <c r="CM95" s="200"/>
      <c r="CN95" s="200"/>
      <c r="CO95" s="200"/>
      <c r="CP95" s="200"/>
      <c r="CQ95" s="200"/>
      <c r="CR95" s="200"/>
      <c r="CS95" s="200"/>
      <c r="CT95" s="200"/>
      <c r="CU95" s="200"/>
      <c r="CV95" s="200"/>
      <c r="CW95" s="200"/>
      <c r="CX95" s="200"/>
      <c r="CY95" s="200"/>
      <c r="CZ95" s="200"/>
      <c r="DA95" s="200"/>
      <c r="DB95" s="200"/>
      <c r="DC95" s="200"/>
      <c r="DD95" s="200"/>
      <c r="DE95" s="200"/>
      <c r="DF95" s="200"/>
      <c r="DG95" s="200"/>
      <c r="DH95" s="200"/>
      <c r="DI95" s="200"/>
      <c r="DJ95" s="200"/>
      <c r="DK95" s="200"/>
      <c r="DL95" s="200"/>
      <c r="DM95" s="200"/>
      <c r="DN95" s="200"/>
      <c r="DO95" s="200"/>
      <c r="DP95" s="200"/>
      <c r="DQ95" s="200"/>
      <c r="DR95" s="200"/>
      <c r="DS95" s="200"/>
      <c r="DT95" s="200"/>
      <c r="DU95" s="200"/>
      <c r="DV95" s="200"/>
      <c r="DW95" s="200"/>
      <c r="DX95" s="200"/>
      <c r="DY95" s="200"/>
      <c r="DZ95" s="200"/>
      <c r="EA95" s="200"/>
      <c r="EB95" s="200"/>
      <c r="EC95" s="200"/>
      <c r="ED95" s="200"/>
      <c r="EE95" s="200"/>
      <c r="EF95" s="200"/>
      <c r="EG95" s="200"/>
      <c r="EH95" s="200"/>
      <c r="EI95" s="200"/>
      <c r="EJ95" s="200"/>
      <c r="EK95" s="200"/>
      <c r="EL95" s="200"/>
      <c r="EM95" s="200"/>
      <c r="EN95" s="200"/>
      <c r="EO95" s="200"/>
      <c r="EP95" s="200"/>
      <c r="EQ95" s="200"/>
      <c r="ER95" s="200"/>
      <c r="ES95" s="200"/>
      <c r="ET95" s="200"/>
      <c r="EU95" s="200"/>
      <c r="EV95" s="200"/>
      <c r="EW95" s="200"/>
      <c r="EX95" s="200"/>
      <c r="EY95" s="200"/>
      <c r="EZ95" s="200"/>
      <c r="FA95" s="200"/>
      <c r="FB95" s="200"/>
      <c r="FC95" s="200"/>
      <c r="FD95" s="200"/>
      <c r="FE95" s="200"/>
      <c r="FF95" s="200"/>
      <c r="FG95" s="200"/>
      <c r="FH95" s="200"/>
      <c r="FI95" s="200"/>
      <c r="FJ95" s="200"/>
      <c r="FK95" s="200"/>
      <c r="FL95" s="200"/>
      <c r="FM95" s="200"/>
      <c r="FN95" s="200"/>
      <c r="FO95" s="200"/>
      <c r="FP95" s="200"/>
      <c r="FQ95" s="200"/>
      <c r="FR95" s="200"/>
      <c r="FS95" s="200"/>
      <c r="FT95" s="200"/>
      <c r="FU95" s="200"/>
      <c r="FV95" s="200"/>
      <c r="FW95" s="200"/>
      <c r="FX95" s="200"/>
      <c r="FY95" s="200"/>
      <c r="FZ95" s="200"/>
      <c r="GA95" s="200"/>
      <c r="GB95" s="200"/>
      <c r="GC95" s="200"/>
      <c r="GD95" s="200"/>
      <c r="GE95" s="200"/>
      <c r="GF95" s="200"/>
      <c r="GG95" s="200"/>
      <c r="GH95" s="200"/>
      <c r="GI95" s="200"/>
      <c r="GJ95" s="200"/>
      <c r="GK95" s="200"/>
      <c r="GL95" s="200"/>
      <c r="GM95" s="200"/>
      <c r="GN95" s="200"/>
      <c r="GO95" s="200"/>
      <c r="GP95" s="200"/>
      <c r="GQ95" s="200"/>
      <c r="GR95" s="200"/>
      <c r="GS95" s="200"/>
      <c r="GT95" s="200"/>
      <c r="GU95" s="200"/>
      <c r="GV95" s="200"/>
      <c r="GW95" s="200"/>
      <c r="GX95" s="200"/>
      <c r="GY95" s="200"/>
      <c r="GZ95" s="200"/>
      <c r="HA95" s="200"/>
      <c r="HB95" s="200"/>
      <c r="HC95" s="200"/>
      <c r="HD95" s="200"/>
      <c r="HE95" s="200"/>
      <c r="HF95" s="200"/>
      <c r="HG95" s="200"/>
      <c r="HH95" s="200"/>
      <c r="HI95" s="200"/>
      <c r="HJ95" s="200"/>
      <c r="HK95" s="200"/>
      <c r="HL95" s="200"/>
      <c r="HM95" s="200"/>
      <c r="HN95" s="200"/>
      <c r="HO95" s="200"/>
      <c r="HP95" s="200"/>
      <c r="HQ95" s="200"/>
      <c r="HR95" s="200"/>
      <c r="HS95" s="200"/>
      <c r="HT95" s="200"/>
      <c r="HU95" s="200"/>
      <c r="HV95" s="200"/>
      <c r="HW95" s="200"/>
      <c r="HX95" s="200"/>
      <c r="HY95" s="200"/>
      <c r="HZ95" s="200"/>
      <c r="IA95" s="200"/>
      <c r="IB95" s="200"/>
      <c r="IC95" s="200"/>
      <c r="ID95" s="200"/>
      <c r="IE95" s="200"/>
      <c r="IF95" s="200"/>
      <c r="IG95" s="200"/>
      <c r="IH95" s="200"/>
      <c r="II95" s="200"/>
      <c r="IJ95" s="200"/>
      <c r="IK95" s="200"/>
      <c r="IL95" s="200"/>
      <c r="IM95" s="200"/>
      <c r="IN95" s="200"/>
      <c r="IO95" s="200"/>
      <c r="IP95" s="200"/>
      <c r="IQ95" s="200"/>
      <c r="IR95" s="200"/>
      <c r="IS95" s="200"/>
      <c r="IT95" s="200"/>
      <c r="IU95" s="200"/>
      <c r="IV95" s="200"/>
      <c r="IW95" s="200"/>
      <c r="IX95" s="200"/>
      <c r="IY95" s="200"/>
      <c r="IZ95" s="200"/>
      <c r="JA95" s="200"/>
      <c r="JB95" s="200"/>
      <c r="JC95" s="200"/>
      <c r="JD95" s="200"/>
      <c r="JE95" s="200"/>
      <c r="JF95" s="200"/>
      <c r="JG95" s="200"/>
      <c r="JH95" s="200"/>
      <c r="JI95" s="200"/>
      <c r="JJ95" s="200"/>
      <c r="JK95" s="200"/>
      <c r="JL95" s="200"/>
      <c r="JM95" s="200"/>
      <c r="JN95" s="200"/>
      <c r="JO95" s="200"/>
      <c r="JP95" s="200"/>
      <c r="JQ95" s="200"/>
      <c r="JR95" s="200"/>
      <c r="JS95" s="200"/>
      <c r="JT95" s="200"/>
      <c r="JU95" s="200"/>
      <c r="JV95" s="200"/>
      <c r="JW95" s="200"/>
      <c r="JX95" s="200"/>
      <c r="JY95" s="200"/>
      <c r="JZ95" s="200"/>
      <c r="KA95" s="200"/>
      <c r="KB95" s="200"/>
      <c r="KC95" s="200"/>
      <c r="KD95" s="200"/>
      <c r="KE95" s="200"/>
      <c r="KF95" s="200"/>
      <c r="KG95" s="200"/>
      <c r="KH95" s="200"/>
      <c r="KI95" s="200"/>
      <c r="KJ95" s="200"/>
      <c r="KK95" s="200"/>
      <c r="KL95" s="200"/>
      <c r="KM95" s="200"/>
      <c r="KN95" s="200"/>
      <c r="KO95" s="200"/>
      <c r="KP95" s="200"/>
      <c r="KQ95" s="200"/>
      <c r="KR95" s="200"/>
      <c r="KS95" s="200"/>
      <c r="KT95" s="200"/>
      <c r="KU95" s="200"/>
      <c r="KV95" s="200"/>
      <c r="KW95" s="200"/>
      <c r="KX95" s="200"/>
      <c r="KY95" s="200"/>
      <c r="KZ95" s="200"/>
      <c r="LA95" s="200"/>
      <c r="LB95" s="200"/>
      <c r="LC95" s="200"/>
      <c r="LD95" s="200"/>
      <c r="LE95" s="200"/>
      <c r="LF95" s="200"/>
      <c r="LG95" s="200"/>
      <c r="LH95" s="200"/>
      <c r="LI95" s="200"/>
      <c r="LJ95" s="200"/>
      <c r="LK95" s="200"/>
      <c r="LL95" s="200"/>
      <c r="LM95" s="200"/>
      <c r="LN95" s="200"/>
      <c r="LO95" s="200"/>
      <c r="LP95" s="200"/>
      <c r="LQ95" s="200"/>
      <c r="LR95" s="200"/>
      <c r="LS95" s="200"/>
      <c r="LT95" s="200"/>
      <c r="LU95" s="200"/>
      <c r="LV95" s="200"/>
      <c r="LW95" s="200"/>
      <c r="LX95" s="200"/>
      <c r="LY95" s="200"/>
      <c r="LZ95" s="200"/>
      <c r="MA95" s="200"/>
      <c r="MB95" s="200"/>
      <c r="MC95" s="200"/>
      <c r="MD95" s="200"/>
      <c r="ME95" s="200"/>
      <c r="MF95" s="200"/>
      <c r="MG95" s="200"/>
      <c r="MH95" s="200"/>
      <c r="MI95" s="200"/>
      <c r="MJ95" s="200"/>
      <c r="MK95" s="200"/>
      <c r="ML95" s="200"/>
      <c r="MM95" s="200"/>
      <c r="MN95" s="200"/>
      <c r="MO95" s="200"/>
      <c r="MP95" s="200"/>
      <c r="MQ95" s="200"/>
      <c r="MR95" s="200"/>
      <c r="MS95" s="200"/>
      <c r="MT95" s="200"/>
      <c r="MU95" s="200"/>
      <c r="MV95" s="200"/>
      <c r="MW95" s="200"/>
      <c r="MX95" s="200"/>
      <c r="MY95" s="200"/>
      <c r="MZ95" s="200"/>
      <c r="NA95" s="200"/>
      <c r="NB95" s="200"/>
      <c r="NC95" s="200"/>
      <c r="ND95" s="200"/>
      <c r="NE95" s="200"/>
      <c r="NF95" s="200"/>
      <c r="NG95" s="200"/>
      <c r="NH95" s="200"/>
      <c r="NI95" s="200"/>
      <c r="NJ95" s="200"/>
      <c r="NK95" s="200"/>
      <c r="NL95" s="200"/>
      <c r="NM95" s="200"/>
      <c r="NN95" s="200"/>
      <c r="NO95" s="200"/>
      <c r="NP95" s="200"/>
      <c r="NQ95" s="200"/>
      <c r="NR95" s="200"/>
      <c r="NS95" s="200"/>
      <c r="NT95" s="200"/>
      <c r="NU95" s="200"/>
      <c r="NV95" s="200"/>
      <c r="NW95" s="200"/>
      <c r="NX95" s="200"/>
      <c r="NY95" s="200"/>
      <c r="NZ95" s="200"/>
      <c r="OA95" s="200"/>
      <c r="OB95" s="200"/>
      <c r="OC95" s="200"/>
      <c r="OD95" s="200"/>
      <c r="OE95" s="200"/>
      <c r="OF95" s="200"/>
      <c r="OG95" s="200"/>
      <c r="OH95" s="200"/>
      <c r="OI95" s="200"/>
      <c r="OJ95" s="200"/>
      <c r="OK95" s="200"/>
      <c r="OL95" s="200"/>
      <c r="OM95" s="200"/>
      <c r="ON95" s="200"/>
      <c r="OO95" s="200"/>
      <c r="OP95" s="200"/>
      <c r="OQ95" s="200"/>
      <c r="OR95" s="200"/>
      <c r="OS95" s="200"/>
      <c r="OT95" s="200"/>
      <c r="OU95" s="200"/>
      <c r="OV95" s="200"/>
      <c r="OW95" s="200"/>
      <c r="OX95" s="200"/>
      <c r="OY95" s="200"/>
      <c r="OZ95" s="200"/>
      <c r="PA95" s="200"/>
      <c r="PB95" s="200"/>
      <c r="PC95" s="200"/>
      <c r="PD95" s="200"/>
      <c r="PE95" s="200"/>
      <c r="PF95" s="200"/>
      <c r="PG95" s="200"/>
      <c r="PH95" s="200"/>
      <c r="PI95" s="200"/>
      <c r="PJ95" s="200"/>
      <c r="PK95" s="200"/>
      <c r="PL95" s="200"/>
      <c r="PM95" s="200"/>
      <c r="PN95" s="200"/>
      <c r="PO95" s="200"/>
      <c r="PP95" s="200"/>
      <c r="PQ95" s="200"/>
      <c r="PR95" s="200"/>
      <c r="PS95" s="200"/>
      <c r="PT95" s="200"/>
      <c r="PU95" s="200"/>
      <c r="PV95" s="200"/>
      <c r="PW95" s="200"/>
      <c r="PX95" s="200"/>
      <c r="PY95" s="200"/>
      <c r="PZ95" s="200"/>
      <c r="QA95" s="200"/>
      <c r="QB95" s="200"/>
      <c r="QC95" s="200"/>
      <c r="QD95" s="200"/>
      <c r="QE95" s="200"/>
      <c r="QF95" s="200"/>
      <c r="QG95" s="200"/>
      <c r="QH95" s="200"/>
      <c r="QI95" s="200"/>
      <c r="QJ95" s="200"/>
      <c r="QK95" s="200"/>
      <c r="QL95" s="200"/>
      <c r="QM95" s="200"/>
      <c r="QN95" s="200"/>
      <c r="QO95" s="200"/>
      <c r="QP95" s="200"/>
      <c r="QQ95" s="200"/>
      <c r="QR95" s="200"/>
      <c r="QS95" s="200"/>
      <c r="QT95" s="200"/>
      <c r="QU95" s="200"/>
      <c r="QV95" s="200"/>
      <c r="QW95" s="200"/>
      <c r="QX95" s="200"/>
      <c r="QY95" s="200"/>
      <c r="QZ95" s="200"/>
      <c r="RA95" s="200"/>
      <c r="RB95" s="200"/>
      <c r="RC95" s="200"/>
      <c r="RD95" s="200"/>
      <c r="RE95" s="200"/>
      <c r="RF95" s="200"/>
      <c r="RG95" s="200"/>
      <c r="RH95" s="200"/>
      <c r="RI95" s="200"/>
      <c r="RJ95" s="200"/>
      <c r="RK95" s="200"/>
      <c r="RL95" s="200"/>
      <c r="RM95" s="200"/>
      <c r="RN95" s="200"/>
      <c r="RO95" s="200"/>
      <c r="RP95" s="200"/>
      <c r="RQ95" s="200"/>
      <c r="RR95" s="200"/>
      <c r="RS95" s="200"/>
      <c r="RT95" s="200"/>
      <c r="RU95" s="200"/>
      <c r="RV95" s="200"/>
      <c r="RW95" s="200"/>
      <c r="RX95" s="200"/>
      <c r="RY95" s="200"/>
      <c r="RZ95" s="200"/>
      <c r="SA95" s="200"/>
      <c r="SB95" s="200"/>
      <c r="SC95" s="200"/>
      <c r="SD95" s="200"/>
      <c r="SE95" s="200"/>
      <c r="SF95" s="200"/>
      <c r="SG95" s="200"/>
      <c r="SH95" s="200"/>
      <c r="SI95" s="200"/>
      <c r="SJ95" s="200"/>
      <c r="SK95" s="200"/>
      <c r="SL95" s="200"/>
      <c r="SM95" s="200"/>
      <c r="SN95" s="200"/>
      <c r="SO95" s="200"/>
      <c r="SP95" s="200"/>
      <c r="SQ95" s="200"/>
      <c r="SR95" s="200"/>
      <c r="SS95" s="200"/>
      <c r="ST95" s="200"/>
      <c r="SU95" s="200"/>
      <c r="SV95" s="200"/>
      <c r="SW95" s="200"/>
      <c r="SX95" s="200"/>
      <c r="SY95" s="200"/>
      <c r="SZ95" s="200"/>
      <c r="TA95" s="200"/>
      <c r="TB95" s="200"/>
      <c r="TC95" s="200"/>
      <c r="TD95" s="200"/>
      <c r="TE95" s="200"/>
      <c r="TF95" s="200"/>
      <c r="TG95" s="200"/>
      <c r="TH95" s="200"/>
      <c r="TI95" s="200"/>
      <c r="TJ95" s="200"/>
      <c r="TK95" s="200"/>
      <c r="TL95" s="200"/>
      <c r="TM95" s="200"/>
      <c r="TN95" s="200"/>
      <c r="TO95" s="200"/>
      <c r="TP95" s="200"/>
      <c r="TQ95" s="200"/>
      <c r="TR95" s="200"/>
      <c r="TS95" s="200"/>
      <c r="TT95" s="200"/>
      <c r="TU95" s="200"/>
      <c r="TV95" s="200"/>
      <c r="TW95" s="200"/>
      <c r="TX95" s="200"/>
      <c r="TY95" s="200"/>
      <c r="TZ95" s="200"/>
      <c r="UA95" s="200"/>
      <c r="UB95" s="200"/>
      <c r="UC95" s="200"/>
      <c r="UD95" s="200"/>
      <c r="UE95" s="200"/>
      <c r="UF95" s="200"/>
      <c r="UG95" s="200"/>
      <c r="UH95" s="200"/>
      <c r="UI95" s="200"/>
      <c r="UJ95" s="200"/>
      <c r="UK95" s="200"/>
      <c r="UL95" s="200"/>
      <c r="UM95" s="200"/>
      <c r="UN95" s="200"/>
      <c r="UO95" s="200"/>
      <c r="UP95" s="200"/>
      <c r="UQ95" s="200"/>
      <c r="UR95" s="200"/>
      <c r="US95" s="200"/>
      <c r="UT95" s="200"/>
      <c r="UU95" s="200"/>
      <c r="UV95" s="200"/>
      <c r="UW95" s="200"/>
      <c r="UX95" s="200"/>
      <c r="UY95" s="200"/>
      <c r="UZ95" s="200"/>
      <c r="VA95" s="200"/>
      <c r="VB95" s="200"/>
      <c r="VC95" s="200"/>
      <c r="VD95" s="200"/>
      <c r="VE95" s="200"/>
      <c r="VF95" s="200"/>
      <c r="VG95" s="200"/>
      <c r="VH95" s="200"/>
      <c r="VI95" s="200"/>
      <c r="VJ95" s="200"/>
      <c r="VK95" s="200"/>
      <c r="VL95" s="200"/>
      <c r="VM95" s="200"/>
      <c r="VN95" s="200"/>
      <c r="VO95" s="200"/>
      <c r="VP95" s="200"/>
      <c r="VQ95" s="200"/>
      <c r="VR95" s="200"/>
      <c r="VS95" s="200"/>
      <c r="VT95" s="200"/>
      <c r="VU95" s="200"/>
      <c r="VV95" s="200"/>
      <c r="VW95" s="200"/>
      <c r="VX95" s="200"/>
      <c r="VY95" s="200"/>
      <c r="VZ95" s="200"/>
      <c r="WA95" s="200"/>
      <c r="WB95" s="200"/>
      <c r="WC95" s="200"/>
      <c r="WD95" s="200"/>
      <c r="WE95" s="200"/>
      <c r="WF95" s="200"/>
      <c r="WG95" s="200"/>
      <c r="WH95" s="200"/>
      <c r="WI95" s="200"/>
      <c r="WJ95" s="200"/>
      <c r="WK95" s="200"/>
      <c r="WL95" s="200"/>
      <c r="WM95" s="200"/>
      <c r="WN95" s="200"/>
      <c r="WO95" s="200"/>
      <c r="WP95" s="200"/>
      <c r="WQ95" s="200"/>
      <c r="WR95" s="200"/>
      <c r="WS95" s="200"/>
      <c r="WT95" s="200"/>
      <c r="WU95" s="200"/>
      <c r="WV95" s="200"/>
      <c r="WW95" s="200"/>
      <c r="WX95" s="200"/>
      <c r="WY95" s="200"/>
      <c r="WZ95" s="200"/>
      <c r="XA95" s="200"/>
      <c r="XB95" s="200"/>
      <c r="XC95" s="200"/>
      <c r="XD95" s="200"/>
      <c r="XE95" s="200"/>
      <c r="XF95" s="200"/>
      <c r="XG95" s="200"/>
      <c r="XH95" s="200"/>
      <c r="XI95" s="200"/>
      <c r="XJ95" s="200"/>
      <c r="XK95" s="200"/>
      <c r="XL95" s="200"/>
      <c r="XM95" s="200"/>
      <c r="XN95" s="200"/>
      <c r="XO95" s="200"/>
      <c r="XP95" s="200"/>
      <c r="XQ95" s="200"/>
      <c r="XR95" s="200"/>
      <c r="XS95" s="200"/>
      <c r="XT95" s="200"/>
      <c r="XU95" s="200"/>
      <c r="XV95" s="200"/>
      <c r="XW95" s="200"/>
      <c r="XX95" s="200"/>
      <c r="XY95" s="200"/>
      <c r="XZ95" s="200"/>
      <c r="YA95" s="200"/>
      <c r="YB95" s="200"/>
      <c r="YC95" s="200"/>
      <c r="YD95" s="200"/>
      <c r="YE95" s="200"/>
      <c r="YF95" s="200"/>
      <c r="YG95" s="200"/>
      <c r="YH95" s="200"/>
      <c r="YI95" s="200"/>
      <c r="YJ95" s="200"/>
      <c r="YK95" s="200"/>
      <c r="YL95" s="200"/>
      <c r="YM95" s="200"/>
      <c r="YN95" s="200"/>
      <c r="YO95" s="200"/>
      <c r="YP95" s="200"/>
      <c r="YQ95" s="200"/>
      <c r="YR95" s="200"/>
      <c r="YS95" s="200"/>
      <c r="YT95" s="200"/>
      <c r="YU95" s="200"/>
      <c r="YV95" s="200"/>
      <c r="YW95" s="200"/>
      <c r="YX95" s="200"/>
      <c r="YY95" s="200"/>
      <c r="YZ95" s="200"/>
      <c r="ZA95" s="200"/>
      <c r="ZB95" s="200"/>
      <c r="ZC95" s="200"/>
      <c r="ZD95" s="200"/>
      <c r="ZE95" s="200"/>
      <c r="ZF95" s="200"/>
      <c r="ZG95" s="200"/>
      <c r="ZH95" s="200"/>
      <c r="ZI95" s="200"/>
      <c r="ZJ95" s="200"/>
      <c r="ZK95" s="200"/>
      <c r="ZL95" s="200"/>
      <c r="ZM95" s="200"/>
      <c r="ZN95" s="200"/>
      <c r="ZO95" s="200"/>
      <c r="ZP95" s="200"/>
      <c r="ZQ95" s="200"/>
      <c r="ZR95" s="200"/>
      <c r="ZS95" s="200"/>
      <c r="ZT95" s="200"/>
      <c r="ZU95" s="200"/>
      <c r="ZV95" s="200"/>
      <c r="ZW95" s="200"/>
      <c r="ZX95" s="200"/>
      <c r="ZY95" s="200"/>
      <c r="ZZ95" s="200"/>
      <c r="AAA95" s="200"/>
      <c r="AAB95" s="200"/>
      <c r="AAC95" s="200"/>
      <c r="AAD95" s="200"/>
      <c r="AAE95" s="200"/>
      <c r="AAF95" s="200"/>
      <c r="AAG95" s="200"/>
      <c r="AAH95" s="200"/>
      <c r="AAI95" s="200"/>
      <c r="AAJ95" s="200"/>
      <c r="AAK95" s="200"/>
      <c r="AAL95" s="200"/>
      <c r="AAM95" s="200"/>
      <c r="AAN95" s="200"/>
      <c r="AAO95" s="200"/>
      <c r="AAP95" s="200"/>
      <c r="AAQ95" s="200"/>
      <c r="AAR95" s="200"/>
      <c r="AAS95" s="200"/>
      <c r="AAT95" s="200"/>
      <c r="AAU95" s="200"/>
      <c r="AAV95" s="200"/>
      <c r="AAW95" s="200"/>
      <c r="AAX95" s="200"/>
      <c r="AAY95" s="200"/>
      <c r="AAZ95" s="200"/>
      <c r="ABA95" s="200"/>
      <c r="ABB95" s="200"/>
      <c r="ABC95" s="200"/>
      <c r="ABD95" s="200"/>
      <c r="ABE95" s="200"/>
      <c r="ABF95" s="200"/>
      <c r="ABG95" s="200"/>
      <c r="ABH95" s="200"/>
      <c r="ABI95" s="200"/>
      <c r="ABJ95" s="200"/>
      <c r="ABK95" s="200"/>
      <c r="ABL95" s="200"/>
      <c r="ABM95" s="200"/>
      <c r="ABN95" s="200"/>
      <c r="ABO95" s="200"/>
      <c r="ABP95" s="200"/>
      <c r="ABQ95" s="200"/>
      <c r="ABR95" s="200"/>
      <c r="ABS95" s="200"/>
      <c r="ABT95" s="200"/>
      <c r="ABU95" s="200"/>
      <c r="ABV95" s="200"/>
      <c r="ABW95" s="200"/>
      <c r="ABX95" s="200"/>
      <c r="ABY95" s="200"/>
      <c r="ABZ95" s="200"/>
      <c r="ACA95" s="200"/>
      <c r="ACB95" s="200"/>
      <c r="ACC95" s="200"/>
      <c r="ACD95" s="200"/>
      <c r="ACE95" s="200"/>
      <c r="ACF95" s="200"/>
      <c r="ACG95" s="200"/>
      <c r="ACH95" s="200"/>
      <c r="ACI95" s="200"/>
      <c r="ACJ95" s="200"/>
      <c r="ACK95" s="200"/>
      <c r="ACL95" s="200"/>
      <c r="ACM95" s="200"/>
      <c r="ACN95" s="200"/>
      <c r="ACO95" s="200"/>
      <c r="ACP95" s="200"/>
      <c r="ACQ95" s="200"/>
      <c r="ACR95" s="200"/>
      <c r="ACS95" s="200"/>
      <c r="ACT95" s="200"/>
      <c r="ACU95" s="200"/>
      <c r="ACV95" s="200"/>
      <c r="ACW95" s="200"/>
      <c r="ACX95" s="200"/>
      <c r="ACY95" s="200"/>
      <c r="ACZ95" s="200"/>
      <c r="ADA95" s="200"/>
      <c r="ADB95" s="200"/>
      <c r="ADC95" s="200"/>
      <c r="ADD95" s="200"/>
      <c r="ADE95" s="200"/>
      <c r="ADF95" s="200"/>
      <c r="ADG95" s="200"/>
      <c r="ADH95" s="200"/>
      <c r="ADI95" s="200"/>
      <c r="ADJ95" s="200"/>
      <c r="ADK95" s="200"/>
      <c r="ADL95" s="200"/>
      <c r="ADM95" s="200"/>
      <c r="ADN95" s="200"/>
      <c r="ADO95" s="200"/>
      <c r="ADP95" s="200"/>
      <c r="ADQ95" s="200"/>
      <c r="ADR95" s="200"/>
      <c r="ADS95" s="200"/>
      <c r="ADT95" s="200"/>
      <c r="ADU95" s="200"/>
      <c r="ADV95" s="200"/>
      <c r="ADW95" s="200"/>
      <c r="ADX95" s="200"/>
      <c r="ADY95" s="200"/>
      <c r="ADZ95" s="200"/>
      <c r="AEA95" s="200"/>
      <c r="AEB95" s="200"/>
      <c r="AEC95" s="200"/>
      <c r="AED95" s="200"/>
      <c r="AEE95" s="200"/>
      <c r="AEF95" s="200"/>
      <c r="AEG95" s="200"/>
      <c r="AEH95" s="200"/>
      <c r="AEI95" s="200"/>
      <c r="AEJ95" s="200"/>
      <c r="AEK95" s="200"/>
      <c r="AEL95" s="200"/>
      <c r="AEM95" s="200"/>
      <c r="AEN95" s="200"/>
      <c r="AEO95" s="200"/>
      <c r="AEP95" s="200"/>
      <c r="AEQ95" s="200"/>
      <c r="AER95" s="200"/>
      <c r="AES95" s="200"/>
      <c r="AET95" s="200"/>
      <c r="AEU95" s="200"/>
      <c r="AEV95" s="200"/>
      <c r="AEW95" s="200"/>
      <c r="AEX95" s="200"/>
      <c r="AEY95" s="200"/>
      <c r="AEZ95" s="200"/>
      <c r="AFA95" s="200"/>
      <c r="AFB95" s="200"/>
      <c r="AFC95" s="200"/>
      <c r="AFD95" s="200"/>
      <c r="AFE95" s="200"/>
      <c r="AFF95" s="200"/>
      <c r="AFG95" s="200"/>
      <c r="AFH95" s="200"/>
      <c r="AFI95" s="200"/>
      <c r="AFJ95" s="200"/>
      <c r="AFK95" s="200"/>
      <c r="AFL95" s="200"/>
      <c r="AFM95" s="200"/>
      <c r="AFN95" s="200"/>
      <c r="AFO95" s="200"/>
      <c r="AFP95" s="200"/>
      <c r="AFQ95" s="200"/>
      <c r="AFR95" s="200"/>
      <c r="AFS95" s="200"/>
      <c r="AFT95" s="200"/>
      <c r="AFU95" s="200"/>
      <c r="AFV95" s="200"/>
      <c r="AFW95" s="200"/>
      <c r="AFX95" s="200"/>
      <c r="AFY95" s="200"/>
      <c r="AFZ95" s="200"/>
      <c r="AGA95" s="200"/>
      <c r="AGB95" s="200"/>
      <c r="AGC95" s="200"/>
      <c r="AGD95" s="200"/>
      <c r="AGE95" s="200"/>
      <c r="AGF95" s="200"/>
      <c r="AGG95" s="200"/>
      <c r="AGH95" s="200"/>
      <c r="AGI95" s="200"/>
      <c r="AGJ95" s="200"/>
      <c r="AGK95" s="200"/>
      <c r="AGL95" s="200"/>
      <c r="AGM95" s="200"/>
      <c r="AGN95" s="200"/>
      <c r="AGO95" s="200"/>
      <c r="AGP95" s="200"/>
      <c r="AGQ95" s="200"/>
      <c r="AGR95" s="200"/>
      <c r="AGS95" s="200"/>
      <c r="AGT95" s="200"/>
      <c r="AGU95" s="200"/>
      <c r="AGV95" s="200"/>
      <c r="AGW95" s="200"/>
      <c r="AGX95" s="200"/>
      <c r="AGY95" s="200"/>
      <c r="AGZ95" s="200"/>
      <c r="AHA95" s="200"/>
      <c r="AHB95" s="200"/>
      <c r="AHC95" s="200"/>
      <c r="AHD95" s="200"/>
      <c r="AHE95" s="200"/>
      <c r="AHF95" s="200"/>
      <c r="AHG95" s="200"/>
      <c r="AHH95" s="200"/>
      <c r="AHI95" s="200"/>
      <c r="AHJ95" s="200"/>
      <c r="AHK95" s="200"/>
      <c r="AHL95" s="200"/>
      <c r="AHM95" s="200"/>
      <c r="AHN95" s="200"/>
      <c r="AHO95" s="200"/>
      <c r="AHP95" s="200"/>
      <c r="AHQ95" s="200"/>
      <c r="AHR95" s="200"/>
      <c r="AHS95" s="200"/>
      <c r="AHT95" s="200"/>
      <c r="AHU95" s="200"/>
      <c r="AHV95" s="200"/>
      <c r="AHW95" s="200"/>
      <c r="AHX95" s="200"/>
      <c r="AHY95" s="200"/>
      <c r="AHZ95" s="200"/>
      <c r="AIA95" s="200"/>
      <c r="AIB95" s="200"/>
      <c r="AIC95" s="200"/>
      <c r="AID95" s="200"/>
      <c r="AIE95" s="200"/>
      <c r="AIF95" s="200"/>
      <c r="AIG95" s="200"/>
      <c r="AIH95" s="200"/>
      <c r="AII95" s="200"/>
      <c r="AIJ95" s="200"/>
      <c r="AIK95" s="200"/>
      <c r="AIL95" s="200"/>
      <c r="AIM95" s="200"/>
      <c r="AIN95" s="200"/>
      <c r="AIO95" s="200"/>
      <c r="AIP95" s="200"/>
      <c r="AIQ95" s="200"/>
      <c r="AIR95" s="200"/>
      <c r="AIS95" s="200"/>
      <c r="AIT95" s="200"/>
      <c r="AIU95" s="200"/>
      <c r="AIV95" s="200"/>
      <c r="AIW95" s="200"/>
      <c r="AIX95" s="200"/>
      <c r="AIY95" s="200"/>
      <c r="AIZ95" s="200"/>
      <c r="AJA95" s="200"/>
      <c r="AJB95" s="200"/>
      <c r="AJC95" s="200"/>
      <c r="AJD95" s="200"/>
      <c r="AJE95" s="200"/>
      <c r="AJF95" s="200"/>
      <c r="AJG95" s="200"/>
      <c r="AJH95" s="200"/>
      <c r="AJI95" s="200"/>
      <c r="AJJ95" s="200"/>
      <c r="AJK95" s="200"/>
      <c r="AJL95" s="200"/>
      <c r="AJM95" s="200"/>
      <c r="AJN95" s="200"/>
      <c r="AJO95" s="200"/>
    </row>
    <row r="96" spans="1:952" s="204" customFormat="1">
      <c r="A96" s="200"/>
      <c r="B96" s="366">
        <v>93</v>
      </c>
      <c r="C96" s="367"/>
      <c r="D96" s="366"/>
      <c r="E96" s="366"/>
      <c r="F96" s="362">
        <v>0</v>
      </c>
      <c r="G96" s="362">
        <v>0</v>
      </c>
      <c r="H96" s="363">
        <v>0</v>
      </c>
      <c r="I96" s="362">
        <v>0</v>
      </c>
      <c r="J96" s="368"/>
      <c r="K96" s="368"/>
      <c r="L96" s="368"/>
      <c r="M96" s="360">
        <f t="shared" si="8"/>
        <v>0</v>
      </c>
      <c r="N96" s="361">
        <f t="shared" si="9"/>
        <v>0</v>
      </c>
      <c r="O96" s="361">
        <f t="shared" si="7"/>
        <v>0</v>
      </c>
      <c r="P96" s="200"/>
      <c r="Q96" s="200"/>
      <c r="R96" s="200"/>
      <c r="S96" s="417">
        <v>93</v>
      </c>
      <c r="T96" s="418"/>
      <c r="U96" s="417"/>
      <c r="V96" s="426">
        <v>0</v>
      </c>
      <c r="W96" s="416">
        <f t="shared" si="10"/>
        <v>0</v>
      </c>
      <c r="X96" s="416">
        <f t="shared" si="11"/>
        <v>0</v>
      </c>
      <c r="Y96" s="419"/>
      <c r="Z96" s="428" t="str">
        <f t="shared" si="12"/>
        <v>OK</v>
      </c>
      <c r="AA96" s="352"/>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0"/>
      <c r="BR96" s="200"/>
      <c r="BS96" s="200"/>
      <c r="BT96" s="200"/>
      <c r="BU96" s="200"/>
      <c r="BV96" s="200"/>
      <c r="BW96" s="200"/>
      <c r="BX96" s="200"/>
      <c r="BY96" s="200"/>
      <c r="BZ96" s="200"/>
      <c r="CA96" s="200"/>
      <c r="CB96" s="200"/>
      <c r="CC96" s="200"/>
      <c r="CD96" s="200"/>
      <c r="CE96" s="200"/>
      <c r="CF96" s="200"/>
      <c r="CG96" s="200"/>
      <c r="CH96" s="200"/>
      <c r="CI96" s="200"/>
      <c r="CJ96" s="200"/>
      <c r="CK96" s="200"/>
      <c r="CL96" s="200"/>
      <c r="CM96" s="200"/>
      <c r="CN96" s="200"/>
      <c r="CO96" s="200"/>
      <c r="CP96" s="200"/>
      <c r="CQ96" s="200"/>
      <c r="CR96" s="200"/>
      <c r="CS96" s="200"/>
      <c r="CT96" s="200"/>
      <c r="CU96" s="200"/>
      <c r="CV96" s="200"/>
      <c r="CW96" s="200"/>
      <c r="CX96" s="200"/>
      <c r="CY96" s="200"/>
      <c r="CZ96" s="200"/>
      <c r="DA96" s="200"/>
      <c r="DB96" s="200"/>
      <c r="DC96" s="200"/>
      <c r="DD96" s="200"/>
      <c r="DE96" s="200"/>
      <c r="DF96" s="200"/>
      <c r="DG96" s="200"/>
      <c r="DH96" s="200"/>
      <c r="DI96" s="200"/>
      <c r="DJ96" s="200"/>
      <c r="DK96" s="200"/>
      <c r="DL96" s="200"/>
      <c r="DM96" s="200"/>
      <c r="DN96" s="200"/>
      <c r="DO96" s="200"/>
      <c r="DP96" s="200"/>
      <c r="DQ96" s="200"/>
      <c r="DR96" s="200"/>
      <c r="DS96" s="200"/>
      <c r="DT96" s="200"/>
      <c r="DU96" s="200"/>
      <c r="DV96" s="200"/>
      <c r="DW96" s="200"/>
      <c r="DX96" s="200"/>
      <c r="DY96" s="200"/>
      <c r="DZ96" s="200"/>
      <c r="EA96" s="200"/>
      <c r="EB96" s="200"/>
      <c r="EC96" s="200"/>
      <c r="ED96" s="200"/>
      <c r="EE96" s="200"/>
      <c r="EF96" s="200"/>
      <c r="EG96" s="200"/>
      <c r="EH96" s="200"/>
      <c r="EI96" s="200"/>
      <c r="EJ96" s="200"/>
      <c r="EK96" s="200"/>
      <c r="EL96" s="200"/>
      <c r="EM96" s="200"/>
      <c r="EN96" s="200"/>
      <c r="EO96" s="200"/>
      <c r="EP96" s="200"/>
      <c r="EQ96" s="200"/>
      <c r="ER96" s="200"/>
      <c r="ES96" s="200"/>
      <c r="ET96" s="200"/>
      <c r="EU96" s="200"/>
      <c r="EV96" s="200"/>
      <c r="EW96" s="200"/>
      <c r="EX96" s="200"/>
      <c r="EY96" s="200"/>
      <c r="EZ96" s="200"/>
      <c r="FA96" s="200"/>
      <c r="FB96" s="200"/>
      <c r="FC96" s="200"/>
      <c r="FD96" s="200"/>
      <c r="FE96" s="200"/>
      <c r="FF96" s="200"/>
      <c r="FG96" s="200"/>
      <c r="FH96" s="200"/>
      <c r="FI96" s="200"/>
      <c r="FJ96" s="200"/>
      <c r="FK96" s="200"/>
      <c r="FL96" s="200"/>
      <c r="FM96" s="200"/>
      <c r="FN96" s="200"/>
      <c r="FO96" s="200"/>
      <c r="FP96" s="200"/>
      <c r="FQ96" s="200"/>
      <c r="FR96" s="200"/>
      <c r="FS96" s="200"/>
      <c r="FT96" s="200"/>
      <c r="FU96" s="200"/>
      <c r="FV96" s="200"/>
      <c r="FW96" s="200"/>
      <c r="FX96" s="200"/>
      <c r="FY96" s="200"/>
      <c r="FZ96" s="200"/>
      <c r="GA96" s="200"/>
      <c r="GB96" s="200"/>
      <c r="GC96" s="200"/>
      <c r="GD96" s="200"/>
      <c r="GE96" s="200"/>
      <c r="GF96" s="200"/>
      <c r="GG96" s="200"/>
      <c r="GH96" s="200"/>
      <c r="GI96" s="200"/>
      <c r="GJ96" s="200"/>
      <c r="GK96" s="200"/>
      <c r="GL96" s="200"/>
      <c r="GM96" s="200"/>
      <c r="GN96" s="200"/>
      <c r="GO96" s="200"/>
      <c r="GP96" s="200"/>
      <c r="GQ96" s="200"/>
      <c r="GR96" s="200"/>
      <c r="GS96" s="200"/>
      <c r="GT96" s="200"/>
      <c r="GU96" s="200"/>
      <c r="GV96" s="200"/>
      <c r="GW96" s="200"/>
      <c r="GX96" s="200"/>
      <c r="GY96" s="200"/>
      <c r="GZ96" s="200"/>
      <c r="HA96" s="200"/>
      <c r="HB96" s="200"/>
      <c r="HC96" s="200"/>
      <c r="HD96" s="200"/>
      <c r="HE96" s="200"/>
      <c r="HF96" s="200"/>
      <c r="HG96" s="200"/>
      <c r="HH96" s="200"/>
      <c r="HI96" s="200"/>
      <c r="HJ96" s="200"/>
      <c r="HK96" s="200"/>
      <c r="HL96" s="200"/>
      <c r="HM96" s="200"/>
      <c r="HN96" s="200"/>
      <c r="HO96" s="200"/>
      <c r="HP96" s="200"/>
      <c r="HQ96" s="200"/>
      <c r="HR96" s="200"/>
      <c r="HS96" s="200"/>
      <c r="HT96" s="200"/>
      <c r="HU96" s="200"/>
      <c r="HV96" s="200"/>
      <c r="HW96" s="200"/>
      <c r="HX96" s="200"/>
      <c r="HY96" s="200"/>
      <c r="HZ96" s="200"/>
      <c r="IA96" s="200"/>
      <c r="IB96" s="200"/>
      <c r="IC96" s="200"/>
      <c r="ID96" s="200"/>
      <c r="IE96" s="200"/>
      <c r="IF96" s="200"/>
      <c r="IG96" s="200"/>
      <c r="IH96" s="200"/>
      <c r="II96" s="200"/>
      <c r="IJ96" s="200"/>
      <c r="IK96" s="200"/>
      <c r="IL96" s="200"/>
      <c r="IM96" s="200"/>
      <c r="IN96" s="200"/>
      <c r="IO96" s="200"/>
      <c r="IP96" s="200"/>
      <c r="IQ96" s="200"/>
      <c r="IR96" s="200"/>
      <c r="IS96" s="200"/>
      <c r="IT96" s="200"/>
      <c r="IU96" s="200"/>
      <c r="IV96" s="200"/>
      <c r="IW96" s="200"/>
      <c r="IX96" s="200"/>
      <c r="IY96" s="200"/>
      <c r="IZ96" s="200"/>
      <c r="JA96" s="200"/>
      <c r="JB96" s="200"/>
      <c r="JC96" s="200"/>
      <c r="JD96" s="200"/>
      <c r="JE96" s="200"/>
      <c r="JF96" s="200"/>
      <c r="JG96" s="200"/>
      <c r="JH96" s="200"/>
      <c r="JI96" s="200"/>
      <c r="JJ96" s="200"/>
      <c r="JK96" s="200"/>
      <c r="JL96" s="200"/>
      <c r="JM96" s="200"/>
      <c r="JN96" s="200"/>
      <c r="JO96" s="200"/>
      <c r="JP96" s="200"/>
      <c r="JQ96" s="200"/>
      <c r="JR96" s="200"/>
      <c r="JS96" s="200"/>
      <c r="JT96" s="200"/>
      <c r="JU96" s="200"/>
      <c r="JV96" s="200"/>
      <c r="JW96" s="200"/>
      <c r="JX96" s="200"/>
      <c r="JY96" s="200"/>
      <c r="JZ96" s="200"/>
      <c r="KA96" s="200"/>
      <c r="KB96" s="200"/>
      <c r="KC96" s="200"/>
      <c r="KD96" s="200"/>
      <c r="KE96" s="200"/>
      <c r="KF96" s="200"/>
      <c r="KG96" s="200"/>
      <c r="KH96" s="200"/>
      <c r="KI96" s="200"/>
      <c r="KJ96" s="200"/>
      <c r="KK96" s="200"/>
      <c r="KL96" s="200"/>
      <c r="KM96" s="200"/>
      <c r="KN96" s="200"/>
      <c r="KO96" s="200"/>
      <c r="KP96" s="200"/>
      <c r="KQ96" s="200"/>
      <c r="KR96" s="200"/>
      <c r="KS96" s="200"/>
      <c r="KT96" s="200"/>
      <c r="KU96" s="200"/>
      <c r="KV96" s="200"/>
      <c r="KW96" s="200"/>
      <c r="KX96" s="200"/>
      <c r="KY96" s="200"/>
      <c r="KZ96" s="200"/>
      <c r="LA96" s="200"/>
      <c r="LB96" s="200"/>
      <c r="LC96" s="200"/>
      <c r="LD96" s="200"/>
      <c r="LE96" s="200"/>
      <c r="LF96" s="200"/>
      <c r="LG96" s="200"/>
      <c r="LH96" s="200"/>
      <c r="LI96" s="200"/>
      <c r="LJ96" s="200"/>
      <c r="LK96" s="200"/>
      <c r="LL96" s="200"/>
      <c r="LM96" s="200"/>
      <c r="LN96" s="200"/>
      <c r="LO96" s="200"/>
      <c r="LP96" s="200"/>
      <c r="LQ96" s="200"/>
      <c r="LR96" s="200"/>
      <c r="LS96" s="200"/>
      <c r="LT96" s="200"/>
      <c r="LU96" s="200"/>
      <c r="LV96" s="200"/>
      <c r="LW96" s="200"/>
      <c r="LX96" s="200"/>
      <c r="LY96" s="200"/>
      <c r="LZ96" s="200"/>
      <c r="MA96" s="200"/>
      <c r="MB96" s="200"/>
      <c r="MC96" s="200"/>
      <c r="MD96" s="200"/>
      <c r="ME96" s="200"/>
      <c r="MF96" s="200"/>
      <c r="MG96" s="200"/>
      <c r="MH96" s="200"/>
      <c r="MI96" s="200"/>
      <c r="MJ96" s="200"/>
      <c r="MK96" s="200"/>
      <c r="ML96" s="200"/>
      <c r="MM96" s="200"/>
      <c r="MN96" s="200"/>
      <c r="MO96" s="200"/>
      <c r="MP96" s="200"/>
      <c r="MQ96" s="200"/>
      <c r="MR96" s="200"/>
      <c r="MS96" s="200"/>
      <c r="MT96" s="200"/>
      <c r="MU96" s="200"/>
      <c r="MV96" s="200"/>
      <c r="MW96" s="200"/>
      <c r="MX96" s="200"/>
      <c r="MY96" s="200"/>
      <c r="MZ96" s="200"/>
      <c r="NA96" s="200"/>
      <c r="NB96" s="200"/>
      <c r="NC96" s="200"/>
      <c r="ND96" s="200"/>
      <c r="NE96" s="200"/>
      <c r="NF96" s="200"/>
      <c r="NG96" s="200"/>
      <c r="NH96" s="200"/>
      <c r="NI96" s="200"/>
      <c r="NJ96" s="200"/>
      <c r="NK96" s="200"/>
      <c r="NL96" s="200"/>
      <c r="NM96" s="200"/>
      <c r="NN96" s="200"/>
      <c r="NO96" s="200"/>
      <c r="NP96" s="200"/>
      <c r="NQ96" s="200"/>
      <c r="NR96" s="200"/>
      <c r="NS96" s="200"/>
      <c r="NT96" s="200"/>
      <c r="NU96" s="200"/>
      <c r="NV96" s="200"/>
      <c r="NW96" s="200"/>
      <c r="NX96" s="200"/>
      <c r="NY96" s="200"/>
      <c r="NZ96" s="200"/>
      <c r="OA96" s="200"/>
      <c r="OB96" s="200"/>
      <c r="OC96" s="200"/>
      <c r="OD96" s="200"/>
      <c r="OE96" s="200"/>
      <c r="OF96" s="200"/>
      <c r="OG96" s="200"/>
      <c r="OH96" s="200"/>
      <c r="OI96" s="200"/>
      <c r="OJ96" s="200"/>
      <c r="OK96" s="200"/>
      <c r="OL96" s="200"/>
      <c r="OM96" s="200"/>
      <c r="ON96" s="200"/>
      <c r="OO96" s="200"/>
      <c r="OP96" s="200"/>
      <c r="OQ96" s="200"/>
      <c r="OR96" s="200"/>
      <c r="OS96" s="200"/>
      <c r="OT96" s="200"/>
      <c r="OU96" s="200"/>
      <c r="OV96" s="200"/>
      <c r="OW96" s="200"/>
      <c r="OX96" s="200"/>
      <c r="OY96" s="200"/>
      <c r="OZ96" s="200"/>
      <c r="PA96" s="200"/>
      <c r="PB96" s="200"/>
      <c r="PC96" s="200"/>
      <c r="PD96" s="200"/>
      <c r="PE96" s="200"/>
      <c r="PF96" s="200"/>
      <c r="PG96" s="200"/>
      <c r="PH96" s="200"/>
      <c r="PI96" s="200"/>
      <c r="PJ96" s="200"/>
      <c r="PK96" s="200"/>
      <c r="PL96" s="200"/>
      <c r="PM96" s="200"/>
      <c r="PN96" s="200"/>
      <c r="PO96" s="200"/>
      <c r="PP96" s="200"/>
      <c r="PQ96" s="200"/>
      <c r="PR96" s="200"/>
      <c r="PS96" s="200"/>
      <c r="PT96" s="200"/>
      <c r="PU96" s="200"/>
      <c r="PV96" s="200"/>
      <c r="PW96" s="200"/>
      <c r="PX96" s="200"/>
      <c r="PY96" s="200"/>
      <c r="PZ96" s="200"/>
      <c r="QA96" s="200"/>
      <c r="QB96" s="200"/>
      <c r="QC96" s="200"/>
      <c r="QD96" s="200"/>
      <c r="QE96" s="200"/>
      <c r="QF96" s="200"/>
      <c r="QG96" s="200"/>
      <c r="QH96" s="200"/>
      <c r="QI96" s="200"/>
      <c r="QJ96" s="200"/>
      <c r="QK96" s="200"/>
      <c r="QL96" s="200"/>
      <c r="QM96" s="200"/>
      <c r="QN96" s="200"/>
      <c r="QO96" s="200"/>
      <c r="QP96" s="200"/>
      <c r="QQ96" s="200"/>
      <c r="QR96" s="200"/>
      <c r="QS96" s="200"/>
      <c r="QT96" s="200"/>
      <c r="QU96" s="200"/>
      <c r="QV96" s="200"/>
      <c r="QW96" s="200"/>
      <c r="QX96" s="200"/>
      <c r="QY96" s="200"/>
      <c r="QZ96" s="200"/>
      <c r="RA96" s="200"/>
      <c r="RB96" s="200"/>
      <c r="RC96" s="200"/>
      <c r="RD96" s="200"/>
      <c r="RE96" s="200"/>
      <c r="RF96" s="200"/>
      <c r="RG96" s="200"/>
      <c r="RH96" s="200"/>
      <c r="RI96" s="200"/>
      <c r="RJ96" s="200"/>
      <c r="RK96" s="200"/>
      <c r="RL96" s="200"/>
      <c r="RM96" s="200"/>
      <c r="RN96" s="200"/>
      <c r="RO96" s="200"/>
      <c r="RP96" s="200"/>
      <c r="RQ96" s="200"/>
      <c r="RR96" s="200"/>
      <c r="RS96" s="200"/>
      <c r="RT96" s="200"/>
      <c r="RU96" s="200"/>
      <c r="RV96" s="200"/>
      <c r="RW96" s="200"/>
      <c r="RX96" s="200"/>
      <c r="RY96" s="200"/>
      <c r="RZ96" s="200"/>
      <c r="SA96" s="200"/>
      <c r="SB96" s="200"/>
      <c r="SC96" s="200"/>
      <c r="SD96" s="200"/>
      <c r="SE96" s="200"/>
      <c r="SF96" s="200"/>
      <c r="SG96" s="200"/>
      <c r="SH96" s="200"/>
      <c r="SI96" s="200"/>
      <c r="SJ96" s="200"/>
      <c r="SK96" s="200"/>
      <c r="SL96" s="200"/>
      <c r="SM96" s="200"/>
      <c r="SN96" s="200"/>
      <c r="SO96" s="200"/>
      <c r="SP96" s="200"/>
      <c r="SQ96" s="200"/>
      <c r="SR96" s="200"/>
      <c r="SS96" s="200"/>
      <c r="ST96" s="200"/>
      <c r="SU96" s="200"/>
      <c r="SV96" s="200"/>
      <c r="SW96" s="200"/>
      <c r="SX96" s="200"/>
      <c r="SY96" s="200"/>
      <c r="SZ96" s="200"/>
      <c r="TA96" s="200"/>
      <c r="TB96" s="200"/>
      <c r="TC96" s="200"/>
      <c r="TD96" s="200"/>
      <c r="TE96" s="200"/>
      <c r="TF96" s="200"/>
      <c r="TG96" s="200"/>
      <c r="TH96" s="200"/>
      <c r="TI96" s="200"/>
      <c r="TJ96" s="200"/>
      <c r="TK96" s="200"/>
      <c r="TL96" s="200"/>
      <c r="TM96" s="200"/>
      <c r="TN96" s="200"/>
      <c r="TO96" s="200"/>
      <c r="TP96" s="200"/>
      <c r="TQ96" s="200"/>
      <c r="TR96" s="200"/>
      <c r="TS96" s="200"/>
      <c r="TT96" s="200"/>
      <c r="TU96" s="200"/>
      <c r="TV96" s="200"/>
      <c r="TW96" s="200"/>
      <c r="TX96" s="200"/>
      <c r="TY96" s="200"/>
      <c r="TZ96" s="200"/>
      <c r="UA96" s="200"/>
      <c r="UB96" s="200"/>
      <c r="UC96" s="200"/>
      <c r="UD96" s="200"/>
      <c r="UE96" s="200"/>
      <c r="UF96" s="200"/>
      <c r="UG96" s="200"/>
      <c r="UH96" s="200"/>
      <c r="UI96" s="200"/>
      <c r="UJ96" s="200"/>
      <c r="UK96" s="200"/>
      <c r="UL96" s="200"/>
      <c r="UM96" s="200"/>
      <c r="UN96" s="200"/>
      <c r="UO96" s="200"/>
      <c r="UP96" s="200"/>
      <c r="UQ96" s="200"/>
      <c r="UR96" s="200"/>
      <c r="US96" s="200"/>
      <c r="UT96" s="200"/>
      <c r="UU96" s="200"/>
      <c r="UV96" s="200"/>
      <c r="UW96" s="200"/>
      <c r="UX96" s="200"/>
      <c r="UY96" s="200"/>
      <c r="UZ96" s="200"/>
      <c r="VA96" s="200"/>
      <c r="VB96" s="200"/>
      <c r="VC96" s="200"/>
      <c r="VD96" s="200"/>
      <c r="VE96" s="200"/>
      <c r="VF96" s="200"/>
      <c r="VG96" s="200"/>
      <c r="VH96" s="200"/>
      <c r="VI96" s="200"/>
      <c r="VJ96" s="200"/>
      <c r="VK96" s="200"/>
      <c r="VL96" s="200"/>
      <c r="VM96" s="200"/>
      <c r="VN96" s="200"/>
      <c r="VO96" s="200"/>
      <c r="VP96" s="200"/>
      <c r="VQ96" s="200"/>
      <c r="VR96" s="200"/>
      <c r="VS96" s="200"/>
      <c r="VT96" s="200"/>
      <c r="VU96" s="200"/>
      <c r="VV96" s="200"/>
      <c r="VW96" s="200"/>
      <c r="VX96" s="200"/>
      <c r="VY96" s="200"/>
      <c r="VZ96" s="200"/>
      <c r="WA96" s="200"/>
      <c r="WB96" s="200"/>
      <c r="WC96" s="200"/>
      <c r="WD96" s="200"/>
      <c r="WE96" s="200"/>
      <c r="WF96" s="200"/>
      <c r="WG96" s="200"/>
      <c r="WH96" s="200"/>
      <c r="WI96" s="200"/>
      <c r="WJ96" s="200"/>
      <c r="WK96" s="200"/>
      <c r="WL96" s="200"/>
      <c r="WM96" s="200"/>
      <c r="WN96" s="200"/>
      <c r="WO96" s="200"/>
      <c r="WP96" s="200"/>
      <c r="WQ96" s="200"/>
      <c r="WR96" s="200"/>
      <c r="WS96" s="200"/>
      <c r="WT96" s="200"/>
      <c r="WU96" s="200"/>
      <c r="WV96" s="200"/>
      <c r="WW96" s="200"/>
      <c r="WX96" s="200"/>
      <c r="WY96" s="200"/>
      <c r="WZ96" s="200"/>
      <c r="XA96" s="200"/>
      <c r="XB96" s="200"/>
      <c r="XC96" s="200"/>
      <c r="XD96" s="200"/>
      <c r="XE96" s="200"/>
      <c r="XF96" s="200"/>
      <c r="XG96" s="200"/>
      <c r="XH96" s="200"/>
      <c r="XI96" s="200"/>
      <c r="XJ96" s="200"/>
      <c r="XK96" s="200"/>
      <c r="XL96" s="200"/>
      <c r="XM96" s="200"/>
      <c r="XN96" s="200"/>
      <c r="XO96" s="200"/>
      <c r="XP96" s="200"/>
      <c r="XQ96" s="200"/>
      <c r="XR96" s="200"/>
      <c r="XS96" s="200"/>
      <c r="XT96" s="200"/>
      <c r="XU96" s="200"/>
      <c r="XV96" s="200"/>
      <c r="XW96" s="200"/>
      <c r="XX96" s="200"/>
      <c r="XY96" s="200"/>
      <c r="XZ96" s="200"/>
      <c r="YA96" s="200"/>
      <c r="YB96" s="200"/>
      <c r="YC96" s="200"/>
      <c r="YD96" s="200"/>
      <c r="YE96" s="200"/>
      <c r="YF96" s="200"/>
      <c r="YG96" s="200"/>
      <c r="YH96" s="200"/>
      <c r="YI96" s="200"/>
      <c r="YJ96" s="200"/>
      <c r="YK96" s="200"/>
      <c r="YL96" s="200"/>
      <c r="YM96" s="200"/>
      <c r="YN96" s="200"/>
      <c r="YO96" s="200"/>
      <c r="YP96" s="200"/>
      <c r="YQ96" s="200"/>
      <c r="YR96" s="200"/>
      <c r="YS96" s="200"/>
      <c r="YT96" s="200"/>
      <c r="YU96" s="200"/>
      <c r="YV96" s="200"/>
      <c r="YW96" s="200"/>
      <c r="YX96" s="200"/>
      <c r="YY96" s="200"/>
      <c r="YZ96" s="200"/>
      <c r="ZA96" s="200"/>
      <c r="ZB96" s="200"/>
      <c r="ZC96" s="200"/>
      <c r="ZD96" s="200"/>
      <c r="ZE96" s="200"/>
      <c r="ZF96" s="200"/>
      <c r="ZG96" s="200"/>
      <c r="ZH96" s="200"/>
      <c r="ZI96" s="200"/>
      <c r="ZJ96" s="200"/>
      <c r="ZK96" s="200"/>
      <c r="ZL96" s="200"/>
      <c r="ZM96" s="200"/>
      <c r="ZN96" s="200"/>
      <c r="ZO96" s="200"/>
      <c r="ZP96" s="200"/>
      <c r="ZQ96" s="200"/>
      <c r="ZR96" s="200"/>
      <c r="ZS96" s="200"/>
      <c r="ZT96" s="200"/>
      <c r="ZU96" s="200"/>
      <c r="ZV96" s="200"/>
      <c r="ZW96" s="200"/>
      <c r="ZX96" s="200"/>
      <c r="ZY96" s="200"/>
      <c r="ZZ96" s="200"/>
      <c r="AAA96" s="200"/>
      <c r="AAB96" s="200"/>
      <c r="AAC96" s="200"/>
      <c r="AAD96" s="200"/>
      <c r="AAE96" s="200"/>
      <c r="AAF96" s="200"/>
      <c r="AAG96" s="200"/>
      <c r="AAH96" s="200"/>
      <c r="AAI96" s="200"/>
      <c r="AAJ96" s="200"/>
      <c r="AAK96" s="200"/>
      <c r="AAL96" s="200"/>
      <c r="AAM96" s="200"/>
      <c r="AAN96" s="200"/>
      <c r="AAO96" s="200"/>
      <c r="AAP96" s="200"/>
      <c r="AAQ96" s="200"/>
      <c r="AAR96" s="200"/>
      <c r="AAS96" s="200"/>
      <c r="AAT96" s="200"/>
      <c r="AAU96" s="200"/>
      <c r="AAV96" s="200"/>
      <c r="AAW96" s="200"/>
      <c r="AAX96" s="200"/>
      <c r="AAY96" s="200"/>
      <c r="AAZ96" s="200"/>
      <c r="ABA96" s="200"/>
      <c r="ABB96" s="200"/>
      <c r="ABC96" s="200"/>
      <c r="ABD96" s="200"/>
      <c r="ABE96" s="200"/>
      <c r="ABF96" s="200"/>
      <c r="ABG96" s="200"/>
      <c r="ABH96" s="200"/>
      <c r="ABI96" s="200"/>
      <c r="ABJ96" s="200"/>
      <c r="ABK96" s="200"/>
      <c r="ABL96" s="200"/>
      <c r="ABM96" s="200"/>
      <c r="ABN96" s="200"/>
      <c r="ABO96" s="200"/>
      <c r="ABP96" s="200"/>
      <c r="ABQ96" s="200"/>
      <c r="ABR96" s="200"/>
      <c r="ABS96" s="200"/>
      <c r="ABT96" s="200"/>
      <c r="ABU96" s="200"/>
      <c r="ABV96" s="200"/>
      <c r="ABW96" s="200"/>
      <c r="ABX96" s="200"/>
      <c r="ABY96" s="200"/>
      <c r="ABZ96" s="200"/>
      <c r="ACA96" s="200"/>
      <c r="ACB96" s="200"/>
      <c r="ACC96" s="200"/>
      <c r="ACD96" s="200"/>
      <c r="ACE96" s="200"/>
      <c r="ACF96" s="200"/>
      <c r="ACG96" s="200"/>
      <c r="ACH96" s="200"/>
      <c r="ACI96" s="200"/>
      <c r="ACJ96" s="200"/>
      <c r="ACK96" s="200"/>
      <c r="ACL96" s="200"/>
      <c r="ACM96" s="200"/>
      <c r="ACN96" s="200"/>
      <c r="ACO96" s="200"/>
      <c r="ACP96" s="200"/>
      <c r="ACQ96" s="200"/>
      <c r="ACR96" s="200"/>
      <c r="ACS96" s="200"/>
      <c r="ACT96" s="200"/>
      <c r="ACU96" s="200"/>
      <c r="ACV96" s="200"/>
      <c r="ACW96" s="200"/>
      <c r="ACX96" s="200"/>
      <c r="ACY96" s="200"/>
      <c r="ACZ96" s="200"/>
      <c r="ADA96" s="200"/>
      <c r="ADB96" s="200"/>
      <c r="ADC96" s="200"/>
      <c r="ADD96" s="200"/>
      <c r="ADE96" s="200"/>
      <c r="ADF96" s="200"/>
      <c r="ADG96" s="200"/>
      <c r="ADH96" s="200"/>
      <c r="ADI96" s="200"/>
      <c r="ADJ96" s="200"/>
      <c r="ADK96" s="200"/>
      <c r="ADL96" s="200"/>
      <c r="ADM96" s="200"/>
      <c r="ADN96" s="200"/>
      <c r="ADO96" s="200"/>
      <c r="ADP96" s="200"/>
      <c r="ADQ96" s="200"/>
      <c r="ADR96" s="200"/>
      <c r="ADS96" s="200"/>
      <c r="ADT96" s="200"/>
      <c r="ADU96" s="200"/>
      <c r="ADV96" s="200"/>
      <c r="ADW96" s="200"/>
      <c r="ADX96" s="200"/>
      <c r="ADY96" s="200"/>
      <c r="ADZ96" s="200"/>
      <c r="AEA96" s="200"/>
      <c r="AEB96" s="200"/>
      <c r="AEC96" s="200"/>
      <c r="AED96" s="200"/>
      <c r="AEE96" s="200"/>
      <c r="AEF96" s="200"/>
      <c r="AEG96" s="200"/>
      <c r="AEH96" s="200"/>
      <c r="AEI96" s="200"/>
      <c r="AEJ96" s="200"/>
      <c r="AEK96" s="200"/>
      <c r="AEL96" s="200"/>
      <c r="AEM96" s="200"/>
      <c r="AEN96" s="200"/>
      <c r="AEO96" s="200"/>
      <c r="AEP96" s="200"/>
      <c r="AEQ96" s="200"/>
      <c r="AER96" s="200"/>
      <c r="AES96" s="200"/>
      <c r="AET96" s="200"/>
      <c r="AEU96" s="200"/>
      <c r="AEV96" s="200"/>
      <c r="AEW96" s="200"/>
      <c r="AEX96" s="200"/>
      <c r="AEY96" s="200"/>
      <c r="AEZ96" s="200"/>
      <c r="AFA96" s="200"/>
      <c r="AFB96" s="200"/>
      <c r="AFC96" s="200"/>
      <c r="AFD96" s="200"/>
      <c r="AFE96" s="200"/>
      <c r="AFF96" s="200"/>
      <c r="AFG96" s="200"/>
      <c r="AFH96" s="200"/>
      <c r="AFI96" s="200"/>
      <c r="AFJ96" s="200"/>
      <c r="AFK96" s="200"/>
      <c r="AFL96" s="200"/>
      <c r="AFM96" s="200"/>
      <c r="AFN96" s="200"/>
      <c r="AFO96" s="200"/>
      <c r="AFP96" s="200"/>
      <c r="AFQ96" s="200"/>
      <c r="AFR96" s="200"/>
      <c r="AFS96" s="200"/>
      <c r="AFT96" s="200"/>
      <c r="AFU96" s="200"/>
      <c r="AFV96" s="200"/>
      <c r="AFW96" s="200"/>
      <c r="AFX96" s="200"/>
      <c r="AFY96" s="200"/>
      <c r="AFZ96" s="200"/>
      <c r="AGA96" s="200"/>
      <c r="AGB96" s="200"/>
      <c r="AGC96" s="200"/>
      <c r="AGD96" s="200"/>
      <c r="AGE96" s="200"/>
      <c r="AGF96" s="200"/>
      <c r="AGG96" s="200"/>
      <c r="AGH96" s="200"/>
      <c r="AGI96" s="200"/>
      <c r="AGJ96" s="200"/>
      <c r="AGK96" s="200"/>
      <c r="AGL96" s="200"/>
      <c r="AGM96" s="200"/>
      <c r="AGN96" s="200"/>
      <c r="AGO96" s="200"/>
      <c r="AGP96" s="200"/>
      <c r="AGQ96" s="200"/>
      <c r="AGR96" s="200"/>
      <c r="AGS96" s="200"/>
      <c r="AGT96" s="200"/>
      <c r="AGU96" s="200"/>
      <c r="AGV96" s="200"/>
      <c r="AGW96" s="200"/>
      <c r="AGX96" s="200"/>
      <c r="AGY96" s="200"/>
      <c r="AGZ96" s="200"/>
      <c r="AHA96" s="200"/>
      <c r="AHB96" s="200"/>
      <c r="AHC96" s="200"/>
      <c r="AHD96" s="200"/>
      <c r="AHE96" s="200"/>
      <c r="AHF96" s="200"/>
      <c r="AHG96" s="200"/>
      <c r="AHH96" s="200"/>
      <c r="AHI96" s="200"/>
      <c r="AHJ96" s="200"/>
      <c r="AHK96" s="200"/>
      <c r="AHL96" s="200"/>
      <c r="AHM96" s="200"/>
      <c r="AHN96" s="200"/>
      <c r="AHO96" s="200"/>
      <c r="AHP96" s="200"/>
      <c r="AHQ96" s="200"/>
      <c r="AHR96" s="200"/>
      <c r="AHS96" s="200"/>
      <c r="AHT96" s="200"/>
      <c r="AHU96" s="200"/>
      <c r="AHV96" s="200"/>
      <c r="AHW96" s="200"/>
      <c r="AHX96" s="200"/>
      <c r="AHY96" s="200"/>
      <c r="AHZ96" s="200"/>
      <c r="AIA96" s="200"/>
      <c r="AIB96" s="200"/>
      <c r="AIC96" s="200"/>
      <c r="AID96" s="200"/>
      <c r="AIE96" s="200"/>
      <c r="AIF96" s="200"/>
      <c r="AIG96" s="200"/>
      <c r="AIH96" s="200"/>
      <c r="AII96" s="200"/>
      <c r="AIJ96" s="200"/>
      <c r="AIK96" s="200"/>
      <c r="AIL96" s="200"/>
      <c r="AIM96" s="200"/>
      <c r="AIN96" s="200"/>
      <c r="AIO96" s="200"/>
      <c r="AIP96" s="200"/>
      <c r="AIQ96" s="200"/>
      <c r="AIR96" s="200"/>
      <c r="AIS96" s="200"/>
      <c r="AIT96" s="200"/>
      <c r="AIU96" s="200"/>
      <c r="AIV96" s="200"/>
      <c r="AIW96" s="200"/>
      <c r="AIX96" s="200"/>
      <c r="AIY96" s="200"/>
      <c r="AIZ96" s="200"/>
      <c r="AJA96" s="200"/>
      <c r="AJB96" s="200"/>
      <c r="AJC96" s="200"/>
      <c r="AJD96" s="200"/>
      <c r="AJE96" s="200"/>
      <c r="AJF96" s="200"/>
      <c r="AJG96" s="200"/>
      <c r="AJH96" s="200"/>
      <c r="AJI96" s="200"/>
      <c r="AJJ96" s="200"/>
      <c r="AJK96" s="200"/>
      <c r="AJL96" s="200"/>
      <c r="AJM96" s="200"/>
      <c r="AJN96" s="200"/>
      <c r="AJO96" s="200"/>
    </row>
    <row r="97" spans="1:952" s="204" customFormat="1">
      <c r="A97" s="200"/>
      <c r="B97" s="366">
        <v>94</v>
      </c>
      <c r="C97" s="367"/>
      <c r="D97" s="366"/>
      <c r="E97" s="366"/>
      <c r="F97" s="362">
        <v>0</v>
      </c>
      <c r="G97" s="362">
        <v>0</v>
      </c>
      <c r="H97" s="363">
        <v>0</v>
      </c>
      <c r="I97" s="362">
        <v>0</v>
      </c>
      <c r="J97" s="368"/>
      <c r="K97" s="368"/>
      <c r="L97" s="368"/>
      <c r="M97" s="360">
        <f t="shared" si="8"/>
        <v>0</v>
      </c>
      <c r="N97" s="361">
        <f t="shared" si="9"/>
        <v>0</v>
      </c>
      <c r="O97" s="361">
        <f t="shared" si="7"/>
        <v>0</v>
      </c>
      <c r="P97" s="200"/>
      <c r="Q97" s="200"/>
      <c r="R97" s="200"/>
      <c r="S97" s="417">
        <v>94</v>
      </c>
      <c r="T97" s="418"/>
      <c r="U97" s="417"/>
      <c r="V97" s="426">
        <v>0</v>
      </c>
      <c r="W97" s="416">
        <f t="shared" si="10"/>
        <v>0</v>
      </c>
      <c r="X97" s="416">
        <f t="shared" si="11"/>
        <v>0</v>
      </c>
      <c r="Y97" s="419"/>
      <c r="Z97" s="428" t="str">
        <f t="shared" si="12"/>
        <v>OK</v>
      </c>
      <c r="AA97" s="352"/>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c r="EI97" s="200"/>
      <c r="EJ97" s="200"/>
      <c r="EK97" s="200"/>
      <c r="EL97" s="200"/>
      <c r="EM97" s="200"/>
      <c r="EN97" s="200"/>
      <c r="EO97" s="200"/>
      <c r="EP97" s="200"/>
      <c r="EQ97" s="200"/>
      <c r="ER97" s="200"/>
      <c r="ES97" s="200"/>
      <c r="ET97" s="200"/>
      <c r="EU97" s="200"/>
      <c r="EV97" s="200"/>
      <c r="EW97" s="200"/>
      <c r="EX97" s="200"/>
      <c r="EY97" s="200"/>
      <c r="EZ97" s="200"/>
      <c r="FA97" s="200"/>
      <c r="FB97" s="200"/>
      <c r="FC97" s="200"/>
      <c r="FD97" s="200"/>
      <c r="FE97" s="200"/>
      <c r="FF97" s="200"/>
      <c r="FG97" s="200"/>
      <c r="FH97" s="200"/>
      <c r="FI97" s="200"/>
      <c r="FJ97" s="200"/>
      <c r="FK97" s="200"/>
      <c r="FL97" s="200"/>
      <c r="FM97" s="200"/>
      <c r="FN97" s="200"/>
      <c r="FO97" s="200"/>
      <c r="FP97" s="200"/>
      <c r="FQ97" s="200"/>
      <c r="FR97" s="200"/>
      <c r="FS97" s="200"/>
      <c r="FT97" s="200"/>
      <c r="FU97" s="200"/>
      <c r="FV97" s="200"/>
      <c r="FW97" s="200"/>
      <c r="FX97" s="200"/>
      <c r="FY97" s="200"/>
      <c r="FZ97" s="200"/>
      <c r="GA97" s="200"/>
      <c r="GB97" s="200"/>
      <c r="GC97" s="200"/>
      <c r="GD97" s="200"/>
      <c r="GE97" s="200"/>
      <c r="GF97" s="200"/>
      <c r="GG97" s="200"/>
      <c r="GH97" s="200"/>
      <c r="GI97" s="200"/>
      <c r="GJ97" s="200"/>
      <c r="GK97" s="200"/>
      <c r="GL97" s="200"/>
      <c r="GM97" s="200"/>
      <c r="GN97" s="200"/>
      <c r="GO97" s="200"/>
      <c r="GP97" s="200"/>
      <c r="GQ97" s="200"/>
      <c r="GR97" s="200"/>
      <c r="GS97" s="200"/>
      <c r="GT97" s="200"/>
      <c r="GU97" s="200"/>
      <c r="GV97" s="200"/>
      <c r="GW97" s="200"/>
      <c r="GX97" s="200"/>
      <c r="GY97" s="200"/>
      <c r="GZ97" s="200"/>
      <c r="HA97" s="200"/>
      <c r="HB97" s="200"/>
      <c r="HC97" s="200"/>
      <c r="HD97" s="200"/>
      <c r="HE97" s="200"/>
      <c r="HF97" s="200"/>
      <c r="HG97" s="200"/>
      <c r="HH97" s="200"/>
      <c r="HI97" s="200"/>
      <c r="HJ97" s="200"/>
      <c r="HK97" s="200"/>
      <c r="HL97" s="200"/>
      <c r="HM97" s="200"/>
      <c r="HN97" s="200"/>
      <c r="HO97" s="200"/>
      <c r="HP97" s="200"/>
      <c r="HQ97" s="200"/>
      <c r="HR97" s="200"/>
      <c r="HS97" s="200"/>
      <c r="HT97" s="200"/>
      <c r="HU97" s="200"/>
      <c r="HV97" s="200"/>
      <c r="HW97" s="200"/>
      <c r="HX97" s="200"/>
      <c r="HY97" s="200"/>
      <c r="HZ97" s="200"/>
      <c r="IA97" s="200"/>
      <c r="IB97" s="200"/>
      <c r="IC97" s="200"/>
      <c r="ID97" s="200"/>
      <c r="IE97" s="200"/>
      <c r="IF97" s="200"/>
      <c r="IG97" s="200"/>
      <c r="IH97" s="200"/>
      <c r="II97" s="200"/>
      <c r="IJ97" s="200"/>
      <c r="IK97" s="200"/>
      <c r="IL97" s="200"/>
      <c r="IM97" s="200"/>
      <c r="IN97" s="200"/>
      <c r="IO97" s="200"/>
      <c r="IP97" s="200"/>
      <c r="IQ97" s="200"/>
      <c r="IR97" s="200"/>
      <c r="IS97" s="200"/>
      <c r="IT97" s="200"/>
      <c r="IU97" s="200"/>
      <c r="IV97" s="200"/>
      <c r="IW97" s="200"/>
      <c r="IX97" s="200"/>
      <c r="IY97" s="200"/>
      <c r="IZ97" s="200"/>
      <c r="JA97" s="200"/>
      <c r="JB97" s="200"/>
      <c r="JC97" s="200"/>
      <c r="JD97" s="200"/>
      <c r="JE97" s="200"/>
      <c r="JF97" s="200"/>
      <c r="JG97" s="200"/>
      <c r="JH97" s="200"/>
      <c r="JI97" s="200"/>
      <c r="JJ97" s="200"/>
      <c r="JK97" s="200"/>
      <c r="JL97" s="200"/>
      <c r="JM97" s="200"/>
      <c r="JN97" s="200"/>
      <c r="JO97" s="200"/>
      <c r="JP97" s="200"/>
      <c r="JQ97" s="200"/>
      <c r="JR97" s="200"/>
      <c r="JS97" s="200"/>
      <c r="JT97" s="200"/>
      <c r="JU97" s="200"/>
      <c r="JV97" s="200"/>
      <c r="JW97" s="200"/>
      <c r="JX97" s="200"/>
      <c r="JY97" s="200"/>
      <c r="JZ97" s="200"/>
      <c r="KA97" s="200"/>
      <c r="KB97" s="200"/>
      <c r="KC97" s="200"/>
      <c r="KD97" s="200"/>
      <c r="KE97" s="200"/>
      <c r="KF97" s="200"/>
      <c r="KG97" s="200"/>
      <c r="KH97" s="200"/>
      <c r="KI97" s="200"/>
      <c r="KJ97" s="200"/>
      <c r="KK97" s="200"/>
      <c r="KL97" s="200"/>
      <c r="KM97" s="200"/>
      <c r="KN97" s="200"/>
      <c r="KO97" s="200"/>
      <c r="KP97" s="200"/>
      <c r="KQ97" s="200"/>
      <c r="KR97" s="200"/>
      <c r="KS97" s="200"/>
      <c r="KT97" s="200"/>
      <c r="KU97" s="200"/>
      <c r="KV97" s="200"/>
      <c r="KW97" s="200"/>
      <c r="KX97" s="200"/>
      <c r="KY97" s="200"/>
      <c r="KZ97" s="200"/>
      <c r="LA97" s="200"/>
      <c r="LB97" s="200"/>
      <c r="LC97" s="200"/>
      <c r="LD97" s="200"/>
      <c r="LE97" s="200"/>
      <c r="LF97" s="200"/>
      <c r="LG97" s="200"/>
      <c r="LH97" s="200"/>
      <c r="LI97" s="200"/>
      <c r="LJ97" s="200"/>
      <c r="LK97" s="200"/>
      <c r="LL97" s="200"/>
      <c r="LM97" s="200"/>
      <c r="LN97" s="200"/>
      <c r="LO97" s="200"/>
      <c r="LP97" s="200"/>
      <c r="LQ97" s="200"/>
      <c r="LR97" s="200"/>
      <c r="LS97" s="200"/>
      <c r="LT97" s="200"/>
      <c r="LU97" s="200"/>
      <c r="LV97" s="200"/>
      <c r="LW97" s="200"/>
      <c r="LX97" s="200"/>
      <c r="LY97" s="200"/>
      <c r="LZ97" s="200"/>
      <c r="MA97" s="200"/>
      <c r="MB97" s="200"/>
      <c r="MC97" s="200"/>
      <c r="MD97" s="200"/>
      <c r="ME97" s="200"/>
      <c r="MF97" s="200"/>
      <c r="MG97" s="200"/>
      <c r="MH97" s="200"/>
      <c r="MI97" s="200"/>
      <c r="MJ97" s="200"/>
      <c r="MK97" s="200"/>
      <c r="ML97" s="200"/>
      <c r="MM97" s="200"/>
      <c r="MN97" s="200"/>
      <c r="MO97" s="200"/>
      <c r="MP97" s="200"/>
      <c r="MQ97" s="200"/>
      <c r="MR97" s="200"/>
      <c r="MS97" s="200"/>
      <c r="MT97" s="200"/>
      <c r="MU97" s="200"/>
      <c r="MV97" s="200"/>
      <c r="MW97" s="200"/>
      <c r="MX97" s="200"/>
      <c r="MY97" s="200"/>
      <c r="MZ97" s="200"/>
      <c r="NA97" s="200"/>
      <c r="NB97" s="200"/>
      <c r="NC97" s="200"/>
      <c r="ND97" s="200"/>
      <c r="NE97" s="200"/>
      <c r="NF97" s="200"/>
      <c r="NG97" s="200"/>
      <c r="NH97" s="200"/>
      <c r="NI97" s="200"/>
      <c r="NJ97" s="200"/>
      <c r="NK97" s="200"/>
      <c r="NL97" s="200"/>
      <c r="NM97" s="200"/>
      <c r="NN97" s="200"/>
      <c r="NO97" s="200"/>
      <c r="NP97" s="200"/>
      <c r="NQ97" s="200"/>
      <c r="NR97" s="200"/>
      <c r="NS97" s="200"/>
      <c r="NT97" s="200"/>
      <c r="NU97" s="200"/>
      <c r="NV97" s="200"/>
      <c r="NW97" s="200"/>
      <c r="NX97" s="200"/>
      <c r="NY97" s="200"/>
      <c r="NZ97" s="200"/>
      <c r="OA97" s="200"/>
      <c r="OB97" s="200"/>
      <c r="OC97" s="200"/>
      <c r="OD97" s="200"/>
      <c r="OE97" s="200"/>
      <c r="OF97" s="200"/>
      <c r="OG97" s="200"/>
      <c r="OH97" s="200"/>
      <c r="OI97" s="200"/>
      <c r="OJ97" s="200"/>
      <c r="OK97" s="200"/>
      <c r="OL97" s="200"/>
      <c r="OM97" s="200"/>
      <c r="ON97" s="200"/>
      <c r="OO97" s="200"/>
      <c r="OP97" s="200"/>
      <c r="OQ97" s="200"/>
      <c r="OR97" s="200"/>
      <c r="OS97" s="200"/>
      <c r="OT97" s="200"/>
      <c r="OU97" s="200"/>
      <c r="OV97" s="200"/>
      <c r="OW97" s="200"/>
      <c r="OX97" s="200"/>
      <c r="OY97" s="200"/>
      <c r="OZ97" s="200"/>
      <c r="PA97" s="200"/>
      <c r="PB97" s="200"/>
      <c r="PC97" s="200"/>
      <c r="PD97" s="200"/>
      <c r="PE97" s="200"/>
      <c r="PF97" s="200"/>
      <c r="PG97" s="200"/>
      <c r="PH97" s="200"/>
      <c r="PI97" s="200"/>
      <c r="PJ97" s="200"/>
      <c r="PK97" s="200"/>
      <c r="PL97" s="200"/>
      <c r="PM97" s="200"/>
      <c r="PN97" s="200"/>
      <c r="PO97" s="200"/>
      <c r="PP97" s="200"/>
      <c r="PQ97" s="200"/>
      <c r="PR97" s="200"/>
      <c r="PS97" s="200"/>
      <c r="PT97" s="200"/>
      <c r="PU97" s="200"/>
      <c r="PV97" s="200"/>
      <c r="PW97" s="200"/>
      <c r="PX97" s="200"/>
      <c r="PY97" s="200"/>
      <c r="PZ97" s="200"/>
      <c r="QA97" s="200"/>
      <c r="QB97" s="200"/>
      <c r="QC97" s="200"/>
      <c r="QD97" s="200"/>
      <c r="QE97" s="200"/>
      <c r="QF97" s="200"/>
      <c r="QG97" s="200"/>
      <c r="QH97" s="200"/>
      <c r="QI97" s="200"/>
      <c r="QJ97" s="200"/>
      <c r="QK97" s="200"/>
      <c r="QL97" s="200"/>
      <c r="QM97" s="200"/>
      <c r="QN97" s="200"/>
      <c r="QO97" s="200"/>
      <c r="QP97" s="200"/>
      <c r="QQ97" s="200"/>
      <c r="QR97" s="200"/>
      <c r="QS97" s="200"/>
      <c r="QT97" s="200"/>
      <c r="QU97" s="200"/>
      <c r="QV97" s="200"/>
      <c r="QW97" s="200"/>
      <c r="QX97" s="200"/>
      <c r="QY97" s="200"/>
      <c r="QZ97" s="200"/>
      <c r="RA97" s="200"/>
      <c r="RB97" s="200"/>
      <c r="RC97" s="200"/>
      <c r="RD97" s="200"/>
      <c r="RE97" s="200"/>
      <c r="RF97" s="200"/>
      <c r="RG97" s="200"/>
      <c r="RH97" s="200"/>
      <c r="RI97" s="200"/>
      <c r="RJ97" s="200"/>
      <c r="RK97" s="200"/>
      <c r="RL97" s="200"/>
      <c r="RM97" s="200"/>
      <c r="RN97" s="200"/>
      <c r="RO97" s="200"/>
      <c r="RP97" s="200"/>
      <c r="RQ97" s="200"/>
      <c r="RR97" s="200"/>
      <c r="RS97" s="200"/>
      <c r="RT97" s="200"/>
      <c r="RU97" s="200"/>
      <c r="RV97" s="200"/>
      <c r="RW97" s="200"/>
      <c r="RX97" s="200"/>
      <c r="RY97" s="200"/>
      <c r="RZ97" s="200"/>
      <c r="SA97" s="200"/>
      <c r="SB97" s="200"/>
      <c r="SC97" s="200"/>
      <c r="SD97" s="200"/>
      <c r="SE97" s="200"/>
      <c r="SF97" s="200"/>
      <c r="SG97" s="200"/>
      <c r="SH97" s="200"/>
      <c r="SI97" s="200"/>
      <c r="SJ97" s="200"/>
      <c r="SK97" s="200"/>
      <c r="SL97" s="200"/>
      <c r="SM97" s="200"/>
      <c r="SN97" s="200"/>
      <c r="SO97" s="200"/>
      <c r="SP97" s="200"/>
      <c r="SQ97" s="200"/>
      <c r="SR97" s="200"/>
      <c r="SS97" s="200"/>
      <c r="ST97" s="200"/>
      <c r="SU97" s="200"/>
      <c r="SV97" s="200"/>
      <c r="SW97" s="200"/>
      <c r="SX97" s="200"/>
      <c r="SY97" s="200"/>
      <c r="SZ97" s="200"/>
      <c r="TA97" s="200"/>
      <c r="TB97" s="200"/>
      <c r="TC97" s="200"/>
      <c r="TD97" s="200"/>
      <c r="TE97" s="200"/>
      <c r="TF97" s="200"/>
      <c r="TG97" s="200"/>
      <c r="TH97" s="200"/>
      <c r="TI97" s="200"/>
      <c r="TJ97" s="200"/>
      <c r="TK97" s="200"/>
      <c r="TL97" s="200"/>
      <c r="TM97" s="200"/>
      <c r="TN97" s="200"/>
      <c r="TO97" s="200"/>
      <c r="TP97" s="200"/>
      <c r="TQ97" s="200"/>
      <c r="TR97" s="200"/>
      <c r="TS97" s="200"/>
      <c r="TT97" s="200"/>
      <c r="TU97" s="200"/>
      <c r="TV97" s="200"/>
      <c r="TW97" s="200"/>
      <c r="TX97" s="200"/>
      <c r="TY97" s="200"/>
      <c r="TZ97" s="200"/>
      <c r="UA97" s="200"/>
      <c r="UB97" s="200"/>
      <c r="UC97" s="200"/>
      <c r="UD97" s="200"/>
      <c r="UE97" s="200"/>
      <c r="UF97" s="200"/>
      <c r="UG97" s="200"/>
      <c r="UH97" s="200"/>
      <c r="UI97" s="200"/>
      <c r="UJ97" s="200"/>
      <c r="UK97" s="200"/>
      <c r="UL97" s="200"/>
      <c r="UM97" s="200"/>
      <c r="UN97" s="200"/>
      <c r="UO97" s="200"/>
      <c r="UP97" s="200"/>
      <c r="UQ97" s="200"/>
      <c r="UR97" s="200"/>
      <c r="US97" s="200"/>
      <c r="UT97" s="200"/>
      <c r="UU97" s="200"/>
      <c r="UV97" s="200"/>
      <c r="UW97" s="200"/>
      <c r="UX97" s="200"/>
      <c r="UY97" s="200"/>
      <c r="UZ97" s="200"/>
      <c r="VA97" s="200"/>
      <c r="VB97" s="200"/>
      <c r="VC97" s="200"/>
      <c r="VD97" s="200"/>
      <c r="VE97" s="200"/>
      <c r="VF97" s="200"/>
      <c r="VG97" s="200"/>
      <c r="VH97" s="200"/>
      <c r="VI97" s="200"/>
      <c r="VJ97" s="200"/>
      <c r="VK97" s="200"/>
      <c r="VL97" s="200"/>
      <c r="VM97" s="200"/>
      <c r="VN97" s="200"/>
      <c r="VO97" s="200"/>
      <c r="VP97" s="200"/>
      <c r="VQ97" s="200"/>
      <c r="VR97" s="200"/>
      <c r="VS97" s="200"/>
      <c r="VT97" s="200"/>
      <c r="VU97" s="200"/>
      <c r="VV97" s="200"/>
      <c r="VW97" s="200"/>
      <c r="VX97" s="200"/>
      <c r="VY97" s="200"/>
      <c r="VZ97" s="200"/>
      <c r="WA97" s="200"/>
      <c r="WB97" s="200"/>
      <c r="WC97" s="200"/>
      <c r="WD97" s="200"/>
      <c r="WE97" s="200"/>
      <c r="WF97" s="200"/>
      <c r="WG97" s="200"/>
      <c r="WH97" s="200"/>
      <c r="WI97" s="200"/>
      <c r="WJ97" s="200"/>
      <c r="WK97" s="200"/>
      <c r="WL97" s="200"/>
      <c r="WM97" s="200"/>
      <c r="WN97" s="200"/>
      <c r="WO97" s="200"/>
      <c r="WP97" s="200"/>
      <c r="WQ97" s="200"/>
      <c r="WR97" s="200"/>
      <c r="WS97" s="200"/>
      <c r="WT97" s="200"/>
      <c r="WU97" s="200"/>
      <c r="WV97" s="200"/>
      <c r="WW97" s="200"/>
      <c r="WX97" s="200"/>
      <c r="WY97" s="200"/>
      <c r="WZ97" s="200"/>
      <c r="XA97" s="200"/>
      <c r="XB97" s="200"/>
      <c r="XC97" s="200"/>
      <c r="XD97" s="200"/>
      <c r="XE97" s="200"/>
      <c r="XF97" s="200"/>
      <c r="XG97" s="200"/>
      <c r="XH97" s="200"/>
      <c r="XI97" s="200"/>
      <c r="XJ97" s="200"/>
      <c r="XK97" s="200"/>
      <c r="XL97" s="200"/>
      <c r="XM97" s="200"/>
      <c r="XN97" s="200"/>
      <c r="XO97" s="200"/>
      <c r="XP97" s="200"/>
      <c r="XQ97" s="200"/>
      <c r="XR97" s="200"/>
      <c r="XS97" s="200"/>
      <c r="XT97" s="200"/>
      <c r="XU97" s="200"/>
      <c r="XV97" s="200"/>
      <c r="XW97" s="200"/>
      <c r="XX97" s="200"/>
      <c r="XY97" s="200"/>
      <c r="XZ97" s="200"/>
      <c r="YA97" s="200"/>
      <c r="YB97" s="200"/>
      <c r="YC97" s="200"/>
      <c r="YD97" s="200"/>
      <c r="YE97" s="200"/>
      <c r="YF97" s="200"/>
      <c r="YG97" s="200"/>
      <c r="YH97" s="200"/>
      <c r="YI97" s="200"/>
      <c r="YJ97" s="200"/>
      <c r="YK97" s="200"/>
      <c r="YL97" s="200"/>
      <c r="YM97" s="200"/>
      <c r="YN97" s="200"/>
      <c r="YO97" s="200"/>
      <c r="YP97" s="200"/>
      <c r="YQ97" s="200"/>
      <c r="YR97" s="200"/>
      <c r="YS97" s="200"/>
      <c r="YT97" s="200"/>
      <c r="YU97" s="200"/>
      <c r="YV97" s="200"/>
      <c r="YW97" s="200"/>
      <c r="YX97" s="200"/>
      <c r="YY97" s="200"/>
      <c r="YZ97" s="200"/>
      <c r="ZA97" s="200"/>
      <c r="ZB97" s="200"/>
      <c r="ZC97" s="200"/>
      <c r="ZD97" s="200"/>
      <c r="ZE97" s="200"/>
      <c r="ZF97" s="200"/>
      <c r="ZG97" s="200"/>
      <c r="ZH97" s="200"/>
      <c r="ZI97" s="200"/>
      <c r="ZJ97" s="200"/>
      <c r="ZK97" s="200"/>
      <c r="ZL97" s="200"/>
      <c r="ZM97" s="200"/>
      <c r="ZN97" s="200"/>
      <c r="ZO97" s="200"/>
      <c r="ZP97" s="200"/>
      <c r="ZQ97" s="200"/>
      <c r="ZR97" s="200"/>
      <c r="ZS97" s="200"/>
      <c r="ZT97" s="200"/>
      <c r="ZU97" s="200"/>
      <c r="ZV97" s="200"/>
      <c r="ZW97" s="200"/>
      <c r="ZX97" s="200"/>
      <c r="ZY97" s="200"/>
      <c r="ZZ97" s="200"/>
      <c r="AAA97" s="200"/>
      <c r="AAB97" s="200"/>
      <c r="AAC97" s="200"/>
      <c r="AAD97" s="200"/>
      <c r="AAE97" s="200"/>
      <c r="AAF97" s="200"/>
      <c r="AAG97" s="200"/>
      <c r="AAH97" s="200"/>
      <c r="AAI97" s="200"/>
      <c r="AAJ97" s="200"/>
      <c r="AAK97" s="200"/>
      <c r="AAL97" s="200"/>
      <c r="AAM97" s="200"/>
      <c r="AAN97" s="200"/>
      <c r="AAO97" s="200"/>
      <c r="AAP97" s="200"/>
      <c r="AAQ97" s="200"/>
      <c r="AAR97" s="200"/>
      <c r="AAS97" s="200"/>
      <c r="AAT97" s="200"/>
      <c r="AAU97" s="200"/>
      <c r="AAV97" s="200"/>
      <c r="AAW97" s="200"/>
      <c r="AAX97" s="200"/>
      <c r="AAY97" s="200"/>
      <c r="AAZ97" s="200"/>
      <c r="ABA97" s="200"/>
      <c r="ABB97" s="200"/>
      <c r="ABC97" s="200"/>
      <c r="ABD97" s="200"/>
      <c r="ABE97" s="200"/>
      <c r="ABF97" s="200"/>
      <c r="ABG97" s="200"/>
      <c r="ABH97" s="200"/>
      <c r="ABI97" s="200"/>
      <c r="ABJ97" s="200"/>
      <c r="ABK97" s="200"/>
      <c r="ABL97" s="200"/>
      <c r="ABM97" s="200"/>
      <c r="ABN97" s="200"/>
      <c r="ABO97" s="200"/>
      <c r="ABP97" s="200"/>
      <c r="ABQ97" s="200"/>
      <c r="ABR97" s="200"/>
      <c r="ABS97" s="200"/>
      <c r="ABT97" s="200"/>
      <c r="ABU97" s="200"/>
      <c r="ABV97" s="200"/>
      <c r="ABW97" s="200"/>
      <c r="ABX97" s="200"/>
      <c r="ABY97" s="200"/>
      <c r="ABZ97" s="200"/>
      <c r="ACA97" s="200"/>
      <c r="ACB97" s="200"/>
      <c r="ACC97" s="200"/>
      <c r="ACD97" s="200"/>
      <c r="ACE97" s="200"/>
      <c r="ACF97" s="200"/>
      <c r="ACG97" s="200"/>
      <c r="ACH97" s="200"/>
      <c r="ACI97" s="200"/>
      <c r="ACJ97" s="200"/>
      <c r="ACK97" s="200"/>
      <c r="ACL97" s="200"/>
      <c r="ACM97" s="200"/>
      <c r="ACN97" s="200"/>
      <c r="ACO97" s="200"/>
      <c r="ACP97" s="200"/>
      <c r="ACQ97" s="200"/>
      <c r="ACR97" s="200"/>
      <c r="ACS97" s="200"/>
      <c r="ACT97" s="200"/>
      <c r="ACU97" s="200"/>
      <c r="ACV97" s="200"/>
      <c r="ACW97" s="200"/>
      <c r="ACX97" s="200"/>
      <c r="ACY97" s="200"/>
      <c r="ACZ97" s="200"/>
      <c r="ADA97" s="200"/>
      <c r="ADB97" s="200"/>
      <c r="ADC97" s="200"/>
      <c r="ADD97" s="200"/>
      <c r="ADE97" s="200"/>
      <c r="ADF97" s="200"/>
      <c r="ADG97" s="200"/>
      <c r="ADH97" s="200"/>
      <c r="ADI97" s="200"/>
      <c r="ADJ97" s="200"/>
      <c r="ADK97" s="200"/>
      <c r="ADL97" s="200"/>
      <c r="ADM97" s="200"/>
      <c r="ADN97" s="200"/>
      <c r="ADO97" s="200"/>
      <c r="ADP97" s="200"/>
      <c r="ADQ97" s="200"/>
      <c r="ADR97" s="200"/>
      <c r="ADS97" s="200"/>
      <c r="ADT97" s="200"/>
      <c r="ADU97" s="200"/>
      <c r="ADV97" s="200"/>
      <c r="ADW97" s="200"/>
      <c r="ADX97" s="200"/>
      <c r="ADY97" s="200"/>
      <c r="ADZ97" s="200"/>
      <c r="AEA97" s="200"/>
      <c r="AEB97" s="200"/>
      <c r="AEC97" s="200"/>
      <c r="AED97" s="200"/>
      <c r="AEE97" s="200"/>
      <c r="AEF97" s="200"/>
      <c r="AEG97" s="200"/>
      <c r="AEH97" s="200"/>
      <c r="AEI97" s="200"/>
      <c r="AEJ97" s="200"/>
      <c r="AEK97" s="200"/>
      <c r="AEL97" s="200"/>
      <c r="AEM97" s="200"/>
      <c r="AEN97" s="200"/>
      <c r="AEO97" s="200"/>
      <c r="AEP97" s="200"/>
      <c r="AEQ97" s="200"/>
      <c r="AER97" s="200"/>
      <c r="AES97" s="200"/>
      <c r="AET97" s="200"/>
      <c r="AEU97" s="200"/>
      <c r="AEV97" s="200"/>
      <c r="AEW97" s="200"/>
      <c r="AEX97" s="200"/>
      <c r="AEY97" s="200"/>
      <c r="AEZ97" s="200"/>
      <c r="AFA97" s="200"/>
      <c r="AFB97" s="200"/>
      <c r="AFC97" s="200"/>
      <c r="AFD97" s="200"/>
      <c r="AFE97" s="200"/>
      <c r="AFF97" s="200"/>
      <c r="AFG97" s="200"/>
      <c r="AFH97" s="200"/>
      <c r="AFI97" s="200"/>
      <c r="AFJ97" s="200"/>
      <c r="AFK97" s="200"/>
      <c r="AFL97" s="200"/>
      <c r="AFM97" s="200"/>
      <c r="AFN97" s="200"/>
      <c r="AFO97" s="200"/>
      <c r="AFP97" s="200"/>
      <c r="AFQ97" s="200"/>
      <c r="AFR97" s="200"/>
      <c r="AFS97" s="200"/>
      <c r="AFT97" s="200"/>
      <c r="AFU97" s="200"/>
      <c r="AFV97" s="200"/>
      <c r="AFW97" s="200"/>
      <c r="AFX97" s="200"/>
      <c r="AFY97" s="200"/>
      <c r="AFZ97" s="200"/>
      <c r="AGA97" s="200"/>
      <c r="AGB97" s="200"/>
      <c r="AGC97" s="200"/>
      <c r="AGD97" s="200"/>
      <c r="AGE97" s="200"/>
      <c r="AGF97" s="200"/>
      <c r="AGG97" s="200"/>
      <c r="AGH97" s="200"/>
      <c r="AGI97" s="200"/>
      <c r="AGJ97" s="200"/>
      <c r="AGK97" s="200"/>
      <c r="AGL97" s="200"/>
      <c r="AGM97" s="200"/>
      <c r="AGN97" s="200"/>
      <c r="AGO97" s="200"/>
      <c r="AGP97" s="200"/>
      <c r="AGQ97" s="200"/>
      <c r="AGR97" s="200"/>
      <c r="AGS97" s="200"/>
      <c r="AGT97" s="200"/>
      <c r="AGU97" s="200"/>
      <c r="AGV97" s="200"/>
      <c r="AGW97" s="200"/>
      <c r="AGX97" s="200"/>
      <c r="AGY97" s="200"/>
      <c r="AGZ97" s="200"/>
      <c r="AHA97" s="200"/>
      <c r="AHB97" s="200"/>
      <c r="AHC97" s="200"/>
      <c r="AHD97" s="200"/>
      <c r="AHE97" s="200"/>
      <c r="AHF97" s="200"/>
      <c r="AHG97" s="200"/>
      <c r="AHH97" s="200"/>
      <c r="AHI97" s="200"/>
      <c r="AHJ97" s="200"/>
      <c r="AHK97" s="200"/>
      <c r="AHL97" s="200"/>
      <c r="AHM97" s="200"/>
      <c r="AHN97" s="200"/>
      <c r="AHO97" s="200"/>
      <c r="AHP97" s="200"/>
      <c r="AHQ97" s="200"/>
      <c r="AHR97" s="200"/>
      <c r="AHS97" s="200"/>
      <c r="AHT97" s="200"/>
      <c r="AHU97" s="200"/>
      <c r="AHV97" s="200"/>
      <c r="AHW97" s="200"/>
      <c r="AHX97" s="200"/>
      <c r="AHY97" s="200"/>
      <c r="AHZ97" s="200"/>
      <c r="AIA97" s="200"/>
      <c r="AIB97" s="200"/>
      <c r="AIC97" s="200"/>
      <c r="AID97" s="200"/>
      <c r="AIE97" s="200"/>
      <c r="AIF97" s="200"/>
      <c r="AIG97" s="200"/>
      <c r="AIH97" s="200"/>
      <c r="AII97" s="200"/>
      <c r="AIJ97" s="200"/>
      <c r="AIK97" s="200"/>
      <c r="AIL97" s="200"/>
      <c r="AIM97" s="200"/>
      <c r="AIN97" s="200"/>
      <c r="AIO97" s="200"/>
      <c r="AIP97" s="200"/>
      <c r="AIQ97" s="200"/>
      <c r="AIR97" s="200"/>
      <c r="AIS97" s="200"/>
      <c r="AIT97" s="200"/>
      <c r="AIU97" s="200"/>
      <c r="AIV97" s="200"/>
      <c r="AIW97" s="200"/>
      <c r="AIX97" s="200"/>
      <c r="AIY97" s="200"/>
      <c r="AIZ97" s="200"/>
      <c r="AJA97" s="200"/>
      <c r="AJB97" s="200"/>
      <c r="AJC97" s="200"/>
      <c r="AJD97" s="200"/>
      <c r="AJE97" s="200"/>
      <c r="AJF97" s="200"/>
      <c r="AJG97" s="200"/>
      <c r="AJH97" s="200"/>
      <c r="AJI97" s="200"/>
      <c r="AJJ97" s="200"/>
      <c r="AJK97" s="200"/>
      <c r="AJL97" s="200"/>
      <c r="AJM97" s="200"/>
      <c r="AJN97" s="200"/>
      <c r="AJO97" s="200"/>
    </row>
    <row r="98" spans="1:952" s="204" customFormat="1">
      <c r="A98" s="200"/>
      <c r="B98" s="366">
        <v>95</v>
      </c>
      <c r="C98" s="367"/>
      <c r="D98" s="366"/>
      <c r="E98" s="366"/>
      <c r="F98" s="362">
        <v>0</v>
      </c>
      <c r="G98" s="362">
        <v>0</v>
      </c>
      <c r="H98" s="363">
        <v>0</v>
      </c>
      <c r="I98" s="362">
        <v>0</v>
      </c>
      <c r="J98" s="368"/>
      <c r="K98" s="368"/>
      <c r="L98" s="368"/>
      <c r="M98" s="360">
        <f t="shared" si="8"/>
        <v>0</v>
      </c>
      <c r="N98" s="361">
        <f t="shared" si="9"/>
        <v>0</v>
      </c>
      <c r="O98" s="361">
        <f t="shared" si="7"/>
        <v>0</v>
      </c>
      <c r="P98" s="200"/>
      <c r="Q98" s="200"/>
      <c r="R98" s="200"/>
      <c r="S98" s="417">
        <v>95</v>
      </c>
      <c r="T98" s="418"/>
      <c r="U98" s="417"/>
      <c r="V98" s="426">
        <v>0</v>
      </c>
      <c r="W98" s="416">
        <f t="shared" si="10"/>
        <v>0</v>
      </c>
      <c r="X98" s="416">
        <f t="shared" si="11"/>
        <v>0</v>
      </c>
      <c r="Y98" s="419"/>
      <c r="Z98" s="428" t="str">
        <f t="shared" si="12"/>
        <v>OK</v>
      </c>
      <c r="AA98" s="352"/>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0"/>
      <c r="BR98" s="200"/>
      <c r="BS98" s="200"/>
      <c r="BT98" s="200"/>
      <c r="BU98" s="200"/>
      <c r="BV98" s="200"/>
      <c r="BW98" s="200"/>
      <c r="BX98" s="200"/>
      <c r="BY98" s="200"/>
      <c r="BZ98" s="200"/>
      <c r="CA98" s="200"/>
      <c r="CB98" s="200"/>
      <c r="CC98" s="200"/>
      <c r="CD98" s="200"/>
      <c r="CE98" s="200"/>
      <c r="CF98" s="200"/>
      <c r="CG98" s="200"/>
      <c r="CH98" s="200"/>
      <c r="CI98" s="200"/>
      <c r="CJ98" s="200"/>
      <c r="CK98" s="200"/>
      <c r="CL98" s="200"/>
      <c r="CM98" s="200"/>
      <c r="CN98" s="200"/>
      <c r="CO98" s="200"/>
      <c r="CP98" s="200"/>
      <c r="CQ98" s="200"/>
      <c r="CR98" s="200"/>
      <c r="CS98" s="200"/>
      <c r="CT98" s="200"/>
      <c r="CU98" s="200"/>
      <c r="CV98" s="200"/>
      <c r="CW98" s="200"/>
      <c r="CX98" s="200"/>
      <c r="CY98" s="200"/>
      <c r="CZ98" s="200"/>
      <c r="DA98" s="200"/>
      <c r="DB98" s="200"/>
      <c r="DC98" s="200"/>
      <c r="DD98" s="200"/>
      <c r="DE98" s="200"/>
      <c r="DF98" s="200"/>
      <c r="DG98" s="200"/>
      <c r="DH98" s="200"/>
      <c r="DI98" s="200"/>
      <c r="DJ98" s="200"/>
      <c r="DK98" s="200"/>
      <c r="DL98" s="200"/>
      <c r="DM98" s="200"/>
      <c r="DN98" s="200"/>
      <c r="DO98" s="200"/>
      <c r="DP98" s="200"/>
      <c r="DQ98" s="200"/>
      <c r="DR98" s="200"/>
      <c r="DS98" s="200"/>
      <c r="DT98" s="200"/>
      <c r="DU98" s="200"/>
      <c r="DV98" s="200"/>
      <c r="DW98" s="200"/>
      <c r="DX98" s="200"/>
      <c r="DY98" s="200"/>
      <c r="DZ98" s="200"/>
      <c r="EA98" s="200"/>
      <c r="EB98" s="200"/>
      <c r="EC98" s="200"/>
      <c r="ED98" s="200"/>
      <c r="EE98" s="200"/>
      <c r="EF98" s="200"/>
      <c r="EG98" s="200"/>
      <c r="EH98" s="200"/>
      <c r="EI98" s="200"/>
      <c r="EJ98" s="200"/>
      <c r="EK98" s="200"/>
      <c r="EL98" s="200"/>
      <c r="EM98" s="200"/>
      <c r="EN98" s="200"/>
      <c r="EO98" s="200"/>
      <c r="EP98" s="200"/>
      <c r="EQ98" s="200"/>
      <c r="ER98" s="200"/>
      <c r="ES98" s="200"/>
      <c r="ET98" s="200"/>
      <c r="EU98" s="200"/>
      <c r="EV98" s="200"/>
      <c r="EW98" s="200"/>
      <c r="EX98" s="200"/>
      <c r="EY98" s="200"/>
      <c r="EZ98" s="200"/>
      <c r="FA98" s="200"/>
      <c r="FB98" s="200"/>
      <c r="FC98" s="200"/>
      <c r="FD98" s="200"/>
      <c r="FE98" s="200"/>
      <c r="FF98" s="200"/>
      <c r="FG98" s="200"/>
      <c r="FH98" s="200"/>
      <c r="FI98" s="200"/>
      <c r="FJ98" s="200"/>
      <c r="FK98" s="200"/>
      <c r="FL98" s="200"/>
      <c r="FM98" s="200"/>
      <c r="FN98" s="200"/>
      <c r="FO98" s="200"/>
      <c r="FP98" s="200"/>
      <c r="FQ98" s="200"/>
      <c r="FR98" s="200"/>
      <c r="FS98" s="200"/>
      <c r="FT98" s="200"/>
      <c r="FU98" s="200"/>
      <c r="FV98" s="200"/>
      <c r="FW98" s="200"/>
      <c r="FX98" s="200"/>
      <c r="FY98" s="200"/>
      <c r="FZ98" s="200"/>
      <c r="GA98" s="200"/>
      <c r="GB98" s="200"/>
      <c r="GC98" s="200"/>
      <c r="GD98" s="200"/>
      <c r="GE98" s="200"/>
      <c r="GF98" s="200"/>
      <c r="GG98" s="200"/>
      <c r="GH98" s="200"/>
      <c r="GI98" s="200"/>
      <c r="GJ98" s="200"/>
      <c r="GK98" s="200"/>
      <c r="GL98" s="200"/>
      <c r="GM98" s="200"/>
      <c r="GN98" s="200"/>
      <c r="GO98" s="200"/>
      <c r="GP98" s="200"/>
      <c r="GQ98" s="200"/>
      <c r="GR98" s="200"/>
      <c r="GS98" s="200"/>
      <c r="GT98" s="200"/>
      <c r="GU98" s="200"/>
      <c r="GV98" s="200"/>
      <c r="GW98" s="200"/>
      <c r="GX98" s="200"/>
      <c r="GY98" s="200"/>
      <c r="GZ98" s="200"/>
      <c r="HA98" s="200"/>
      <c r="HB98" s="200"/>
      <c r="HC98" s="200"/>
      <c r="HD98" s="200"/>
      <c r="HE98" s="200"/>
      <c r="HF98" s="200"/>
      <c r="HG98" s="200"/>
      <c r="HH98" s="200"/>
      <c r="HI98" s="200"/>
      <c r="HJ98" s="200"/>
      <c r="HK98" s="200"/>
      <c r="HL98" s="200"/>
      <c r="HM98" s="200"/>
      <c r="HN98" s="200"/>
      <c r="HO98" s="200"/>
      <c r="HP98" s="200"/>
      <c r="HQ98" s="200"/>
      <c r="HR98" s="200"/>
      <c r="HS98" s="200"/>
      <c r="HT98" s="200"/>
      <c r="HU98" s="200"/>
      <c r="HV98" s="200"/>
      <c r="HW98" s="200"/>
      <c r="HX98" s="200"/>
      <c r="HY98" s="200"/>
      <c r="HZ98" s="200"/>
      <c r="IA98" s="200"/>
      <c r="IB98" s="200"/>
      <c r="IC98" s="200"/>
      <c r="ID98" s="200"/>
      <c r="IE98" s="200"/>
      <c r="IF98" s="200"/>
      <c r="IG98" s="200"/>
      <c r="IH98" s="200"/>
      <c r="II98" s="200"/>
      <c r="IJ98" s="200"/>
      <c r="IK98" s="200"/>
      <c r="IL98" s="200"/>
      <c r="IM98" s="200"/>
      <c r="IN98" s="200"/>
      <c r="IO98" s="200"/>
      <c r="IP98" s="200"/>
      <c r="IQ98" s="200"/>
      <c r="IR98" s="200"/>
      <c r="IS98" s="200"/>
      <c r="IT98" s="200"/>
      <c r="IU98" s="200"/>
      <c r="IV98" s="200"/>
      <c r="IW98" s="200"/>
      <c r="IX98" s="200"/>
      <c r="IY98" s="200"/>
      <c r="IZ98" s="200"/>
      <c r="JA98" s="200"/>
      <c r="JB98" s="200"/>
      <c r="JC98" s="200"/>
      <c r="JD98" s="200"/>
      <c r="JE98" s="200"/>
      <c r="JF98" s="200"/>
      <c r="JG98" s="200"/>
      <c r="JH98" s="200"/>
      <c r="JI98" s="200"/>
      <c r="JJ98" s="200"/>
      <c r="JK98" s="200"/>
      <c r="JL98" s="200"/>
      <c r="JM98" s="200"/>
      <c r="JN98" s="200"/>
      <c r="JO98" s="200"/>
      <c r="JP98" s="200"/>
      <c r="JQ98" s="200"/>
      <c r="JR98" s="200"/>
      <c r="JS98" s="200"/>
      <c r="JT98" s="200"/>
      <c r="JU98" s="200"/>
      <c r="JV98" s="200"/>
      <c r="JW98" s="200"/>
      <c r="JX98" s="200"/>
      <c r="JY98" s="200"/>
      <c r="JZ98" s="200"/>
      <c r="KA98" s="200"/>
      <c r="KB98" s="200"/>
      <c r="KC98" s="200"/>
      <c r="KD98" s="200"/>
      <c r="KE98" s="200"/>
      <c r="KF98" s="200"/>
      <c r="KG98" s="200"/>
      <c r="KH98" s="200"/>
      <c r="KI98" s="200"/>
      <c r="KJ98" s="200"/>
      <c r="KK98" s="200"/>
      <c r="KL98" s="200"/>
      <c r="KM98" s="200"/>
      <c r="KN98" s="200"/>
      <c r="KO98" s="200"/>
      <c r="KP98" s="200"/>
      <c r="KQ98" s="200"/>
      <c r="KR98" s="200"/>
      <c r="KS98" s="200"/>
      <c r="KT98" s="200"/>
      <c r="KU98" s="200"/>
      <c r="KV98" s="200"/>
      <c r="KW98" s="200"/>
      <c r="KX98" s="200"/>
      <c r="KY98" s="200"/>
      <c r="KZ98" s="200"/>
      <c r="LA98" s="200"/>
      <c r="LB98" s="200"/>
      <c r="LC98" s="200"/>
      <c r="LD98" s="200"/>
      <c r="LE98" s="200"/>
      <c r="LF98" s="200"/>
      <c r="LG98" s="200"/>
      <c r="LH98" s="200"/>
      <c r="LI98" s="200"/>
      <c r="LJ98" s="200"/>
      <c r="LK98" s="200"/>
      <c r="LL98" s="200"/>
      <c r="LM98" s="200"/>
      <c r="LN98" s="200"/>
      <c r="LO98" s="200"/>
      <c r="LP98" s="200"/>
      <c r="LQ98" s="200"/>
      <c r="LR98" s="200"/>
      <c r="LS98" s="200"/>
      <c r="LT98" s="200"/>
      <c r="LU98" s="200"/>
      <c r="LV98" s="200"/>
      <c r="LW98" s="200"/>
      <c r="LX98" s="200"/>
      <c r="LY98" s="200"/>
      <c r="LZ98" s="200"/>
      <c r="MA98" s="200"/>
      <c r="MB98" s="200"/>
      <c r="MC98" s="200"/>
      <c r="MD98" s="200"/>
      <c r="ME98" s="200"/>
      <c r="MF98" s="200"/>
      <c r="MG98" s="200"/>
      <c r="MH98" s="200"/>
      <c r="MI98" s="200"/>
      <c r="MJ98" s="200"/>
      <c r="MK98" s="200"/>
      <c r="ML98" s="200"/>
      <c r="MM98" s="200"/>
      <c r="MN98" s="200"/>
      <c r="MO98" s="200"/>
      <c r="MP98" s="200"/>
      <c r="MQ98" s="200"/>
      <c r="MR98" s="200"/>
      <c r="MS98" s="200"/>
      <c r="MT98" s="200"/>
      <c r="MU98" s="200"/>
      <c r="MV98" s="200"/>
      <c r="MW98" s="200"/>
      <c r="MX98" s="200"/>
      <c r="MY98" s="200"/>
      <c r="MZ98" s="200"/>
      <c r="NA98" s="200"/>
      <c r="NB98" s="200"/>
      <c r="NC98" s="200"/>
      <c r="ND98" s="200"/>
      <c r="NE98" s="200"/>
      <c r="NF98" s="200"/>
      <c r="NG98" s="200"/>
      <c r="NH98" s="200"/>
      <c r="NI98" s="200"/>
      <c r="NJ98" s="200"/>
      <c r="NK98" s="200"/>
      <c r="NL98" s="200"/>
      <c r="NM98" s="200"/>
      <c r="NN98" s="200"/>
      <c r="NO98" s="200"/>
      <c r="NP98" s="200"/>
      <c r="NQ98" s="200"/>
      <c r="NR98" s="200"/>
      <c r="NS98" s="200"/>
      <c r="NT98" s="200"/>
      <c r="NU98" s="200"/>
      <c r="NV98" s="200"/>
      <c r="NW98" s="200"/>
      <c r="NX98" s="200"/>
      <c r="NY98" s="200"/>
      <c r="NZ98" s="200"/>
      <c r="OA98" s="200"/>
      <c r="OB98" s="200"/>
      <c r="OC98" s="200"/>
      <c r="OD98" s="200"/>
      <c r="OE98" s="200"/>
      <c r="OF98" s="200"/>
      <c r="OG98" s="200"/>
      <c r="OH98" s="200"/>
      <c r="OI98" s="200"/>
      <c r="OJ98" s="200"/>
      <c r="OK98" s="200"/>
      <c r="OL98" s="200"/>
      <c r="OM98" s="200"/>
      <c r="ON98" s="200"/>
      <c r="OO98" s="200"/>
      <c r="OP98" s="200"/>
      <c r="OQ98" s="200"/>
      <c r="OR98" s="200"/>
      <c r="OS98" s="200"/>
      <c r="OT98" s="200"/>
      <c r="OU98" s="200"/>
      <c r="OV98" s="200"/>
      <c r="OW98" s="200"/>
      <c r="OX98" s="200"/>
      <c r="OY98" s="200"/>
      <c r="OZ98" s="200"/>
      <c r="PA98" s="200"/>
      <c r="PB98" s="200"/>
      <c r="PC98" s="200"/>
      <c r="PD98" s="200"/>
      <c r="PE98" s="200"/>
      <c r="PF98" s="200"/>
      <c r="PG98" s="200"/>
      <c r="PH98" s="200"/>
      <c r="PI98" s="200"/>
      <c r="PJ98" s="200"/>
      <c r="PK98" s="200"/>
      <c r="PL98" s="200"/>
      <c r="PM98" s="200"/>
      <c r="PN98" s="200"/>
      <c r="PO98" s="200"/>
      <c r="PP98" s="200"/>
      <c r="PQ98" s="200"/>
      <c r="PR98" s="200"/>
      <c r="PS98" s="200"/>
      <c r="PT98" s="200"/>
      <c r="PU98" s="200"/>
      <c r="PV98" s="200"/>
      <c r="PW98" s="200"/>
      <c r="PX98" s="200"/>
      <c r="PY98" s="200"/>
      <c r="PZ98" s="200"/>
      <c r="QA98" s="200"/>
      <c r="QB98" s="200"/>
      <c r="QC98" s="200"/>
      <c r="QD98" s="200"/>
      <c r="QE98" s="200"/>
      <c r="QF98" s="200"/>
      <c r="QG98" s="200"/>
      <c r="QH98" s="200"/>
      <c r="QI98" s="200"/>
      <c r="QJ98" s="200"/>
      <c r="QK98" s="200"/>
      <c r="QL98" s="200"/>
      <c r="QM98" s="200"/>
      <c r="QN98" s="200"/>
      <c r="QO98" s="200"/>
      <c r="QP98" s="200"/>
      <c r="QQ98" s="200"/>
      <c r="QR98" s="200"/>
      <c r="QS98" s="200"/>
      <c r="QT98" s="200"/>
      <c r="QU98" s="200"/>
      <c r="QV98" s="200"/>
      <c r="QW98" s="200"/>
      <c r="QX98" s="200"/>
      <c r="QY98" s="200"/>
      <c r="QZ98" s="200"/>
      <c r="RA98" s="200"/>
      <c r="RB98" s="200"/>
      <c r="RC98" s="200"/>
      <c r="RD98" s="200"/>
      <c r="RE98" s="200"/>
      <c r="RF98" s="200"/>
      <c r="RG98" s="200"/>
      <c r="RH98" s="200"/>
      <c r="RI98" s="200"/>
      <c r="RJ98" s="200"/>
      <c r="RK98" s="200"/>
      <c r="RL98" s="200"/>
      <c r="RM98" s="200"/>
      <c r="RN98" s="200"/>
      <c r="RO98" s="200"/>
      <c r="RP98" s="200"/>
      <c r="RQ98" s="200"/>
      <c r="RR98" s="200"/>
      <c r="RS98" s="200"/>
      <c r="RT98" s="200"/>
      <c r="RU98" s="200"/>
      <c r="RV98" s="200"/>
      <c r="RW98" s="200"/>
      <c r="RX98" s="200"/>
      <c r="RY98" s="200"/>
      <c r="RZ98" s="200"/>
      <c r="SA98" s="200"/>
      <c r="SB98" s="200"/>
      <c r="SC98" s="200"/>
      <c r="SD98" s="200"/>
      <c r="SE98" s="200"/>
      <c r="SF98" s="200"/>
      <c r="SG98" s="200"/>
      <c r="SH98" s="200"/>
      <c r="SI98" s="200"/>
      <c r="SJ98" s="200"/>
      <c r="SK98" s="200"/>
      <c r="SL98" s="200"/>
      <c r="SM98" s="200"/>
      <c r="SN98" s="200"/>
      <c r="SO98" s="200"/>
      <c r="SP98" s="200"/>
      <c r="SQ98" s="200"/>
      <c r="SR98" s="200"/>
      <c r="SS98" s="200"/>
      <c r="ST98" s="200"/>
      <c r="SU98" s="200"/>
      <c r="SV98" s="200"/>
      <c r="SW98" s="200"/>
      <c r="SX98" s="200"/>
      <c r="SY98" s="200"/>
      <c r="SZ98" s="200"/>
      <c r="TA98" s="200"/>
      <c r="TB98" s="200"/>
      <c r="TC98" s="200"/>
      <c r="TD98" s="200"/>
      <c r="TE98" s="200"/>
      <c r="TF98" s="200"/>
      <c r="TG98" s="200"/>
      <c r="TH98" s="200"/>
      <c r="TI98" s="200"/>
      <c r="TJ98" s="200"/>
      <c r="TK98" s="200"/>
      <c r="TL98" s="200"/>
      <c r="TM98" s="200"/>
      <c r="TN98" s="200"/>
      <c r="TO98" s="200"/>
      <c r="TP98" s="200"/>
      <c r="TQ98" s="200"/>
      <c r="TR98" s="200"/>
      <c r="TS98" s="200"/>
      <c r="TT98" s="200"/>
      <c r="TU98" s="200"/>
      <c r="TV98" s="200"/>
      <c r="TW98" s="200"/>
      <c r="TX98" s="200"/>
      <c r="TY98" s="200"/>
      <c r="TZ98" s="200"/>
      <c r="UA98" s="200"/>
      <c r="UB98" s="200"/>
      <c r="UC98" s="200"/>
      <c r="UD98" s="200"/>
      <c r="UE98" s="200"/>
      <c r="UF98" s="200"/>
      <c r="UG98" s="200"/>
      <c r="UH98" s="200"/>
      <c r="UI98" s="200"/>
      <c r="UJ98" s="200"/>
      <c r="UK98" s="200"/>
      <c r="UL98" s="200"/>
      <c r="UM98" s="200"/>
      <c r="UN98" s="200"/>
      <c r="UO98" s="200"/>
      <c r="UP98" s="200"/>
      <c r="UQ98" s="200"/>
      <c r="UR98" s="200"/>
      <c r="US98" s="200"/>
      <c r="UT98" s="200"/>
      <c r="UU98" s="200"/>
      <c r="UV98" s="200"/>
      <c r="UW98" s="200"/>
      <c r="UX98" s="200"/>
      <c r="UY98" s="200"/>
      <c r="UZ98" s="200"/>
      <c r="VA98" s="200"/>
      <c r="VB98" s="200"/>
      <c r="VC98" s="200"/>
      <c r="VD98" s="200"/>
      <c r="VE98" s="200"/>
      <c r="VF98" s="200"/>
      <c r="VG98" s="200"/>
      <c r="VH98" s="200"/>
      <c r="VI98" s="200"/>
      <c r="VJ98" s="200"/>
      <c r="VK98" s="200"/>
      <c r="VL98" s="200"/>
      <c r="VM98" s="200"/>
      <c r="VN98" s="200"/>
      <c r="VO98" s="200"/>
      <c r="VP98" s="200"/>
      <c r="VQ98" s="200"/>
      <c r="VR98" s="200"/>
      <c r="VS98" s="200"/>
      <c r="VT98" s="200"/>
      <c r="VU98" s="200"/>
      <c r="VV98" s="200"/>
      <c r="VW98" s="200"/>
      <c r="VX98" s="200"/>
      <c r="VY98" s="200"/>
      <c r="VZ98" s="200"/>
      <c r="WA98" s="200"/>
      <c r="WB98" s="200"/>
      <c r="WC98" s="200"/>
      <c r="WD98" s="200"/>
      <c r="WE98" s="200"/>
      <c r="WF98" s="200"/>
      <c r="WG98" s="200"/>
      <c r="WH98" s="200"/>
      <c r="WI98" s="200"/>
      <c r="WJ98" s="200"/>
      <c r="WK98" s="200"/>
      <c r="WL98" s="200"/>
      <c r="WM98" s="200"/>
      <c r="WN98" s="200"/>
      <c r="WO98" s="200"/>
      <c r="WP98" s="200"/>
      <c r="WQ98" s="200"/>
      <c r="WR98" s="200"/>
      <c r="WS98" s="200"/>
      <c r="WT98" s="200"/>
      <c r="WU98" s="200"/>
      <c r="WV98" s="200"/>
      <c r="WW98" s="200"/>
      <c r="WX98" s="200"/>
      <c r="WY98" s="200"/>
      <c r="WZ98" s="200"/>
      <c r="XA98" s="200"/>
      <c r="XB98" s="200"/>
      <c r="XC98" s="200"/>
      <c r="XD98" s="200"/>
      <c r="XE98" s="200"/>
      <c r="XF98" s="200"/>
      <c r="XG98" s="200"/>
      <c r="XH98" s="200"/>
      <c r="XI98" s="200"/>
      <c r="XJ98" s="200"/>
      <c r="XK98" s="200"/>
      <c r="XL98" s="200"/>
      <c r="XM98" s="200"/>
      <c r="XN98" s="200"/>
      <c r="XO98" s="200"/>
      <c r="XP98" s="200"/>
      <c r="XQ98" s="200"/>
      <c r="XR98" s="200"/>
      <c r="XS98" s="200"/>
      <c r="XT98" s="200"/>
      <c r="XU98" s="200"/>
      <c r="XV98" s="200"/>
      <c r="XW98" s="200"/>
      <c r="XX98" s="200"/>
      <c r="XY98" s="200"/>
      <c r="XZ98" s="200"/>
      <c r="YA98" s="200"/>
      <c r="YB98" s="200"/>
      <c r="YC98" s="200"/>
      <c r="YD98" s="200"/>
      <c r="YE98" s="200"/>
      <c r="YF98" s="200"/>
      <c r="YG98" s="200"/>
      <c r="YH98" s="200"/>
      <c r="YI98" s="200"/>
      <c r="YJ98" s="200"/>
      <c r="YK98" s="200"/>
      <c r="YL98" s="200"/>
      <c r="YM98" s="200"/>
      <c r="YN98" s="200"/>
      <c r="YO98" s="200"/>
      <c r="YP98" s="200"/>
      <c r="YQ98" s="200"/>
      <c r="YR98" s="200"/>
      <c r="YS98" s="200"/>
      <c r="YT98" s="200"/>
      <c r="YU98" s="200"/>
      <c r="YV98" s="200"/>
      <c r="YW98" s="200"/>
      <c r="YX98" s="200"/>
      <c r="YY98" s="200"/>
      <c r="YZ98" s="200"/>
      <c r="ZA98" s="200"/>
      <c r="ZB98" s="200"/>
      <c r="ZC98" s="200"/>
      <c r="ZD98" s="200"/>
      <c r="ZE98" s="200"/>
      <c r="ZF98" s="200"/>
      <c r="ZG98" s="200"/>
      <c r="ZH98" s="200"/>
      <c r="ZI98" s="200"/>
      <c r="ZJ98" s="200"/>
      <c r="ZK98" s="200"/>
      <c r="ZL98" s="200"/>
      <c r="ZM98" s="200"/>
      <c r="ZN98" s="200"/>
      <c r="ZO98" s="200"/>
      <c r="ZP98" s="200"/>
      <c r="ZQ98" s="200"/>
      <c r="ZR98" s="200"/>
      <c r="ZS98" s="200"/>
      <c r="ZT98" s="200"/>
      <c r="ZU98" s="200"/>
      <c r="ZV98" s="200"/>
      <c r="ZW98" s="200"/>
      <c r="ZX98" s="200"/>
      <c r="ZY98" s="200"/>
      <c r="ZZ98" s="200"/>
      <c r="AAA98" s="200"/>
      <c r="AAB98" s="200"/>
      <c r="AAC98" s="200"/>
      <c r="AAD98" s="200"/>
      <c r="AAE98" s="200"/>
      <c r="AAF98" s="200"/>
      <c r="AAG98" s="200"/>
      <c r="AAH98" s="200"/>
      <c r="AAI98" s="200"/>
      <c r="AAJ98" s="200"/>
      <c r="AAK98" s="200"/>
      <c r="AAL98" s="200"/>
      <c r="AAM98" s="200"/>
      <c r="AAN98" s="200"/>
      <c r="AAO98" s="200"/>
      <c r="AAP98" s="200"/>
      <c r="AAQ98" s="200"/>
      <c r="AAR98" s="200"/>
      <c r="AAS98" s="200"/>
      <c r="AAT98" s="200"/>
      <c r="AAU98" s="200"/>
      <c r="AAV98" s="200"/>
      <c r="AAW98" s="200"/>
      <c r="AAX98" s="200"/>
      <c r="AAY98" s="200"/>
      <c r="AAZ98" s="200"/>
      <c r="ABA98" s="200"/>
      <c r="ABB98" s="200"/>
      <c r="ABC98" s="200"/>
      <c r="ABD98" s="200"/>
      <c r="ABE98" s="200"/>
      <c r="ABF98" s="200"/>
      <c r="ABG98" s="200"/>
      <c r="ABH98" s="200"/>
      <c r="ABI98" s="200"/>
      <c r="ABJ98" s="200"/>
      <c r="ABK98" s="200"/>
      <c r="ABL98" s="200"/>
      <c r="ABM98" s="200"/>
      <c r="ABN98" s="200"/>
      <c r="ABO98" s="200"/>
      <c r="ABP98" s="200"/>
      <c r="ABQ98" s="200"/>
      <c r="ABR98" s="200"/>
      <c r="ABS98" s="200"/>
      <c r="ABT98" s="200"/>
      <c r="ABU98" s="200"/>
      <c r="ABV98" s="200"/>
      <c r="ABW98" s="200"/>
      <c r="ABX98" s="200"/>
      <c r="ABY98" s="200"/>
      <c r="ABZ98" s="200"/>
      <c r="ACA98" s="200"/>
      <c r="ACB98" s="200"/>
      <c r="ACC98" s="200"/>
      <c r="ACD98" s="200"/>
      <c r="ACE98" s="200"/>
      <c r="ACF98" s="200"/>
      <c r="ACG98" s="200"/>
      <c r="ACH98" s="200"/>
      <c r="ACI98" s="200"/>
      <c r="ACJ98" s="200"/>
      <c r="ACK98" s="200"/>
      <c r="ACL98" s="200"/>
      <c r="ACM98" s="200"/>
      <c r="ACN98" s="200"/>
      <c r="ACO98" s="200"/>
      <c r="ACP98" s="200"/>
      <c r="ACQ98" s="200"/>
      <c r="ACR98" s="200"/>
      <c r="ACS98" s="200"/>
      <c r="ACT98" s="200"/>
      <c r="ACU98" s="200"/>
      <c r="ACV98" s="200"/>
      <c r="ACW98" s="200"/>
      <c r="ACX98" s="200"/>
      <c r="ACY98" s="200"/>
      <c r="ACZ98" s="200"/>
      <c r="ADA98" s="200"/>
      <c r="ADB98" s="200"/>
      <c r="ADC98" s="200"/>
      <c r="ADD98" s="200"/>
      <c r="ADE98" s="200"/>
      <c r="ADF98" s="200"/>
      <c r="ADG98" s="200"/>
      <c r="ADH98" s="200"/>
      <c r="ADI98" s="200"/>
      <c r="ADJ98" s="200"/>
      <c r="ADK98" s="200"/>
      <c r="ADL98" s="200"/>
      <c r="ADM98" s="200"/>
      <c r="ADN98" s="200"/>
      <c r="ADO98" s="200"/>
      <c r="ADP98" s="200"/>
      <c r="ADQ98" s="200"/>
      <c r="ADR98" s="200"/>
      <c r="ADS98" s="200"/>
      <c r="ADT98" s="200"/>
      <c r="ADU98" s="200"/>
      <c r="ADV98" s="200"/>
      <c r="ADW98" s="200"/>
      <c r="ADX98" s="200"/>
      <c r="ADY98" s="200"/>
      <c r="ADZ98" s="200"/>
      <c r="AEA98" s="200"/>
      <c r="AEB98" s="200"/>
      <c r="AEC98" s="200"/>
      <c r="AED98" s="200"/>
      <c r="AEE98" s="200"/>
      <c r="AEF98" s="200"/>
      <c r="AEG98" s="200"/>
      <c r="AEH98" s="200"/>
      <c r="AEI98" s="200"/>
      <c r="AEJ98" s="200"/>
      <c r="AEK98" s="200"/>
      <c r="AEL98" s="200"/>
      <c r="AEM98" s="200"/>
      <c r="AEN98" s="200"/>
      <c r="AEO98" s="200"/>
      <c r="AEP98" s="200"/>
      <c r="AEQ98" s="200"/>
      <c r="AER98" s="200"/>
      <c r="AES98" s="200"/>
      <c r="AET98" s="200"/>
      <c r="AEU98" s="200"/>
      <c r="AEV98" s="200"/>
      <c r="AEW98" s="200"/>
      <c r="AEX98" s="200"/>
      <c r="AEY98" s="200"/>
      <c r="AEZ98" s="200"/>
      <c r="AFA98" s="200"/>
      <c r="AFB98" s="200"/>
      <c r="AFC98" s="200"/>
      <c r="AFD98" s="200"/>
      <c r="AFE98" s="200"/>
      <c r="AFF98" s="200"/>
      <c r="AFG98" s="200"/>
      <c r="AFH98" s="200"/>
      <c r="AFI98" s="200"/>
      <c r="AFJ98" s="200"/>
      <c r="AFK98" s="200"/>
      <c r="AFL98" s="200"/>
      <c r="AFM98" s="200"/>
      <c r="AFN98" s="200"/>
      <c r="AFO98" s="200"/>
      <c r="AFP98" s="200"/>
      <c r="AFQ98" s="200"/>
      <c r="AFR98" s="200"/>
      <c r="AFS98" s="200"/>
      <c r="AFT98" s="200"/>
      <c r="AFU98" s="200"/>
      <c r="AFV98" s="200"/>
      <c r="AFW98" s="200"/>
      <c r="AFX98" s="200"/>
      <c r="AFY98" s="200"/>
      <c r="AFZ98" s="200"/>
      <c r="AGA98" s="200"/>
      <c r="AGB98" s="200"/>
      <c r="AGC98" s="200"/>
      <c r="AGD98" s="200"/>
      <c r="AGE98" s="200"/>
      <c r="AGF98" s="200"/>
      <c r="AGG98" s="200"/>
      <c r="AGH98" s="200"/>
      <c r="AGI98" s="200"/>
      <c r="AGJ98" s="200"/>
      <c r="AGK98" s="200"/>
      <c r="AGL98" s="200"/>
      <c r="AGM98" s="200"/>
      <c r="AGN98" s="200"/>
      <c r="AGO98" s="200"/>
      <c r="AGP98" s="200"/>
      <c r="AGQ98" s="200"/>
      <c r="AGR98" s="200"/>
      <c r="AGS98" s="200"/>
      <c r="AGT98" s="200"/>
      <c r="AGU98" s="200"/>
      <c r="AGV98" s="200"/>
      <c r="AGW98" s="200"/>
      <c r="AGX98" s="200"/>
      <c r="AGY98" s="200"/>
      <c r="AGZ98" s="200"/>
      <c r="AHA98" s="200"/>
      <c r="AHB98" s="200"/>
      <c r="AHC98" s="200"/>
      <c r="AHD98" s="200"/>
      <c r="AHE98" s="200"/>
      <c r="AHF98" s="200"/>
      <c r="AHG98" s="200"/>
      <c r="AHH98" s="200"/>
      <c r="AHI98" s="200"/>
      <c r="AHJ98" s="200"/>
      <c r="AHK98" s="200"/>
      <c r="AHL98" s="200"/>
      <c r="AHM98" s="200"/>
      <c r="AHN98" s="200"/>
      <c r="AHO98" s="200"/>
      <c r="AHP98" s="200"/>
      <c r="AHQ98" s="200"/>
      <c r="AHR98" s="200"/>
      <c r="AHS98" s="200"/>
      <c r="AHT98" s="200"/>
      <c r="AHU98" s="200"/>
      <c r="AHV98" s="200"/>
      <c r="AHW98" s="200"/>
      <c r="AHX98" s="200"/>
      <c r="AHY98" s="200"/>
      <c r="AHZ98" s="200"/>
      <c r="AIA98" s="200"/>
      <c r="AIB98" s="200"/>
      <c r="AIC98" s="200"/>
      <c r="AID98" s="200"/>
      <c r="AIE98" s="200"/>
      <c r="AIF98" s="200"/>
      <c r="AIG98" s="200"/>
      <c r="AIH98" s="200"/>
      <c r="AII98" s="200"/>
      <c r="AIJ98" s="200"/>
      <c r="AIK98" s="200"/>
      <c r="AIL98" s="200"/>
      <c r="AIM98" s="200"/>
      <c r="AIN98" s="200"/>
      <c r="AIO98" s="200"/>
      <c r="AIP98" s="200"/>
      <c r="AIQ98" s="200"/>
      <c r="AIR98" s="200"/>
      <c r="AIS98" s="200"/>
      <c r="AIT98" s="200"/>
      <c r="AIU98" s="200"/>
      <c r="AIV98" s="200"/>
      <c r="AIW98" s="200"/>
      <c r="AIX98" s="200"/>
      <c r="AIY98" s="200"/>
      <c r="AIZ98" s="200"/>
      <c r="AJA98" s="200"/>
      <c r="AJB98" s="200"/>
      <c r="AJC98" s="200"/>
      <c r="AJD98" s="200"/>
      <c r="AJE98" s="200"/>
      <c r="AJF98" s="200"/>
      <c r="AJG98" s="200"/>
      <c r="AJH98" s="200"/>
      <c r="AJI98" s="200"/>
      <c r="AJJ98" s="200"/>
      <c r="AJK98" s="200"/>
      <c r="AJL98" s="200"/>
      <c r="AJM98" s="200"/>
      <c r="AJN98" s="200"/>
      <c r="AJO98" s="200"/>
    </row>
    <row r="99" spans="1:952" s="204" customFormat="1">
      <c r="A99" s="200"/>
      <c r="B99" s="366">
        <v>96</v>
      </c>
      <c r="C99" s="367"/>
      <c r="D99" s="366"/>
      <c r="E99" s="366"/>
      <c r="F99" s="356">
        <v>0</v>
      </c>
      <c r="G99" s="356">
        <v>0</v>
      </c>
      <c r="H99" s="358">
        <v>0</v>
      </c>
      <c r="I99" s="356">
        <v>0</v>
      </c>
      <c r="J99" s="380"/>
      <c r="K99" s="380"/>
      <c r="L99" s="380"/>
      <c r="M99" s="360">
        <f t="shared" si="8"/>
        <v>0</v>
      </c>
      <c r="N99" s="361">
        <f t="shared" si="9"/>
        <v>0</v>
      </c>
      <c r="O99" s="361">
        <f t="shared" si="7"/>
        <v>0</v>
      </c>
      <c r="P99" s="200"/>
      <c r="Q99" s="200"/>
      <c r="R99" s="200"/>
      <c r="S99" s="417">
        <v>96</v>
      </c>
      <c r="T99" s="418"/>
      <c r="U99" s="417"/>
      <c r="V99" s="426">
        <v>0</v>
      </c>
      <c r="W99" s="416">
        <f t="shared" si="10"/>
        <v>0</v>
      </c>
      <c r="X99" s="416">
        <f t="shared" si="11"/>
        <v>0</v>
      </c>
      <c r="Y99" s="419"/>
      <c r="Z99" s="428" t="str">
        <f t="shared" si="12"/>
        <v>OK</v>
      </c>
      <c r="AA99" s="352"/>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0"/>
      <c r="BR99" s="200"/>
      <c r="BS99" s="200"/>
      <c r="BT99" s="200"/>
      <c r="BU99" s="200"/>
      <c r="BV99" s="200"/>
      <c r="BW99" s="200"/>
      <c r="BX99" s="200"/>
      <c r="BY99" s="200"/>
      <c r="BZ99" s="200"/>
      <c r="CA99" s="200"/>
      <c r="CB99" s="200"/>
      <c r="CC99" s="200"/>
      <c r="CD99" s="200"/>
      <c r="CE99" s="200"/>
      <c r="CF99" s="200"/>
      <c r="CG99" s="200"/>
      <c r="CH99" s="200"/>
      <c r="CI99" s="200"/>
      <c r="CJ99" s="200"/>
      <c r="CK99" s="200"/>
      <c r="CL99" s="200"/>
      <c r="CM99" s="200"/>
      <c r="CN99" s="200"/>
      <c r="CO99" s="200"/>
      <c r="CP99" s="200"/>
      <c r="CQ99" s="200"/>
      <c r="CR99" s="200"/>
      <c r="CS99" s="200"/>
      <c r="CT99" s="200"/>
      <c r="CU99" s="200"/>
      <c r="CV99" s="200"/>
      <c r="CW99" s="200"/>
      <c r="CX99" s="200"/>
      <c r="CY99" s="200"/>
      <c r="CZ99" s="200"/>
      <c r="DA99" s="200"/>
      <c r="DB99" s="200"/>
      <c r="DC99" s="200"/>
      <c r="DD99" s="200"/>
      <c r="DE99" s="200"/>
      <c r="DF99" s="200"/>
      <c r="DG99" s="200"/>
      <c r="DH99" s="200"/>
      <c r="DI99" s="200"/>
      <c r="DJ99" s="200"/>
      <c r="DK99" s="200"/>
      <c r="DL99" s="200"/>
      <c r="DM99" s="200"/>
      <c r="DN99" s="200"/>
      <c r="DO99" s="200"/>
      <c r="DP99" s="200"/>
      <c r="DQ99" s="200"/>
      <c r="DR99" s="200"/>
      <c r="DS99" s="200"/>
      <c r="DT99" s="200"/>
      <c r="DU99" s="200"/>
      <c r="DV99" s="200"/>
      <c r="DW99" s="200"/>
      <c r="DX99" s="200"/>
      <c r="DY99" s="200"/>
      <c r="DZ99" s="200"/>
      <c r="EA99" s="200"/>
      <c r="EB99" s="200"/>
      <c r="EC99" s="200"/>
      <c r="ED99" s="200"/>
      <c r="EE99" s="200"/>
      <c r="EF99" s="200"/>
      <c r="EG99" s="200"/>
      <c r="EH99" s="200"/>
      <c r="EI99" s="200"/>
      <c r="EJ99" s="200"/>
      <c r="EK99" s="200"/>
      <c r="EL99" s="200"/>
      <c r="EM99" s="200"/>
      <c r="EN99" s="200"/>
      <c r="EO99" s="200"/>
      <c r="EP99" s="200"/>
      <c r="EQ99" s="200"/>
      <c r="ER99" s="200"/>
      <c r="ES99" s="200"/>
      <c r="ET99" s="200"/>
      <c r="EU99" s="200"/>
      <c r="EV99" s="200"/>
      <c r="EW99" s="200"/>
      <c r="EX99" s="200"/>
      <c r="EY99" s="200"/>
      <c r="EZ99" s="200"/>
      <c r="FA99" s="200"/>
      <c r="FB99" s="200"/>
      <c r="FC99" s="200"/>
      <c r="FD99" s="200"/>
      <c r="FE99" s="200"/>
      <c r="FF99" s="200"/>
      <c r="FG99" s="200"/>
      <c r="FH99" s="200"/>
      <c r="FI99" s="200"/>
      <c r="FJ99" s="200"/>
      <c r="FK99" s="200"/>
      <c r="FL99" s="200"/>
      <c r="FM99" s="200"/>
      <c r="FN99" s="200"/>
      <c r="FO99" s="200"/>
      <c r="FP99" s="200"/>
      <c r="FQ99" s="200"/>
      <c r="FR99" s="200"/>
      <c r="FS99" s="200"/>
      <c r="FT99" s="200"/>
      <c r="FU99" s="200"/>
      <c r="FV99" s="200"/>
      <c r="FW99" s="200"/>
      <c r="FX99" s="200"/>
      <c r="FY99" s="200"/>
      <c r="FZ99" s="200"/>
      <c r="GA99" s="200"/>
      <c r="GB99" s="200"/>
      <c r="GC99" s="200"/>
      <c r="GD99" s="200"/>
      <c r="GE99" s="200"/>
      <c r="GF99" s="200"/>
      <c r="GG99" s="200"/>
      <c r="GH99" s="200"/>
      <c r="GI99" s="200"/>
      <c r="GJ99" s="200"/>
      <c r="GK99" s="200"/>
      <c r="GL99" s="200"/>
      <c r="GM99" s="200"/>
      <c r="GN99" s="200"/>
      <c r="GO99" s="200"/>
      <c r="GP99" s="200"/>
      <c r="GQ99" s="200"/>
      <c r="GR99" s="200"/>
      <c r="GS99" s="200"/>
      <c r="GT99" s="200"/>
      <c r="GU99" s="200"/>
      <c r="GV99" s="200"/>
      <c r="GW99" s="200"/>
      <c r="GX99" s="200"/>
      <c r="GY99" s="200"/>
      <c r="GZ99" s="200"/>
      <c r="HA99" s="200"/>
      <c r="HB99" s="200"/>
      <c r="HC99" s="200"/>
      <c r="HD99" s="200"/>
      <c r="HE99" s="200"/>
      <c r="HF99" s="200"/>
      <c r="HG99" s="200"/>
      <c r="HH99" s="200"/>
      <c r="HI99" s="200"/>
      <c r="HJ99" s="200"/>
      <c r="HK99" s="200"/>
      <c r="HL99" s="200"/>
      <c r="HM99" s="200"/>
      <c r="HN99" s="200"/>
      <c r="HO99" s="200"/>
      <c r="HP99" s="200"/>
      <c r="HQ99" s="200"/>
      <c r="HR99" s="200"/>
      <c r="HS99" s="200"/>
      <c r="HT99" s="200"/>
      <c r="HU99" s="200"/>
      <c r="HV99" s="200"/>
      <c r="HW99" s="200"/>
      <c r="HX99" s="200"/>
      <c r="HY99" s="200"/>
      <c r="HZ99" s="200"/>
      <c r="IA99" s="200"/>
      <c r="IB99" s="200"/>
      <c r="IC99" s="200"/>
      <c r="ID99" s="200"/>
      <c r="IE99" s="200"/>
      <c r="IF99" s="200"/>
      <c r="IG99" s="200"/>
      <c r="IH99" s="200"/>
      <c r="II99" s="200"/>
      <c r="IJ99" s="200"/>
      <c r="IK99" s="200"/>
      <c r="IL99" s="200"/>
      <c r="IM99" s="200"/>
      <c r="IN99" s="200"/>
      <c r="IO99" s="200"/>
      <c r="IP99" s="200"/>
      <c r="IQ99" s="200"/>
      <c r="IR99" s="200"/>
      <c r="IS99" s="200"/>
      <c r="IT99" s="200"/>
      <c r="IU99" s="200"/>
      <c r="IV99" s="200"/>
      <c r="IW99" s="200"/>
      <c r="IX99" s="200"/>
      <c r="IY99" s="200"/>
      <c r="IZ99" s="200"/>
      <c r="JA99" s="200"/>
      <c r="JB99" s="200"/>
      <c r="JC99" s="200"/>
      <c r="JD99" s="200"/>
      <c r="JE99" s="200"/>
      <c r="JF99" s="200"/>
      <c r="JG99" s="200"/>
      <c r="JH99" s="200"/>
      <c r="JI99" s="200"/>
      <c r="JJ99" s="200"/>
      <c r="JK99" s="200"/>
      <c r="JL99" s="200"/>
      <c r="JM99" s="200"/>
      <c r="JN99" s="200"/>
      <c r="JO99" s="200"/>
      <c r="JP99" s="200"/>
      <c r="JQ99" s="200"/>
      <c r="JR99" s="200"/>
      <c r="JS99" s="200"/>
      <c r="JT99" s="200"/>
      <c r="JU99" s="200"/>
      <c r="JV99" s="200"/>
      <c r="JW99" s="200"/>
      <c r="JX99" s="200"/>
      <c r="JY99" s="200"/>
      <c r="JZ99" s="200"/>
      <c r="KA99" s="200"/>
      <c r="KB99" s="200"/>
      <c r="KC99" s="200"/>
      <c r="KD99" s="200"/>
      <c r="KE99" s="200"/>
      <c r="KF99" s="200"/>
      <c r="KG99" s="200"/>
      <c r="KH99" s="200"/>
      <c r="KI99" s="200"/>
      <c r="KJ99" s="200"/>
      <c r="KK99" s="200"/>
      <c r="KL99" s="200"/>
      <c r="KM99" s="200"/>
      <c r="KN99" s="200"/>
      <c r="KO99" s="200"/>
      <c r="KP99" s="200"/>
      <c r="KQ99" s="200"/>
      <c r="KR99" s="200"/>
      <c r="KS99" s="200"/>
      <c r="KT99" s="200"/>
      <c r="KU99" s="200"/>
      <c r="KV99" s="200"/>
      <c r="KW99" s="200"/>
      <c r="KX99" s="200"/>
      <c r="KY99" s="200"/>
      <c r="KZ99" s="200"/>
      <c r="LA99" s="200"/>
      <c r="LB99" s="200"/>
      <c r="LC99" s="200"/>
      <c r="LD99" s="200"/>
      <c r="LE99" s="200"/>
      <c r="LF99" s="200"/>
      <c r="LG99" s="200"/>
      <c r="LH99" s="200"/>
      <c r="LI99" s="200"/>
      <c r="LJ99" s="200"/>
      <c r="LK99" s="200"/>
      <c r="LL99" s="200"/>
      <c r="LM99" s="200"/>
      <c r="LN99" s="200"/>
      <c r="LO99" s="200"/>
      <c r="LP99" s="200"/>
      <c r="LQ99" s="200"/>
      <c r="LR99" s="200"/>
      <c r="LS99" s="200"/>
      <c r="LT99" s="200"/>
      <c r="LU99" s="200"/>
      <c r="LV99" s="200"/>
      <c r="LW99" s="200"/>
      <c r="LX99" s="200"/>
      <c r="LY99" s="200"/>
      <c r="LZ99" s="200"/>
      <c r="MA99" s="200"/>
      <c r="MB99" s="200"/>
      <c r="MC99" s="200"/>
      <c r="MD99" s="200"/>
      <c r="ME99" s="200"/>
      <c r="MF99" s="200"/>
      <c r="MG99" s="200"/>
      <c r="MH99" s="200"/>
      <c r="MI99" s="200"/>
      <c r="MJ99" s="200"/>
      <c r="MK99" s="200"/>
      <c r="ML99" s="200"/>
      <c r="MM99" s="200"/>
      <c r="MN99" s="200"/>
      <c r="MO99" s="200"/>
      <c r="MP99" s="200"/>
      <c r="MQ99" s="200"/>
      <c r="MR99" s="200"/>
      <c r="MS99" s="200"/>
      <c r="MT99" s="200"/>
      <c r="MU99" s="200"/>
      <c r="MV99" s="200"/>
      <c r="MW99" s="200"/>
      <c r="MX99" s="200"/>
      <c r="MY99" s="200"/>
      <c r="MZ99" s="200"/>
      <c r="NA99" s="200"/>
      <c r="NB99" s="200"/>
      <c r="NC99" s="200"/>
      <c r="ND99" s="200"/>
      <c r="NE99" s="200"/>
      <c r="NF99" s="200"/>
      <c r="NG99" s="200"/>
      <c r="NH99" s="200"/>
      <c r="NI99" s="200"/>
      <c r="NJ99" s="200"/>
      <c r="NK99" s="200"/>
      <c r="NL99" s="200"/>
      <c r="NM99" s="200"/>
      <c r="NN99" s="200"/>
      <c r="NO99" s="200"/>
      <c r="NP99" s="200"/>
      <c r="NQ99" s="200"/>
      <c r="NR99" s="200"/>
      <c r="NS99" s="200"/>
      <c r="NT99" s="200"/>
      <c r="NU99" s="200"/>
      <c r="NV99" s="200"/>
      <c r="NW99" s="200"/>
      <c r="NX99" s="200"/>
      <c r="NY99" s="200"/>
      <c r="NZ99" s="200"/>
      <c r="OA99" s="200"/>
      <c r="OB99" s="200"/>
      <c r="OC99" s="200"/>
      <c r="OD99" s="200"/>
      <c r="OE99" s="200"/>
      <c r="OF99" s="200"/>
      <c r="OG99" s="200"/>
      <c r="OH99" s="200"/>
      <c r="OI99" s="200"/>
      <c r="OJ99" s="200"/>
      <c r="OK99" s="200"/>
      <c r="OL99" s="200"/>
      <c r="OM99" s="200"/>
      <c r="ON99" s="200"/>
      <c r="OO99" s="200"/>
      <c r="OP99" s="200"/>
      <c r="OQ99" s="200"/>
      <c r="OR99" s="200"/>
      <c r="OS99" s="200"/>
      <c r="OT99" s="200"/>
      <c r="OU99" s="200"/>
      <c r="OV99" s="200"/>
      <c r="OW99" s="200"/>
      <c r="OX99" s="200"/>
      <c r="OY99" s="200"/>
      <c r="OZ99" s="200"/>
      <c r="PA99" s="200"/>
      <c r="PB99" s="200"/>
      <c r="PC99" s="200"/>
      <c r="PD99" s="200"/>
      <c r="PE99" s="200"/>
      <c r="PF99" s="200"/>
      <c r="PG99" s="200"/>
      <c r="PH99" s="200"/>
      <c r="PI99" s="200"/>
      <c r="PJ99" s="200"/>
      <c r="PK99" s="200"/>
      <c r="PL99" s="200"/>
      <c r="PM99" s="200"/>
      <c r="PN99" s="200"/>
      <c r="PO99" s="200"/>
      <c r="PP99" s="200"/>
      <c r="PQ99" s="200"/>
      <c r="PR99" s="200"/>
      <c r="PS99" s="200"/>
      <c r="PT99" s="200"/>
      <c r="PU99" s="200"/>
      <c r="PV99" s="200"/>
      <c r="PW99" s="200"/>
      <c r="PX99" s="200"/>
      <c r="PY99" s="200"/>
      <c r="PZ99" s="200"/>
      <c r="QA99" s="200"/>
      <c r="QB99" s="200"/>
      <c r="QC99" s="200"/>
      <c r="QD99" s="200"/>
      <c r="QE99" s="200"/>
      <c r="QF99" s="200"/>
      <c r="QG99" s="200"/>
      <c r="QH99" s="200"/>
      <c r="QI99" s="200"/>
      <c r="QJ99" s="200"/>
      <c r="QK99" s="200"/>
      <c r="QL99" s="200"/>
      <c r="QM99" s="200"/>
      <c r="QN99" s="200"/>
      <c r="QO99" s="200"/>
      <c r="QP99" s="200"/>
      <c r="QQ99" s="200"/>
      <c r="QR99" s="200"/>
      <c r="QS99" s="200"/>
      <c r="QT99" s="200"/>
      <c r="QU99" s="200"/>
      <c r="QV99" s="200"/>
      <c r="QW99" s="200"/>
      <c r="QX99" s="200"/>
      <c r="QY99" s="200"/>
      <c r="QZ99" s="200"/>
      <c r="RA99" s="200"/>
      <c r="RB99" s="200"/>
      <c r="RC99" s="200"/>
      <c r="RD99" s="200"/>
      <c r="RE99" s="200"/>
      <c r="RF99" s="200"/>
      <c r="RG99" s="200"/>
      <c r="RH99" s="200"/>
      <c r="RI99" s="200"/>
      <c r="RJ99" s="200"/>
      <c r="RK99" s="200"/>
      <c r="RL99" s="200"/>
      <c r="RM99" s="200"/>
      <c r="RN99" s="200"/>
      <c r="RO99" s="200"/>
      <c r="RP99" s="200"/>
      <c r="RQ99" s="200"/>
      <c r="RR99" s="200"/>
      <c r="RS99" s="200"/>
      <c r="RT99" s="200"/>
      <c r="RU99" s="200"/>
      <c r="RV99" s="200"/>
      <c r="RW99" s="200"/>
      <c r="RX99" s="200"/>
      <c r="RY99" s="200"/>
      <c r="RZ99" s="200"/>
      <c r="SA99" s="200"/>
      <c r="SB99" s="200"/>
      <c r="SC99" s="200"/>
      <c r="SD99" s="200"/>
      <c r="SE99" s="200"/>
      <c r="SF99" s="200"/>
      <c r="SG99" s="200"/>
      <c r="SH99" s="200"/>
      <c r="SI99" s="200"/>
      <c r="SJ99" s="200"/>
      <c r="SK99" s="200"/>
      <c r="SL99" s="200"/>
      <c r="SM99" s="200"/>
      <c r="SN99" s="200"/>
      <c r="SO99" s="200"/>
      <c r="SP99" s="200"/>
      <c r="SQ99" s="200"/>
      <c r="SR99" s="200"/>
      <c r="SS99" s="200"/>
      <c r="ST99" s="200"/>
      <c r="SU99" s="200"/>
      <c r="SV99" s="200"/>
      <c r="SW99" s="200"/>
      <c r="SX99" s="200"/>
      <c r="SY99" s="200"/>
      <c r="SZ99" s="200"/>
      <c r="TA99" s="200"/>
      <c r="TB99" s="200"/>
      <c r="TC99" s="200"/>
      <c r="TD99" s="200"/>
      <c r="TE99" s="200"/>
      <c r="TF99" s="200"/>
      <c r="TG99" s="200"/>
      <c r="TH99" s="200"/>
      <c r="TI99" s="200"/>
      <c r="TJ99" s="200"/>
      <c r="TK99" s="200"/>
      <c r="TL99" s="200"/>
      <c r="TM99" s="200"/>
      <c r="TN99" s="200"/>
      <c r="TO99" s="200"/>
      <c r="TP99" s="200"/>
      <c r="TQ99" s="200"/>
      <c r="TR99" s="200"/>
      <c r="TS99" s="200"/>
      <c r="TT99" s="200"/>
      <c r="TU99" s="200"/>
      <c r="TV99" s="200"/>
      <c r="TW99" s="200"/>
      <c r="TX99" s="200"/>
      <c r="TY99" s="200"/>
      <c r="TZ99" s="200"/>
      <c r="UA99" s="200"/>
      <c r="UB99" s="200"/>
      <c r="UC99" s="200"/>
      <c r="UD99" s="200"/>
      <c r="UE99" s="200"/>
      <c r="UF99" s="200"/>
      <c r="UG99" s="200"/>
      <c r="UH99" s="200"/>
      <c r="UI99" s="200"/>
      <c r="UJ99" s="200"/>
      <c r="UK99" s="200"/>
      <c r="UL99" s="200"/>
      <c r="UM99" s="200"/>
      <c r="UN99" s="200"/>
      <c r="UO99" s="200"/>
      <c r="UP99" s="200"/>
      <c r="UQ99" s="200"/>
      <c r="UR99" s="200"/>
      <c r="US99" s="200"/>
      <c r="UT99" s="200"/>
      <c r="UU99" s="200"/>
      <c r="UV99" s="200"/>
      <c r="UW99" s="200"/>
      <c r="UX99" s="200"/>
      <c r="UY99" s="200"/>
      <c r="UZ99" s="200"/>
      <c r="VA99" s="200"/>
      <c r="VB99" s="200"/>
      <c r="VC99" s="200"/>
      <c r="VD99" s="200"/>
      <c r="VE99" s="200"/>
      <c r="VF99" s="200"/>
      <c r="VG99" s="200"/>
      <c r="VH99" s="200"/>
      <c r="VI99" s="200"/>
      <c r="VJ99" s="200"/>
      <c r="VK99" s="200"/>
      <c r="VL99" s="200"/>
      <c r="VM99" s="200"/>
      <c r="VN99" s="200"/>
      <c r="VO99" s="200"/>
      <c r="VP99" s="200"/>
      <c r="VQ99" s="200"/>
      <c r="VR99" s="200"/>
      <c r="VS99" s="200"/>
      <c r="VT99" s="200"/>
      <c r="VU99" s="200"/>
      <c r="VV99" s="200"/>
      <c r="VW99" s="200"/>
      <c r="VX99" s="200"/>
      <c r="VY99" s="200"/>
      <c r="VZ99" s="200"/>
      <c r="WA99" s="200"/>
      <c r="WB99" s="200"/>
      <c r="WC99" s="200"/>
      <c r="WD99" s="200"/>
      <c r="WE99" s="200"/>
      <c r="WF99" s="200"/>
      <c r="WG99" s="200"/>
      <c r="WH99" s="200"/>
      <c r="WI99" s="200"/>
      <c r="WJ99" s="200"/>
      <c r="WK99" s="200"/>
      <c r="WL99" s="200"/>
      <c r="WM99" s="200"/>
      <c r="WN99" s="200"/>
      <c r="WO99" s="200"/>
      <c r="WP99" s="200"/>
      <c r="WQ99" s="200"/>
      <c r="WR99" s="200"/>
      <c r="WS99" s="200"/>
      <c r="WT99" s="200"/>
      <c r="WU99" s="200"/>
      <c r="WV99" s="200"/>
      <c r="WW99" s="200"/>
      <c r="WX99" s="200"/>
      <c r="WY99" s="200"/>
      <c r="WZ99" s="200"/>
      <c r="XA99" s="200"/>
      <c r="XB99" s="200"/>
      <c r="XC99" s="200"/>
      <c r="XD99" s="200"/>
      <c r="XE99" s="200"/>
      <c r="XF99" s="200"/>
      <c r="XG99" s="200"/>
      <c r="XH99" s="200"/>
      <c r="XI99" s="200"/>
      <c r="XJ99" s="200"/>
      <c r="XK99" s="200"/>
      <c r="XL99" s="200"/>
      <c r="XM99" s="200"/>
      <c r="XN99" s="200"/>
      <c r="XO99" s="200"/>
      <c r="XP99" s="200"/>
      <c r="XQ99" s="200"/>
      <c r="XR99" s="200"/>
      <c r="XS99" s="200"/>
      <c r="XT99" s="200"/>
      <c r="XU99" s="200"/>
      <c r="XV99" s="200"/>
      <c r="XW99" s="200"/>
      <c r="XX99" s="200"/>
      <c r="XY99" s="200"/>
      <c r="XZ99" s="200"/>
      <c r="YA99" s="200"/>
      <c r="YB99" s="200"/>
      <c r="YC99" s="200"/>
      <c r="YD99" s="200"/>
      <c r="YE99" s="200"/>
      <c r="YF99" s="200"/>
      <c r="YG99" s="200"/>
      <c r="YH99" s="200"/>
      <c r="YI99" s="200"/>
      <c r="YJ99" s="200"/>
      <c r="YK99" s="200"/>
      <c r="YL99" s="200"/>
      <c r="YM99" s="200"/>
      <c r="YN99" s="200"/>
      <c r="YO99" s="200"/>
      <c r="YP99" s="200"/>
      <c r="YQ99" s="200"/>
      <c r="YR99" s="200"/>
      <c r="YS99" s="200"/>
      <c r="YT99" s="200"/>
      <c r="YU99" s="200"/>
      <c r="YV99" s="200"/>
      <c r="YW99" s="200"/>
      <c r="YX99" s="200"/>
      <c r="YY99" s="200"/>
      <c r="YZ99" s="200"/>
      <c r="ZA99" s="200"/>
      <c r="ZB99" s="200"/>
      <c r="ZC99" s="200"/>
      <c r="ZD99" s="200"/>
      <c r="ZE99" s="200"/>
      <c r="ZF99" s="200"/>
      <c r="ZG99" s="200"/>
      <c r="ZH99" s="200"/>
      <c r="ZI99" s="200"/>
      <c r="ZJ99" s="200"/>
      <c r="ZK99" s="200"/>
      <c r="ZL99" s="200"/>
      <c r="ZM99" s="200"/>
      <c r="ZN99" s="200"/>
      <c r="ZO99" s="200"/>
      <c r="ZP99" s="200"/>
      <c r="ZQ99" s="200"/>
      <c r="ZR99" s="200"/>
      <c r="ZS99" s="200"/>
      <c r="ZT99" s="200"/>
      <c r="ZU99" s="200"/>
      <c r="ZV99" s="200"/>
      <c r="ZW99" s="200"/>
      <c r="ZX99" s="200"/>
      <c r="ZY99" s="200"/>
      <c r="ZZ99" s="200"/>
      <c r="AAA99" s="200"/>
      <c r="AAB99" s="200"/>
      <c r="AAC99" s="200"/>
      <c r="AAD99" s="200"/>
      <c r="AAE99" s="200"/>
      <c r="AAF99" s="200"/>
      <c r="AAG99" s="200"/>
      <c r="AAH99" s="200"/>
      <c r="AAI99" s="200"/>
      <c r="AAJ99" s="200"/>
      <c r="AAK99" s="200"/>
      <c r="AAL99" s="200"/>
      <c r="AAM99" s="200"/>
      <c r="AAN99" s="200"/>
      <c r="AAO99" s="200"/>
      <c r="AAP99" s="200"/>
      <c r="AAQ99" s="200"/>
      <c r="AAR99" s="200"/>
      <c r="AAS99" s="200"/>
      <c r="AAT99" s="200"/>
      <c r="AAU99" s="200"/>
      <c r="AAV99" s="200"/>
      <c r="AAW99" s="200"/>
      <c r="AAX99" s="200"/>
      <c r="AAY99" s="200"/>
      <c r="AAZ99" s="200"/>
      <c r="ABA99" s="200"/>
      <c r="ABB99" s="200"/>
      <c r="ABC99" s="200"/>
      <c r="ABD99" s="200"/>
      <c r="ABE99" s="200"/>
      <c r="ABF99" s="200"/>
      <c r="ABG99" s="200"/>
      <c r="ABH99" s="200"/>
      <c r="ABI99" s="200"/>
      <c r="ABJ99" s="200"/>
      <c r="ABK99" s="200"/>
      <c r="ABL99" s="200"/>
      <c r="ABM99" s="200"/>
      <c r="ABN99" s="200"/>
      <c r="ABO99" s="200"/>
      <c r="ABP99" s="200"/>
      <c r="ABQ99" s="200"/>
      <c r="ABR99" s="200"/>
      <c r="ABS99" s="200"/>
      <c r="ABT99" s="200"/>
      <c r="ABU99" s="200"/>
      <c r="ABV99" s="200"/>
      <c r="ABW99" s="200"/>
      <c r="ABX99" s="200"/>
      <c r="ABY99" s="200"/>
      <c r="ABZ99" s="200"/>
      <c r="ACA99" s="200"/>
      <c r="ACB99" s="200"/>
      <c r="ACC99" s="200"/>
      <c r="ACD99" s="200"/>
      <c r="ACE99" s="200"/>
      <c r="ACF99" s="200"/>
      <c r="ACG99" s="200"/>
      <c r="ACH99" s="200"/>
      <c r="ACI99" s="200"/>
      <c r="ACJ99" s="200"/>
      <c r="ACK99" s="200"/>
      <c r="ACL99" s="200"/>
      <c r="ACM99" s="200"/>
      <c r="ACN99" s="200"/>
      <c r="ACO99" s="200"/>
      <c r="ACP99" s="200"/>
      <c r="ACQ99" s="200"/>
      <c r="ACR99" s="200"/>
      <c r="ACS99" s="200"/>
      <c r="ACT99" s="200"/>
      <c r="ACU99" s="200"/>
      <c r="ACV99" s="200"/>
      <c r="ACW99" s="200"/>
      <c r="ACX99" s="200"/>
      <c r="ACY99" s="200"/>
      <c r="ACZ99" s="200"/>
      <c r="ADA99" s="200"/>
      <c r="ADB99" s="200"/>
      <c r="ADC99" s="200"/>
      <c r="ADD99" s="200"/>
      <c r="ADE99" s="200"/>
      <c r="ADF99" s="200"/>
      <c r="ADG99" s="200"/>
      <c r="ADH99" s="200"/>
      <c r="ADI99" s="200"/>
      <c r="ADJ99" s="200"/>
      <c r="ADK99" s="200"/>
      <c r="ADL99" s="200"/>
      <c r="ADM99" s="200"/>
      <c r="ADN99" s="200"/>
      <c r="ADO99" s="200"/>
      <c r="ADP99" s="200"/>
      <c r="ADQ99" s="200"/>
      <c r="ADR99" s="200"/>
      <c r="ADS99" s="200"/>
      <c r="ADT99" s="200"/>
      <c r="ADU99" s="200"/>
      <c r="ADV99" s="200"/>
      <c r="ADW99" s="200"/>
      <c r="ADX99" s="200"/>
      <c r="ADY99" s="200"/>
      <c r="ADZ99" s="200"/>
      <c r="AEA99" s="200"/>
      <c r="AEB99" s="200"/>
      <c r="AEC99" s="200"/>
      <c r="AED99" s="200"/>
      <c r="AEE99" s="200"/>
      <c r="AEF99" s="200"/>
      <c r="AEG99" s="200"/>
      <c r="AEH99" s="200"/>
      <c r="AEI99" s="200"/>
      <c r="AEJ99" s="200"/>
      <c r="AEK99" s="200"/>
      <c r="AEL99" s="200"/>
      <c r="AEM99" s="200"/>
      <c r="AEN99" s="200"/>
      <c r="AEO99" s="200"/>
      <c r="AEP99" s="200"/>
      <c r="AEQ99" s="200"/>
      <c r="AER99" s="200"/>
      <c r="AES99" s="200"/>
      <c r="AET99" s="200"/>
      <c r="AEU99" s="200"/>
      <c r="AEV99" s="200"/>
      <c r="AEW99" s="200"/>
      <c r="AEX99" s="200"/>
      <c r="AEY99" s="200"/>
      <c r="AEZ99" s="200"/>
      <c r="AFA99" s="200"/>
      <c r="AFB99" s="200"/>
      <c r="AFC99" s="200"/>
      <c r="AFD99" s="200"/>
      <c r="AFE99" s="200"/>
      <c r="AFF99" s="200"/>
      <c r="AFG99" s="200"/>
      <c r="AFH99" s="200"/>
      <c r="AFI99" s="200"/>
      <c r="AFJ99" s="200"/>
      <c r="AFK99" s="200"/>
      <c r="AFL99" s="200"/>
      <c r="AFM99" s="200"/>
      <c r="AFN99" s="200"/>
      <c r="AFO99" s="200"/>
      <c r="AFP99" s="200"/>
      <c r="AFQ99" s="200"/>
      <c r="AFR99" s="200"/>
      <c r="AFS99" s="200"/>
      <c r="AFT99" s="200"/>
      <c r="AFU99" s="200"/>
      <c r="AFV99" s="200"/>
      <c r="AFW99" s="200"/>
      <c r="AFX99" s="200"/>
      <c r="AFY99" s="200"/>
      <c r="AFZ99" s="200"/>
      <c r="AGA99" s="200"/>
      <c r="AGB99" s="200"/>
      <c r="AGC99" s="200"/>
      <c r="AGD99" s="200"/>
      <c r="AGE99" s="200"/>
      <c r="AGF99" s="200"/>
      <c r="AGG99" s="200"/>
      <c r="AGH99" s="200"/>
      <c r="AGI99" s="200"/>
      <c r="AGJ99" s="200"/>
      <c r="AGK99" s="200"/>
      <c r="AGL99" s="200"/>
      <c r="AGM99" s="200"/>
      <c r="AGN99" s="200"/>
      <c r="AGO99" s="200"/>
      <c r="AGP99" s="200"/>
      <c r="AGQ99" s="200"/>
      <c r="AGR99" s="200"/>
      <c r="AGS99" s="200"/>
      <c r="AGT99" s="200"/>
      <c r="AGU99" s="200"/>
      <c r="AGV99" s="200"/>
      <c r="AGW99" s="200"/>
      <c r="AGX99" s="200"/>
      <c r="AGY99" s="200"/>
      <c r="AGZ99" s="200"/>
      <c r="AHA99" s="200"/>
      <c r="AHB99" s="200"/>
      <c r="AHC99" s="200"/>
      <c r="AHD99" s="200"/>
      <c r="AHE99" s="200"/>
      <c r="AHF99" s="200"/>
      <c r="AHG99" s="200"/>
      <c r="AHH99" s="200"/>
      <c r="AHI99" s="200"/>
      <c r="AHJ99" s="200"/>
      <c r="AHK99" s="200"/>
      <c r="AHL99" s="200"/>
      <c r="AHM99" s="200"/>
      <c r="AHN99" s="200"/>
      <c r="AHO99" s="200"/>
      <c r="AHP99" s="200"/>
      <c r="AHQ99" s="200"/>
      <c r="AHR99" s="200"/>
      <c r="AHS99" s="200"/>
      <c r="AHT99" s="200"/>
      <c r="AHU99" s="200"/>
      <c r="AHV99" s="200"/>
      <c r="AHW99" s="200"/>
      <c r="AHX99" s="200"/>
      <c r="AHY99" s="200"/>
      <c r="AHZ99" s="200"/>
      <c r="AIA99" s="200"/>
      <c r="AIB99" s="200"/>
      <c r="AIC99" s="200"/>
      <c r="AID99" s="200"/>
      <c r="AIE99" s="200"/>
      <c r="AIF99" s="200"/>
      <c r="AIG99" s="200"/>
      <c r="AIH99" s="200"/>
      <c r="AII99" s="200"/>
      <c r="AIJ99" s="200"/>
      <c r="AIK99" s="200"/>
      <c r="AIL99" s="200"/>
      <c r="AIM99" s="200"/>
      <c r="AIN99" s="200"/>
      <c r="AIO99" s="200"/>
      <c r="AIP99" s="200"/>
      <c r="AIQ99" s="200"/>
      <c r="AIR99" s="200"/>
      <c r="AIS99" s="200"/>
      <c r="AIT99" s="200"/>
      <c r="AIU99" s="200"/>
      <c r="AIV99" s="200"/>
      <c r="AIW99" s="200"/>
      <c r="AIX99" s="200"/>
      <c r="AIY99" s="200"/>
      <c r="AIZ99" s="200"/>
      <c r="AJA99" s="200"/>
      <c r="AJB99" s="200"/>
      <c r="AJC99" s="200"/>
      <c r="AJD99" s="200"/>
      <c r="AJE99" s="200"/>
      <c r="AJF99" s="200"/>
      <c r="AJG99" s="200"/>
      <c r="AJH99" s="200"/>
      <c r="AJI99" s="200"/>
      <c r="AJJ99" s="200"/>
      <c r="AJK99" s="200"/>
      <c r="AJL99" s="200"/>
      <c r="AJM99" s="200"/>
      <c r="AJN99" s="200"/>
      <c r="AJO99" s="200"/>
    </row>
    <row r="100" spans="1:952" s="204" customFormat="1">
      <c r="A100" s="200"/>
      <c r="B100" s="366">
        <v>97</v>
      </c>
      <c r="C100" s="367"/>
      <c r="D100" s="366"/>
      <c r="E100" s="366"/>
      <c r="F100" s="356">
        <v>0</v>
      </c>
      <c r="G100" s="356">
        <v>0</v>
      </c>
      <c r="H100" s="358">
        <v>0</v>
      </c>
      <c r="I100" s="356">
        <v>0</v>
      </c>
      <c r="J100" s="380"/>
      <c r="K100" s="380"/>
      <c r="L100" s="380"/>
      <c r="M100" s="360">
        <f t="shared" si="8"/>
        <v>0</v>
      </c>
      <c r="N100" s="361">
        <f t="shared" si="9"/>
        <v>0</v>
      </c>
      <c r="O100" s="361">
        <f t="shared" ref="O100:O115" si="13">SMALL(M100:N100,1)</f>
        <v>0</v>
      </c>
      <c r="P100" s="200"/>
      <c r="Q100" s="200"/>
      <c r="R100" s="200"/>
      <c r="S100" s="417">
        <v>97</v>
      </c>
      <c r="T100" s="418"/>
      <c r="U100" s="417"/>
      <c r="V100" s="426">
        <v>0</v>
      </c>
      <c r="W100" s="416">
        <f t="shared" si="10"/>
        <v>0</v>
      </c>
      <c r="X100" s="416">
        <f t="shared" si="11"/>
        <v>0</v>
      </c>
      <c r="Y100" s="419"/>
      <c r="Z100" s="428" t="str">
        <f t="shared" si="12"/>
        <v>OK</v>
      </c>
      <c r="AA100" s="352"/>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c r="EI100" s="200"/>
      <c r="EJ100" s="200"/>
      <c r="EK100" s="200"/>
      <c r="EL100" s="200"/>
      <c r="EM100" s="200"/>
      <c r="EN100" s="200"/>
      <c r="EO100" s="200"/>
      <c r="EP100" s="200"/>
      <c r="EQ100" s="200"/>
      <c r="ER100" s="200"/>
      <c r="ES100" s="200"/>
      <c r="ET100" s="200"/>
      <c r="EU100" s="200"/>
      <c r="EV100" s="200"/>
      <c r="EW100" s="200"/>
      <c r="EX100" s="200"/>
      <c r="EY100" s="200"/>
      <c r="EZ100" s="200"/>
      <c r="FA100" s="200"/>
      <c r="FB100" s="200"/>
      <c r="FC100" s="200"/>
      <c r="FD100" s="200"/>
      <c r="FE100" s="200"/>
      <c r="FF100" s="200"/>
      <c r="FG100" s="200"/>
      <c r="FH100" s="200"/>
      <c r="FI100" s="200"/>
      <c r="FJ100" s="200"/>
      <c r="FK100" s="200"/>
      <c r="FL100" s="200"/>
      <c r="FM100" s="200"/>
      <c r="FN100" s="200"/>
      <c r="FO100" s="200"/>
      <c r="FP100" s="200"/>
      <c r="FQ100" s="200"/>
      <c r="FR100" s="200"/>
      <c r="FS100" s="200"/>
      <c r="FT100" s="200"/>
      <c r="FU100" s="200"/>
      <c r="FV100" s="200"/>
      <c r="FW100" s="200"/>
      <c r="FX100" s="200"/>
      <c r="FY100" s="200"/>
      <c r="FZ100" s="200"/>
      <c r="GA100" s="200"/>
      <c r="GB100" s="200"/>
      <c r="GC100" s="200"/>
      <c r="GD100" s="200"/>
      <c r="GE100" s="200"/>
      <c r="GF100" s="200"/>
      <c r="GG100" s="200"/>
      <c r="GH100" s="200"/>
      <c r="GI100" s="200"/>
      <c r="GJ100" s="200"/>
      <c r="GK100" s="200"/>
      <c r="GL100" s="200"/>
      <c r="GM100" s="200"/>
      <c r="GN100" s="200"/>
      <c r="GO100" s="200"/>
      <c r="GP100" s="200"/>
      <c r="GQ100" s="200"/>
      <c r="GR100" s="200"/>
      <c r="GS100" s="200"/>
      <c r="GT100" s="200"/>
      <c r="GU100" s="200"/>
      <c r="GV100" s="200"/>
      <c r="GW100" s="200"/>
      <c r="GX100" s="200"/>
      <c r="GY100" s="200"/>
      <c r="GZ100" s="200"/>
      <c r="HA100" s="200"/>
      <c r="HB100" s="200"/>
      <c r="HC100" s="200"/>
      <c r="HD100" s="200"/>
      <c r="HE100" s="200"/>
      <c r="HF100" s="200"/>
      <c r="HG100" s="200"/>
      <c r="HH100" s="200"/>
      <c r="HI100" s="200"/>
      <c r="HJ100" s="200"/>
      <c r="HK100" s="200"/>
      <c r="HL100" s="200"/>
      <c r="HM100" s="200"/>
      <c r="HN100" s="200"/>
      <c r="HO100" s="200"/>
      <c r="HP100" s="200"/>
      <c r="HQ100" s="200"/>
      <c r="HR100" s="200"/>
      <c r="HS100" s="200"/>
      <c r="HT100" s="200"/>
      <c r="HU100" s="200"/>
      <c r="HV100" s="200"/>
      <c r="HW100" s="200"/>
      <c r="HX100" s="200"/>
      <c r="HY100" s="200"/>
      <c r="HZ100" s="200"/>
      <c r="IA100" s="200"/>
      <c r="IB100" s="200"/>
      <c r="IC100" s="200"/>
      <c r="ID100" s="200"/>
      <c r="IE100" s="200"/>
      <c r="IF100" s="200"/>
      <c r="IG100" s="200"/>
      <c r="IH100" s="200"/>
      <c r="II100" s="200"/>
      <c r="IJ100" s="200"/>
      <c r="IK100" s="200"/>
      <c r="IL100" s="200"/>
      <c r="IM100" s="200"/>
      <c r="IN100" s="200"/>
      <c r="IO100" s="200"/>
      <c r="IP100" s="200"/>
      <c r="IQ100" s="200"/>
      <c r="IR100" s="200"/>
      <c r="IS100" s="200"/>
      <c r="IT100" s="200"/>
      <c r="IU100" s="200"/>
      <c r="IV100" s="200"/>
      <c r="IW100" s="200"/>
      <c r="IX100" s="200"/>
      <c r="IY100" s="200"/>
      <c r="IZ100" s="200"/>
      <c r="JA100" s="200"/>
      <c r="JB100" s="200"/>
      <c r="JC100" s="200"/>
      <c r="JD100" s="200"/>
      <c r="JE100" s="200"/>
      <c r="JF100" s="200"/>
      <c r="JG100" s="200"/>
      <c r="JH100" s="200"/>
      <c r="JI100" s="200"/>
      <c r="JJ100" s="200"/>
      <c r="JK100" s="200"/>
      <c r="JL100" s="200"/>
      <c r="JM100" s="200"/>
      <c r="JN100" s="200"/>
      <c r="JO100" s="200"/>
      <c r="JP100" s="200"/>
      <c r="JQ100" s="200"/>
      <c r="JR100" s="200"/>
      <c r="JS100" s="200"/>
      <c r="JT100" s="200"/>
      <c r="JU100" s="200"/>
      <c r="JV100" s="200"/>
      <c r="JW100" s="200"/>
      <c r="JX100" s="200"/>
      <c r="JY100" s="200"/>
      <c r="JZ100" s="200"/>
      <c r="KA100" s="200"/>
      <c r="KB100" s="200"/>
      <c r="KC100" s="200"/>
      <c r="KD100" s="200"/>
      <c r="KE100" s="200"/>
      <c r="KF100" s="200"/>
      <c r="KG100" s="200"/>
      <c r="KH100" s="200"/>
      <c r="KI100" s="200"/>
      <c r="KJ100" s="200"/>
      <c r="KK100" s="200"/>
      <c r="KL100" s="200"/>
      <c r="KM100" s="200"/>
      <c r="KN100" s="200"/>
      <c r="KO100" s="200"/>
      <c r="KP100" s="200"/>
      <c r="KQ100" s="200"/>
      <c r="KR100" s="200"/>
      <c r="KS100" s="200"/>
      <c r="KT100" s="200"/>
      <c r="KU100" s="200"/>
      <c r="KV100" s="200"/>
      <c r="KW100" s="200"/>
      <c r="KX100" s="200"/>
      <c r="KY100" s="200"/>
      <c r="KZ100" s="200"/>
      <c r="LA100" s="200"/>
      <c r="LB100" s="200"/>
      <c r="LC100" s="200"/>
      <c r="LD100" s="200"/>
      <c r="LE100" s="200"/>
      <c r="LF100" s="200"/>
      <c r="LG100" s="200"/>
      <c r="LH100" s="200"/>
      <c r="LI100" s="200"/>
      <c r="LJ100" s="200"/>
      <c r="LK100" s="200"/>
      <c r="LL100" s="200"/>
      <c r="LM100" s="200"/>
      <c r="LN100" s="200"/>
      <c r="LO100" s="200"/>
      <c r="LP100" s="200"/>
      <c r="LQ100" s="200"/>
      <c r="LR100" s="200"/>
      <c r="LS100" s="200"/>
      <c r="LT100" s="200"/>
      <c r="LU100" s="200"/>
      <c r="LV100" s="200"/>
      <c r="LW100" s="200"/>
      <c r="LX100" s="200"/>
      <c r="LY100" s="200"/>
      <c r="LZ100" s="200"/>
      <c r="MA100" s="200"/>
      <c r="MB100" s="200"/>
      <c r="MC100" s="200"/>
      <c r="MD100" s="200"/>
      <c r="ME100" s="200"/>
      <c r="MF100" s="200"/>
      <c r="MG100" s="200"/>
      <c r="MH100" s="200"/>
      <c r="MI100" s="200"/>
      <c r="MJ100" s="200"/>
      <c r="MK100" s="200"/>
      <c r="ML100" s="200"/>
      <c r="MM100" s="200"/>
      <c r="MN100" s="200"/>
      <c r="MO100" s="200"/>
      <c r="MP100" s="200"/>
      <c r="MQ100" s="200"/>
      <c r="MR100" s="200"/>
      <c r="MS100" s="200"/>
      <c r="MT100" s="200"/>
      <c r="MU100" s="200"/>
      <c r="MV100" s="200"/>
      <c r="MW100" s="200"/>
      <c r="MX100" s="200"/>
      <c r="MY100" s="200"/>
      <c r="MZ100" s="200"/>
      <c r="NA100" s="200"/>
      <c r="NB100" s="200"/>
      <c r="NC100" s="200"/>
      <c r="ND100" s="200"/>
      <c r="NE100" s="200"/>
      <c r="NF100" s="200"/>
      <c r="NG100" s="200"/>
      <c r="NH100" s="200"/>
      <c r="NI100" s="200"/>
      <c r="NJ100" s="200"/>
      <c r="NK100" s="200"/>
      <c r="NL100" s="200"/>
      <c r="NM100" s="200"/>
      <c r="NN100" s="200"/>
      <c r="NO100" s="200"/>
      <c r="NP100" s="200"/>
      <c r="NQ100" s="200"/>
      <c r="NR100" s="200"/>
      <c r="NS100" s="200"/>
      <c r="NT100" s="200"/>
      <c r="NU100" s="200"/>
      <c r="NV100" s="200"/>
      <c r="NW100" s="200"/>
      <c r="NX100" s="200"/>
      <c r="NY100" s="200"/>
      <c r="NZ100" s="200"/>
      <c r="OA100" s="200"/>
      <c r="OB100" s="200"/>
      <c r="OC100" s="200"/>
      <c r="OD100" s="200"/>
      <c r="OE100" s="200"/>
      <c r="OF100" s="200"/>
      <c r="OG100" s="200"/>
      <c r="OH100" s="200"/>
      <c r="OI100" s="200"/>
      <c r="OJ100" s="200"/>
      <c r="OK100" s="200"/>
      <c r="OL100" s="200"/>
      <c r="OM100" s="200"/>
      <c r="ON100" s="200"/>
      <c r="OO100" s="200"/>
      <c r="OP100" s="200"/>
      <c r="OQ100" s="200"/>
      <c r="OR100" s="200"/>
      <c r="OS100" s="200"/>
      <c r="OT100" s="200"/>
      <c r="OU100" s="200"/>
      <c r="OV100" s="200"/>
      <c r="OW100" s="200"/>
      <c r="OX100" s="200"/>
      <c r="OY100" s="200"/>
      <c r="OZ100" s="200"/>
      <c r="PA100" s="200"/>
      <c r="PB100" s="200"/>
      <c r="PC100" s="200"/>
      <c r="PD100" s="200"/>
      <c r="PE100" s="200"/>
      <c r="PF100" s="200"/>
      <c r="PG100" s="200"/>
      <c r="PH100" s="200"/>
      <c r="PI100" s="200"/>
      <c r="PJ100" s="200"/>
      <c r="PK100" s="200"/>
      <c r="PL100" s="200"/>
      <c r="PM100" s="200"/>
      <c r="PN100" s="200"/>
      <c r="PO100" s="200"/>
      <c r="PP100" s="200"/>
      <c r="PQ100" s="200"/>
      <c r="PR100" s="200"/>
      <c r="PS100" s="200"/>
      <c r="PT100" s="200"/>
      <c r="PU100" s="200"/>
      <c r="PV100" s="200"/>
      <c r="PW100" s="200"/>
      <c r="PX100" s="200"/>
      <c r="PY100" s="200"/>
      <c r="PZ100" s="200"/>
      <c r="QA100" s="200"/>
      <c r="QB100" s="200"/>
      <c r="QC100" s="200"/>
      <c r="QD100" s="200"/>
      <c r="QE100" s="200"/>
      <c r="QF100" s="200"/>
      <c r="QG100" s="200"/>
      <c r="QH100" s="200"/>
      <c r="QI100" s="200"/>
      <c r="QJ100" s="200"/>
      <c r="QK100" s="200"/>
      <c r="QL100" s="200"/>
      <c r="QM100" s="200"/>
      <c r="QN100" s="200"/>
      <c r="QO100" s="200"/>
      <c r="QP100" s="200"/>
      <c r="QQ100" s="200"/>
      <c r="QR100" s="200"/>
      <c r="QS100" s="200"/>
      <c r="QT100" s="200"/>
      <c r="QU100" s="200"/>
      <c r="QV100" s="200"/>
      <c r="QW100" s="200"/>
      <c r="QX100" s="200"/>
      <c r="QY100" s="200"/>
      <c r="QZ100" s="200"/>
      <c r="RA100" s="200"/>
      <c r="RB100" s="200"/>
      <c r="RC100" s="200"/>
      <c r="RD100" s="200"/>
      <c r="RE100" s="200"/>
      <c r="RF100" s="200"/>
      <c r="RG100" s="200"/>
      <c r="RH100" s="200"/>
      <c r="RI100" s="200"/>
      <c r="RJ100" s="200"/>
      <c r="RK100" s="200"/>
      <c r="RL100" s="200"/>
      <c r="RM100" s="200"/>
      <c r="RN100" s="200"/>
      <c r="RO100" s="200"/>
      <c r="RP100" s="200"/>
      <c r="RQ100" s="200"/>
      <c r="RR100" s="200"/>
      <c r="RS100" s="200"/>
      <c r="RT100" s="200"/>
      <c r="RU100" s="200"/>
      <c r="RV100" s="200"/>
      <c r="RW100" s="200"/>
      <c r="RX100" s="200"/>
      <c r="RY100" s="200"/>
      <c r="RZ100" s="200"/>
      <c r="SA100" s="200"/>
      <c r="SB100" s="200"/>
      <c r="SC100" s="200"/>
      <c r="SD100" s="200"/>
      <c r="SE100" s="200"/>
      <c r="SF100" s="200"/>
      <c r="SG100" s="200"/>
      <c r="SH100" s="200"/>
      <c r="SI100" s="200"/>
      <c r="SJ100" s="200"/>
      <c r="SK100" s="200"/>
      <c r="SL100" s="200"/>
      <c r="SM100" s="200"/>
      <c r="SN100" s="200"/>
      <c r="SO100" s="200"/>
      <c r="SP100" s="200"/>
      <c r="SQ100" s="200"/>
      <c r="SR100" s="200"/>
      <c r="SS100" s="200"/>
      <c r="ST100" s="200"/>
      <c r="SU100" s="200"/>
      <c r="SV100" s="200"/>
      <c r="SW100" s="200"/>
      <c r="SX100" s="200"/>
      <c r="SY100" s="200"/>
      <c r="SZ100" s="200"/>
      <c r="TA100" s="200"/>
      <c r="TB100" s="200"/>
      <c r="TC100" s="200"/>
      <c r="TD100" s="200"/>
      <c r="TE100" s="200"/>
      <c r="TF100" s="200"/>
      <c r="TG100" s="200"/>
      <c r="TH100" s="200"/>
      <c r="TI100" s="200"/>
      <c r="TJ100" s="200"/>
      <c r="TK100" s="200"/>
      <c r="TL100" s="200"/>
      <c r="TM100" s="200"/>
      <c r="TN100" s="200"/>
      <c r="TO100" s="200"/>
      <c r="TP100" s="200"/>
      <c r="TQ100" s="200"/>
      <c r="TR100" s="200"/>
      <c r="TS100" s="200"/>
      <c r="TT100" s="200"/>
      <c r="TU100" s="200"/>
      <c r="TV100" s="200"/>
      <c r="TW100" s="200"/>
      <c r="TX100" s="200"/>
      <c r="TY100" s="200"/>
      <c r="TZ100" s="200"/>
      <c r="UA100" s="200"/>
      <c r="UB100" s="200"/>
      <c r="UC100" s="200"/>
      <c r="UD100" s="200"/>
      <c r="UE100" s="200"/>
      <c r="UF100" s="200"/>
      <c r="UG100" s="200"/>
      <c r="UH100" s="200"/>
      <c r="UI100" s="200"/>
      <c r="UJ100" s="200"/>
      <c r="UK100" s="200"/>
      <c r="UL100" s="200"/>
      <c r="UM100" s="200"/>
      <c r="UN100" s="200"/>
      <c r="UO100" s="200"/>
      <c r="UP100" s="200"/>
      <c r="UQ100" s="200"/>
      <c r="UR100" s="200"/>
      <c r="US100" s="200"/>
      <c r="UT100" s="200"/>
      <c r="UU100" s="200"/>
      <c r="UV100" s="200"/>
      <c r="UW100" s="200"/>
      <c r="UX100" s="200"/>
      <c r="UY100" s="200"/>
      <c r="UZ100" s="200"/>
      <c r="VA100" s="200"/>
      <c r="VB100" s="200"/>
      <c r="VC100" s="200"/>
      <c r="VD100" s="200"/>
      <c r="VE100" s="200"/>
      <c r="VF100" s="200"/>
      <c r="VG100" s="200"/>
      <c r="VH100" s="200"/>
      <c r="VI100" s="200"/>
      <c r="VJ100" s="200"/>
      <c r="VK100" s="200"/>
      <c r="VL100" s="200"/>
      <c r="VM100" s="200"/>
      <c r="VN100" s="200"/>
      <c r="VO100" s="200"/>
      <c r="VP100" s="200"/>
      <c r="VQ100" s="200"/>
      <c r="VR100" s="200"/>
      <c r="VS100" s="200"/>
      <c r="VT100" s="200"/>
      <c r="VU100" s="200"/>
      <c r="VV100" s="200"/>
      <c r="VW100" s="200"/>
      <c r="VX100" s="200"/>
      <c r="VY100" s="200"/>
      <c r="VZ100" s="200"/>
      <c r="WA100" s="200"/>
      <c r="WB100" s="200"/>
      <c r="WC100" s="200"/>
      <c r="WD100" s="200"/>
      <c r="WE100" s="200"/>
      <c r="WF100" s="200"/>
      <c r="WG100" s="200"/>
      <c r="WH100" s="200"/>
      <c r="WI100" s="200"/>
      <c r="WJ100" s="200"/>
      <c r="WK100" s="200"/>
      <c r="WL100" s="200"/>
      <c r="WM100" s="200"/>
      <c r="WN100" s="200"/>
      <c r="WO100" s="200"/>
      <c r="WP100" s="200"/>
      <c r="WQ100" s="200"/>
      <c r="WR100" s="200"/>
      <c r="WS100" s="200"/>
      <c r="WT100" s="200"/>
      <c r="WU100" s="200"/>
      <c r="WV100" s="200"/>
      <c r="WW100" s="200"/>
      <c r="WX100" s="200"/>
      <c r="WY100" s="200"/>
      <c r="WZ100" s="200"/>
      <c r="XA100" s="200"/>
      <c r="XB100" s="200"/>
      <c r="XC100" s="200"/>
      <c r="XD100" s="200"/>
      <c r="XE100" s="200"/>
      <c r="XF100" s="200"/>
      <c r="XG100" s="200"/>
      <c r="XH100" s="200"/>
      <c r="XI100" s="200"/>
      <c r="XJ100" s="200"/>
      <c r="XK100" s="200"/>
      <c r="XL100" s="200"/>
      <c r="XM100" s="200"/>
      <c r="XN100" s="200"/>
      <c r="XO100" s="200"/>
      <c r="XP100" s="200"/>
      <c r="XQ100" s="200"/>
      <c r="XR100" s="200"/>
      <c r="XS100" s="200"/>
      <c r="XT100" s="200"/>
      <c r="XU100" s="200"/>
      <c r="XV100" s="200"/>
      <c r="XW100" s="200"/>
      <c r="XX100" s="200"/>
      <c r="XY100" s="200"/>
      <c r="XZ100" s="200"/>
      <c r="YA100" s="200"/>
      <c r="YB100" s="200"/>
      <c r="YC100" s="200"/>
      <c r="YD100" s="200"/>
      <c r="YE100" s="200"/>
      <c r="YF100" s="200"/>
      <c r="YG100" s="200"/>
      <c r="YH100" s="200"/>
      <c r="YI100" s="200"/>
      <c r="YJ100" s="200"/>
      <c r="YK100" s="200"/>
      <c r="YL100" s="200"/>
      <c r="YM100" s="200"/>
      <c r="YN100" s="200"/>
      <c r="YO100" s="200"/>
      <c r="YP100" s="200"/>
      <c r="YQ100" s="200"/>
      <c r="YR100" s="200"/>
      <c r="YS100" s="200"/>
      <c r="YT100" s="200"/>
      <c r="YU100" s="200"/>
      <c r="YV100" s="200"/>
      <c r="YW100" s="200"/>
      <c r="YX100" s="200"/>
      <c r="YY100" s="200"/>
      <c r="YZ100" s="200"/>
      <c r="ZA100" s="200"/>
      <c r="ZB100" s="200"/>
      <c r="ZC100" s="200"/>
      <c r="ZD100" s="200"/>
      <c r="ZE100" s="200"/>
      <c r="ZF100" s="200"/>
      <c r="ZG100" s="200"/>
      <c r="ZH100" s="200"/>
      <c r="ZI100" s="200"/>
      <c r="ZJ100" s="200"/>
      <c r="ZK100" s="200"/>
      <c r="ZL100" s="200"/>
      <c r="ZM100" s="200"/>
      <c r="ZN100" s="200"/>
      <c r="ZO100" s="200"/>
      <c r="ZP100" s="200"/>
      <c r="ZQ100" s="200"/>
      <c r="ZR100" s="200"/>
      <c r="ZS100" s="200"/>
      <c r="ZT100" s="200"/>
      <c r="ZU100" s="200"/>
      <c r="ZV100" s="200"/>
      <c r="ZW100" s="200"/>
      <c r="ZX100" s="200"/>
      <c r="ZY100" s="200"/>
      <c r="ZZ100" s="200"/>
      <c r="AAA100" s="200"/>
      <c r="AAB100" s="200"/>
      <c r="AAC100" s="200"/>
      <c r="AAD100" s="200"/>
      <c r="AAE100" s="200"/>
      <c r="AAF100" s="200"/>
      <c r="AAG100" s="200"/>
      <c r="AAH100" s="200"/>
      <c r="AAI100" s="200"/>
      <c r="AAJ100" s="200"/>
      <c r="AAK100" s="200"/>
      <c r="AAL100" s="200"/>
      <c r="AAM100" s="200"/>
      <c r="AAN100" s="200"/>
      <c r="AAO100" s="200"/>
      <c r="AAP100" s="200"/>
      <c r="AAQ100" s="200"/>
      <c r="AAR100" s="200"/>
      <c r="AAS100" s="200"/>
      <c r="AAT100" s="200"/>
      <c r="AAU100" s="200"/>
      <c r="AAV100" s="200"/>
      <c r="AAW100" s="200"/>
      <c r="AAX100" s="200"/>
      <c r="AAY100" s="200"/>
      <c r="AAZ100" s="200"/>
      <c r="ABA100" s="200"/>
      <c r="ABB100" s="200"/>
      <c r="ABC100" s="200"/>
      <c r="ABD100" s="200"/>
      <c r="ABE100" s="200"/>
      <c r="ABF100" s="200"/>
      <c r="ABG100" s="200"/>
      <c r="ABH100" s="200"/>
      <c r="ABI100" s="200"/>
      <c r="ABJ100" s="200"/>
      <c r="ABK100" s="200"/>
      <c r="ABL100" s="200"/>
      <c r="ABM100" s="200"/>
      <c r="ABN100" s="200"/>
      <c r="ABO100" s="200"/>
      <c r="ABP100" s="200"/>
      <c r="ABQ100" s="200"/>
      <c r="ABR100" s="200"/>
      <c r="ABS100" s="200"/>
      <c r="ABT100" s="200"/>
      <c r="ABU100" s="200"/>
      <c r="ABV100" s="200"/>
      <c r="ABW100" s="200"/>
      <c r="ABX100" s="200"/>
      <c r="ABY100" s="200"/>
      <c r="ABZ100" s="200"/>
      <c r="ACA100" s="200"/>
      <c r="ACB100" s="200"/>
      <c r="ACC100" s="200"/>
      <c r="ACD100" s="200"/>
      <c r="ACE100" s="200"/>
      <c r="ACF100" s="200"/>
      <c r="ACG100" s="200"/>
      <c r="ACH100" s="200"/>
      <c r="ACI100" s="200"/>
      <c r="ACJ100" s="200"/>
      <c r="ACK100" s="200"/>
      <c r="ACL100" s="200"/>
      <c r="ACM100" s="200"/>
      <c r="ACN100" s="200"/>
      <c r="ACO100" s="200"/>
      <c r="ACP100" s="200"/>
      <c r="ACQ100" s="200"/>
      <c r="ACR100" s="200"/>
      <c r="ACS100" s="200"/>
      <c r="ACT100" s="200"/>
      <c r="ACU100" s="200"/>
      <c r="ACV100" s="200"/>
      <c r="ACW100" s="200"/>
      <c r="ACX100" s="200"/>
      <c r="ACY100" s="200"/>
      <c r="ACZ100" s="200"/>
      <c r="ADA100" s="200"/>
      <c r="ADB100" s="200"/>
      <c r="ADC100" s="200"/>
      <c r="ADD100" s="200"/>
      <c r="ADE100" s="200"/>
      <c r="ADF100" s="200"/>
      <c r="ADG100" s="200"/>
      <c r="ADH100" s="200"/>
      <c r="ADI100" s="200"/>
      <c r="ADJ100" s="200"/>
      <c r="ADK100" s="200"/>
      <c r="ADL100" s="200"/>
      <c r="ADM100" s="200"/>
      <c r="ADN100" s="200"/>
      <c r="ADO100" s="200"/>
      <c r="ADP100" s="200"/>
      <c r="ADQ100" s="200"/>
      <c r="ADR100" s="200"/>
      <c r="ADS100" s="200"/>
      <c r="ADT100" s="200"/>
      <c r="ADU100" s="200"/>
      <c r="ADV100" s="200"/>
      <c r="ADW100" s="200"/>
      <c r="ADX100" s="200"/>
      <c r="ADY100" s="200"/>
      <c r="ADZ100" s="200"/>
      <c r="AEA100" s="200"/>
      <c r="AEB100" s="200"/>
      <c r="AEC100" s="200"/>
      <c r="AED100" s="200"/>
      <c r="AEE100" s="200"/>
      <c r="AEF100" s="200"/>
      <c r="AEG100" s="200"/>
      <c r="AEH100" s="200"/>
      <c r="AEI100" s="200"/>
      <c r="AEJ100" s="200"/>
      <c r="AEK100" s="200"/>
      <c r="AEL100" s="200"/>
      <c r="AEM100" s="200"/>
      <c r="AEN100" s="200"/>
      <c r="AEO100" s="200"/>
      <c r="AEP100" s="200"/>
      <c r="AEQ100" s="200"/>
      <c r="AER100" s="200"/>
      <c r="AES100" s="200"/>
      <c r="AET100" s="200"/>
      <c r="AEU100" s="200"/>
      <c r="AEV100" s="200"/>
      <c r="AEW100" s="200"/>
      <c r="AEX100" s="200"/>
      <c r="AEY100" s="200"/>
      <c r="AEZ100" s="200"/>
      <c r="AFA100" s="200"/>
      <c r="AFB100" s="200"/>
      <c r="AFC100" s="200"/>
      <c r="AFD100" s="200"/>
      <c r="AFE100" s="200"/>
      <c r="AFF100" s="200"/>
      <c r="AFG100" s="200"/>
      <c r="AFH100" s="200"/>
      <c r="AFI100" s="200"/>
      <c r="AFJ100" s="200"/>
      <c r="AFK100" s="200"/>
      <c r="AFL100" s="200"/>
      <c r="AFM100" s="200"/>
      <c r="AFN100" s="200"/>
      <c r="AFO100" s="200"/>
      <c r="AFP100" s="200"/>
      <c r="AFQ100" s="200"/>
      <c r="AFR100" s="200"/>
      <c r="AFS100" s="200"/>
      <c r="AFT100" s="200"/>
      <c r="AFU100" s="200"/>
      <c r="AFV100" s="200"/>
      <c r="AFW100" s="200"/>
      <c r="AFX100" s="200"/>
      <c r="AFY100" s="200"/>
      <c r="AFZ100" s="200"/>
      <c r="AGA100" s="200"/>
      <c r="AGB100" s="200"/>
      <c r="AGC100" s="200"/>
      <c r="AGD100" s="200"/>
      <c r="AGE100" s="200"/>
      <c r="AGF100" s="200"/>
      <c r="AGG100" s="200"/>
      <c r="AGH100" s="200"/>
      <c r="AGI100" s="200"/>
      <c r="AGJ100" s="200"/>
      <c r="AGK100" s="200"/>
      <c r="AGL100" s="200"/>
      <c r="AGM100" s="200"/>
      <c r="AGN100" s="200"/>
      <c r="AGO100" s="200"/>
      <c r="AGP100" s="200"/>
      <c r="AGQ100" s="200"/>
      <c r="AGR100" s="200"/>
      <c r="AGS100" s="200"/>
      <c r="AGT100" s="200"/>
      <c r="AGU100" s="200"/>
      <c r="AGV100" s="200"/>
      <c r="AGW100" s="200"/>
      <c r="AGX100" s="200"/>
      <c r="AGY100" s="200"/>
      <c r="AGZ100" s="200"/>
      <c r="AHA100" s="200"/>
      <c r="AHB100" s="200"/>
      <c r="AHC100" s="200"/>
      <c r="AHD100" s="200"/>
      <c r="AHE100" s="200"/>
      <c r="AHF100" s="200"/>
      <c r="AHG100" s="200"/>
      <c r="AHH100" s="200"/>
      <c r="AHI100" s="200"/>
      <c r="AHJ100" s="200"/>
      <c r="AHK100" s="200"/>
      <c r="AHL100" s="200"/>
      <c r="AHM100" s="200"/>
      <c r="AHN100" s="200"/>
      <c r="AHO100" s="200"/>
      <c r="AHP100" s="200"/>
      <c r="AHQ100" s="200"/>
      <c r="AHR100" s="200"/>
      <c r="AHS100" s="200"/>
      <c r="AHT100" s="200"/>
      <c r="AHU100" s="200"/>
      <c r="AHV100" s="200"/>
      <c r="AHW100" s="200"/>
      <c r="AHX100" s="200"/>
      <c r="AHY100" s="200"/>
      <c r="AHZ100" s="200"/>
      <c r="AIA100" s="200"/>
      <c r="AIB100" s="200"/>
      <c r="AIC100" s="200"/>
      <c r="AID100" s="200"/>
      <c r="AIE100" s="200"/>
      <c r="AIF100" s="200"/>
      <c r="AIG100" s="200"/>
      <c r="AIH100" s="200"/>
      <c r="AII100" s="200"/>
      <c r="AIJ100" s="200"/>
      <c r="AIK100" s="200"/>
      <c r="AIL100" s="200"/>
      <c r="AIM100" s="200"/>
      <c r="AIN100" s="200"/>
      <c r="AIO100" s="200"/>
      <c r="AIP100" s="200"/>
      <c r="AIQ100" s="200"/>
      <c r="AIR100" s="200"/>
      <c r="AIS100" s="200"/>
      <c r="AIT100" s="200"/>
      <c r="AIU100" s="200"/>
      <c r="AIV100" s="200"/>
      <c r="AIW100" s="200"/>
      <c r="AIX100" s="200"/>
      <c r="AIY100" s="200"/>
      <c r="AIZ100" s="200"/>
      <c r="AJA100" s="200"/>
      <c r="AJB100" s="200"/>
      <c r="AJC100" s="200"/>
      <c r="AJD100" s="200"/>
      <c r="AJE100" s="200"/>
      <c r="AJF100" s="200"/>
      <c r="AJG100" s="200"/>
      <c r="AJH100" s="200"/>
      <c r="AJI100" s="200"/>
      <c r="AJJ100" s="200"/>
      <c r="AJK100" s="200"/>
      <c r="AJL100" s="200"/>
      <c r="AJM100" s="200"/>
      <c r="AJN100" s="200"/>
      <c r="AJO100" s="200"/>
    </row>
    <row r="101" spans="1:952" s="204" customFormat="1">
      <c r="A101" s="200"/>
      <c r="B101" s="366">
        <v>98</v>
      </c>
      <c r="C101" s="367"/>
      <c r="D101" s="366"/>
      <c r="E101" s="366"/>
      <c r="F101" s="356">
        <v>0</v>
      </c>
      <c r="G101" s="356">
        <v>0</v>
      </c>
      <c r="H101" s="358">
        <v>0</v>
      </c>
      <c r="I101" s="356">
        <v>0</v>
      </c>
      <c r="J101" s="380"/>
      <c r="K101" s="380"/>
      <c r="L101" s="380"/>
      <c r="M101" s="360">
        <f t="shared" si="8"/>
        <v>0</v>
      </c>
      <c r="N101" s="361">
        <f t="shared" si="9"/>
        <v>0</v>
      </c>
      <c r="O101" s="361">
        <f t="shared" si="13"/>
        <v>0</v>
      </c>
      <c r="P101" s="200"/>
      <c r="Q101" s="200"/>
      <c r="R101" s="200"/>
      <c r="S101" s="417">
        <v>98</v>
      </c>
      <c r="T101" s="418"/>
      <c r="U101" s="417"/>
      <c r="V101" s="426">
        <v>0</v>
      </c>
      <c r="W101" s="416">
        <f t="shared" si="10"/>
        <v>0</v>
      </c>
      <c r="X101" s="416">
        <f t="shared" si="11"/>
        <v>0</v>
      </c>
      <c r="Y101" s="419"/>
      <c r="Z101" s="428" t="str">
        <f t="shared" si="12"/>
        <v>OK</v>
      </c>
      <c r="AA101" s="352"/>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0"/>
      <c r="BR101" s="200"/>
      <c r="BS101" s="200"/>
      <c r="BT101" s="200"/>
      <c r="BU101" s="200"/>
      <c r="BV101" s="200"/>
      <c r="BW101" s="200"/>
      <c r="BX101" s="200"/>
      <c r="BY101" s="200"/>
      <c r="BZ101" s="200"/>
      <c r="CA101" s="200"/>
      <c r="CB101" s="200"/>
      <c r="CC101" s="200"/>
      <c r="CD101" s="200"/>
      <c r="CE101" s="200"/>
      <c r="CF101" s="200"/>
      <c r="CG101" s="200"/>
      <c r="CH101" s="200"/>
      <c r="CI101" s="200"/>
      <c r="CJ101" s="200"/>
      <c r="CK101" s="200"/>
      <c r="CL101" s="200"/>
      <c r="CM101" s="200"/>
      <c r="CN101" s="200"/>
      <c r="CO101" s="200"/>
      <c r="CP101" s="200"/>
      <c r="CQ101" s="200"/>
      <c r="CR101" s="200"/>
      <c r="CS101" s="200"/>
      <c r="CT101" s="200"/>
      <c r="CU101" s="200"/>
      <c r="CV101" s="200"/>
      <c r="CW101" s="200"/>
      <c r="CX101" s="200"/>
      <c r="CY101" s="200"/>
      <c r="CZ101" s="200"/>
      <c r="DA101" s="200"/>
      <c r="DB101" s="200"/>
      <c r="DC101" s="200"/>
      <c r="DD101" s="200"/>
      <c r="DE101" s="200"/>
      <c r="DF101" s="200"/>
      <c r="DG101" s="200"/>
      <c r="DH101" s="200"/>
      <c r="DI101" s="200"/>
      <c r="DJ101" s="200"/>
      <c r="DK101" s="200"/>
      <c r="DL101" s="200"/>
      <c r="DM101" s="200"/>
      <c r="DN101" s="200"/>
      <c r="DO101" s="200"/>
      <c r="DP101" s="200"/>
      <c r="DQ101" s="200"/>
      <c r="DR101" s="200"/>
      <c r="DS101" s="200"/>
      <c r="DT101" s="200"/>
      <c r="DU101" s="200"/>
      <c r="DV101" s="200"/>
      <c r="DW101" s="200"/>
      <c r="DX101" s="200"/>
      <c r="DY101" s="200"/>
      <c r="DZ101" s="200"/>
      <c r="EA101" s="200"/>
      <c r="EB101" s="200"/>
      <c r="EC101" s="200"/>
      <c r="ED101" s="200"/>
      <c r="EE101" s="200"/>
      <c r="EF101" s="200"/>
      <c r="EG101" s="200"/>
      <c r="EH101" s="200"/>
      <c r="EI101" s="200"/>
      <c r="EJ101" s="200"/>
      <c r="EK101" s="200"/>
      <c r="EL101" s="200"/>
      <c r="EM101" s="200"/>
      <c r="EN101" s="200"/>
      <c r="EO101" s="200"/>
      <c r="EP101" s="200"/>
      <c r="EQ101" s="200"/>
      <c r="ER101" s="200"/>
      <c r="ES101" s="200"/>
      <c r="ET101" s="200"/>
      <c r="EU101" s="200"/>
      <c r="EV101" s="200"/>
      <c r="EW101" s="200"/>
      <c r="EX101" s="200"/>
      <c r="EY101" s="200"/>
      <c r="EZ101" s="200"/>
      <c r="FA101" s="200"/>
      <c r="FB101" s="200"/>
      <c r="FC101" s="200"/>
      <c r="FD101" s="200"/>
      <c r="FE101" s="200"/>
      <c r="FF101" s="200"/>
      <c r="FG101" s="200"/>
      <c r="FH101" s="200"/>
      <c r="FI101" s="200"/>
      <c r="FJ101" s="200"/>
      <c r="FK101" s="200"/>
      <c r="FL101" s="200"/>
      <c r="FM101" s="200"/>
      <c r="FN101" s="200"/>
      <c r="FO101" s="200"/>
      <c r="FP101" s="200"/>
      <c r="FQ101" s="200"/>
      <c r="FR101" s="200"/>
      <c r="FS101" s="200"/>
      <c r="FT101" s="200"/>
      <c r="FU101" s="200"/>
      <c r="FV101" s="200"/>
      <c r="FW101" s="200"/>
      <c r="FX101" s="200"/>
      <c r="FY101" s="200"/>
      <c r="FZ101" s="200"/>
      <c r="GA101" s="200"/>
      <c r="GB101" s="200"/>
      <c r="GC101" s="200"/>
      <c r="GD101" s="200"/>
      <c r="GE101" s="200"/>
      <c r="GF101" s="200"/>
      <c r="GG101" s="200"/>
      <c r="GH101" s="200"/>
      <c r="GI101" s="200"/>
      <c r="GJ101" s="200"/>
      <c r="GK101" s="200"/>
      <c r="GL101" s="200"/>
      <c r="GM101" s="200"/>
      <c r="GN101" s="200"/>
      <c r="GO101" s="200"/>
      <c r="GP101" s="200"/>
      <c r="GQ101" s="200"/>
      <c r="GR101" s="200"/>
      <c r="GS101" s="200"/>
      <c r="GT101" s="200"/>
      <c r="GU101" s="200"/>
      <c r="GV101" s="200"/>
      <c r="GW101" s="200"/>
      <c r="GX101" s="200"/>
      <c r="GY101" s="200"/>
      <c r="GZ101" s="200"/>
      <c r="HA101" s="200"/>
      <c r="HB101" s="200"/>
      <c r="HC101" s="200"/>
      <c r="HD101" s="200"/>
      <c r="HE101" s="200"/>
      <c r="HF101" s="200"/>
      <c r="HG101" s="200"/>
      <c r="HH101" s="200"/>
      <c r="HI101" s="200"/>
      <c r="HJ101" s="200"/>
      <c r="HK101" s="200"/>
      <c r="HL101" s="200"/>
      <c r="HM101" s="200"/>
      <c r="HN101" s="200"/>
      <c r="HO101" s="200"/>
      <c r="HP101" s="200"/>
      <c r="HQ101" s="200"/>
      <c r="HR101" s="200"/>
      <c r="HS101" s="200"/>
      <c r="HT101" s="200"/>
      <c r="HU101" s="200"/>
      <c r="HV101" s="200"/>
      <c r="HW101" s="200"/>
      <c r="HX101" s="200"/>
      <c r="HY101" s="200"/>
      <c r="HZ101" s="200"/>
      <c r="IA101" s="200"/>
      <c r="IB101" s="200"/>
      <c r="IC101" s="200"/>
      <c r="ID101" s="200"/>
      <c r="IE101" s="200"/>
      <c r="IF101" s="200"/>
      <c r="IG101" s="200"/>
      <c r="IH101" s="200"/>
      <c r="II101" s="200"/>
      <c r="IJ101" s="200"/>
      <c r="IK101" s="200"/>
      <c r="IL101" s="200"/>
      <c r="IM101" s="200"/>
      <c r="IN101" s="200"/>
      <c r="IO101" s="200"/>
      <c r="IP101" s="200"/>
      <c r="IQ101" s="200"/>
      <c r="IR101" s="200"/>
      <c r="IS101" s="200"/>
      <c r="IT101" s="200"/>
      <c r="IU101" s="200"/>
      <c r="IV101" s="200"/>
      <c r="IW101" s="200"/>
      <c r="IX101" s="200"/>
      <c r="IY101" s="200"/>
      <c r="IZ101" s="200"/>
      <c r="JA101" s="200"/>
      <c r="JB101" s="200"/>
      <c r="JC101" s="200"/>
      <c r="JD101" s="200"/>
      <c r="JE101" s="200"/>
      <c r="JF101" s="200"/>
      <c r="JG101" s="200"/>
      <c r="JH101" s="200"/>
      <c r="JI101" s="200"/>
      <c r="JJ101" s="200"/>
      <c r="JK101" s="200"/>
      <c r="JL101" s="200"/>
      <c r="JM101" s="200"/>
      <c r="JN101" s="200"/>
      <c r="JO101" s="200"/>
      <c r="JP101" s="200"/>
      <c r="JQ101" s="200"/>
      <c r="JR101" s="200"/>
      <c r="JS101" s="200"/>
      <c r="JT101" s="200"/>
      <c r="JU101" s="200"/>
      <c r="JV101" s="200"/>
      <c r="JW101" s="200"/>
      <c r="JX101" s="200"/>
      <c r="JY101" s="200"/>
      <c r="JZ101" s="200"/>
      <c r="KA101" s="200"/>
      <c r="KB101" s="200"/>
      <c r="KC101" s="200"/>
      <c r="KD101" s="200"/>
      <c r="KE101" s="200"/>
      <c r="KF101" s="200"/>
      <c r="KG101" s="200"/>
      <c r="KH101" s="200"/>
      <c r="KI101" s="200"/>
      <c r="KJ101" s="200"/>
      <c r="KK101" s="200"/>
      <c r="KL101" s="200"/>
      <c r="KM101" s="200"/>
      <c r="KN101" s="200"/>
      <c r="KO101" s="200"/>
      <c r="KP101" s="200"/>
      <c r="KQ101" s="200"/>
      <c r="KR101" s="200"/>
      <c r="KS101" s="200"/>
      <c r="KT101" s="200"/>
      <c r="KU101" s="200"/>
      <c r="KV101" s="200"/>
      <c r="KW101" s="200"/>
      <c r="KX101" s="200"/>
      <c r="KY101" s="200"/>
      <c r="KZ101" s="200"/>
      <c r="LA101" s="200"/>
      <c r="LB101" s="200"/>
      <c r="LC101" s="200"/>
      <c r="LD101" s="200"/>
      <c r="LE101" s="200"/>
      <c r="LF101" s="200"/>
      <c r="LG101" s="200"/>
      <c r="LH101" s="200"/>
      <c r="LI101" s="200"/>
      <c r="LJ101" s="200"/>
      <c r="LK101" s="200"/>
      <c r="LL101" s="200"/>
      <c r="LM101" s="200"/>
      <c r="LN101" s="200"/>
      <c r="LO101" s="200"/>
      <c r="LP101" s="200"/>
      <c r="LQ101" s="200"/>
      <c r="LR101" s="200"/>
      <c r="LS101" s="200"/>
      <c r="LT101" s="200"/>
      <c r="LU101" s="200"/>
      <c r="LV101" s="200"/>
      <c r="LW101" s="200"/>
      <c r="LX101" s="200"/>
      <c r="LY101" s="200"/>
      <c r="LZ101" s="200"/>
      <c r="MA101" s="200"/>
      <c r="MB101" s="200"/>
      <c r="MC101" s="200"/>
      <c r="MD101" s="200"/>
      <c r="ME101" s="200"/>
      <c r="MF101" s="200"/>
      <c r="MG101" s="200"/>
      <c r="MH101" s="200"/>
      <c r="MI101" s="200"/>
      <c r="MJ101" s="200"/>
      <c r="MK101" s="200"/>
      <c r="ML101" s="200"/>
      <c r="MM101" s="200"/>
      <c r="MN101" s="200"/>
      <c r="MO101" s="200"/>
      <c r="MP101" s="200"/>
      <c r="MQ101" s="200"/>
      <c r="MR101" s="200"/>
      <c r="MS101" s="200"/>
      <c r="MT101" s="200"/>
      <c r="MU101" s="200"/>
      <c r="MV101" s="200"/>
      <c r="MW101" s="200"/>
      <c r="MX101" s="200"/>
      <c r="MY101" s="200"/>
      <c r="MZ101" s="200"/>
      <c r="NA101" s="200"/>
      <c r="NB101" s="200"/>
      <c r="NC101" s="200"/>
      <c r="ND101" s="200"/>
      <c r="NE101" s="200"/>
      <c r="NF101" s="200"/>
      <c r="NG101" s="200"/>
      <c r="NH101" s="200"/>
      <c r="NI101" s="200"/>
      <c r="NJ101" s="200"/>
      <c r="NK101" s="200"/>
      <c r="NL101" s="200"/>
      <c r="NM101" s="200"/>
      <c r="NN101" s="200"/>
      <c r="NO101" s="200"/>
      <c r="NP101" s="200"/>
      <c r="NQ101" s="200"/>
      <c r="NR101" s="200"/>
      <c r="NS101" s="200"/>
      <c r="NT101" s="200"/>
      <c r="NU101" s="200"/>
      <c r="NV101" s="200"/>
      <c r="NW101" s="200"/>
      <c r="NX101" s="200"/>
      <c r="NY101" s="200"/>
      <c r="NZ101" s="200"/>
      <c r="OA101" s="200"/>
      <c r="OB101" s="200"/>
      <c r="OC101" s="200"/>
      <c r="OD101" s="200"/>
      <c r="OE101" s="200"/>
      <c r="OF101" s="200"/>
      <c r="OG101" s="200"/>
      <c r="OH101" s="200"/>
      <c r="OI101" s="200"/>
      <c r="OJ101" s="200"/>
      <c r="OK101" s="200"/>
      <c r="OL101" s="200"/>
      <c r="OM101" s="200"/>
      <c r="ON101" s="200"/>
      <c r="OO101" s="200"/>
      <c r="OP101" s="200"/>
      <c r="OQ101" s="200"/>
      <c r="OR101" s="200"/>
      <c r="OS101" s="200"/>
      <c r="OT101" s="200"/>
      <c r="OU101" s="200"/>
      <c r="OV101" s="200"/>
      <c r="OW101" s="200"/>
      <c r="OX101" s="200"/>
      <c r="OY101" s="200"/>
      <c r="OZ101" s="200"/>
      <c r="PA101" s="200"/>
      <c r="PB101" s="200"/>
      <c r="PC101" s="200"/>
      <c r="PD101" s="200"/>
      <c r="PE101" s="200"/>
      <c r="PF101" s="200"/>
      <c r="PG101" s="200"/>
      <c r="PH101" s="200"/>
      <c r="PI101" s="200"/>
      <c r="PJ101" s="200"/>
      <c r="PK101" s="200"/>
      <c r="PL101" s="200"/>
      <c r="PM101" s="200"/>
      <c r="PN101" s="200"/>
      <c r="PO101" s="200"/>
      <c r="PP101" s="200"/>
      <c r="PQ101" s="200"/>
      <c r="PR101" s="200"/>
      <c r="PS101" s="200"/>
      <c r="PT101" s="200"/>
      <c r="PU101" s="200"/>
      <c r="PV101" s="200"/>
      <c r="PW101" s="200"/>
      <c r="PX101" s="200"/>
      <c r="PY101" s="200"/>
      <c r="PZ101" s="200"/>
      <c r="QA101" s="200"/>
      <c r="QB101" s="200"/>
      <c r="QC101" s="200"/>
      <c r="QD101" s="200"/>
      <c r="QE101" s="200"/>
      <c r="QF101" s="200"/>
      <c r="QG101" s="200"/>
      <c r="QH101" s="200"/>
      <c r="QI101" s="200"/>
      <c r="QJ101" s="200"/>
      <c r="QK101" s="200"/>
      <c r="QL101" s="200"/>
      <c r="QM101" s="200"/>
      <c r="QN101" s="200"/>
      <c r="QO101" s="200"/>
      <c r="QP101" s="200"/>
      <c r="QQ101" s="200"/>
      <c r="QR101" s="200"/>
      <c r="QS101" s="200"/>
      <c r="QT101" s="200"/>
      <c r="QU101" s="200"/>
      <c r="QV101" s="200"/>
      <c r="QW101" s="200"/>
      <c r="QX101" s="200"/>
      <c r="QY101" s="200"/>
      <c r="QZ101" s="200"/>
      <c r="RA101" s="200"/>
      <c r="RB101" s="200"/>
      <c r="RC101" s="200"/>
      <c r="RD101" s="200"/>
      <c r="RE101" s="200"/>
      <c r="RF101" s="200"/>
      <c r="RG101" s="200"/>
      <c r="RH101" s="200"/>
      <c r="RI101" s="200"/>
      <c r="RJ101" s="200"/>
      <c r="RK101" s="200"/>
      <c r="RL101" s="200"/>
      <c r="RM101" s="200"/>
      <c r="RN101" s="200"/>
      <c r="RO101" s="200"/>
      <c r="RP101" s="200"/>
      <c r="RQ101" s="200"/>
      <c r="RR101" s="200"/>
      <c r="RS101" s="200"/>
      <c r="RT101" s="200"/>
      <c r="RU101" s="200"/>
      <c r="RV101" s="200"/>
      <c r="RW101" s="200"/>
      <c r="RX101" s="200"/>
      <c r="RY101" s="200"/>
      <c r="RZ101" s="200"/>
      <c r="SA101" s="200"/>
      <c r="SB101" s="200"/>
      <c r="SC101" s="200"/>
      <c r="SD101" s="200"/>
      <c r="SE101" s="200"/>
      <c r="SF101" s="200"/>
      <c r="SG101" s="200"/>
      <c r="SH101" s="200"/>
      <c r="SI101" s="200"/>
      <c r="SJ101" s="200"/>
      <c r="SK101" s="200"/>
      <c r="SL101" s="200"/>
      <c r="SM101" s="200"/>
      <c r="SN101" s="200"/>
      <c r="SO101" s="200"/>
      <c r="SP101" s="200"/>
      <c r="SQ101" s="200"/>
      <c r="SR101" s="200"/>
      <c r="SS101" s="200"/>
      <c r="ST101" s="200"/>
      <c r="SU101" s="200"/>
      <c r="SV101" s="200"/>
      <c r="SW101" s="200"/>
      <c r="SX101" s="200"/>
      <c r="SY101" s="200"/>
      <c r="SZ101" s="200"/>
      <c r="TA101" s="200"/>
      <c r="TB101" s="200"/>
      <c r="TC101" s="200"/>
      <c r="TD101" s="200"/>
      <c r="TE101" s="200"/>
      <c r="TF101" s="200"/>
      <c r="TG101" s="200"/>
      <c r="TH101" s="200"/>
      <c r="TI101" s="200"/>
      <c r="TJ101" s="200"/>
      <c r="TK101" s="200"/>
      <c r="TL101" s="200"/>
      <c r="TM101" s="200"/>
      <c r="TN101" s="200"/>
      <c r="TO101" s="200"/>
      <c r="TP101" s="200"/>
      <c r="TQ101" s="200"/>
      <c r="TR101" s="200"/>
      <c r="TS101" s="200"/>
      <c r="TT101" s="200"/>
      <c r="TU101" s="200"/>
      <c r="TV101" s="200"/>
      <c r="TW101" s="200"/>
      <c r="TX101" s="200"/>
      <c r="TY101" s="200"/>
      <c r="TZ101" s="200"/>
      <c r="UA101" s="200"/>
      <c r="UB101" s="200"/>
      <c r="UC101" s="200"/>
      <c r="UD101" s="200"/>
      <c r="UE101" s="200"/>
      <c r="UF101" s="200"/>
      <c r="UG101" s="200"/>
      <c r="UH101" s="200"/>
      <c r="UI101" s="200"/>
      <c r="UJ101" s="200"/>
      <c r="UK101" s="200"/>
      <c r="UL101" s="200"/>
      <c r="UM101" s="200"/>
      <c r="UN101" s="200"/>
      <c r="UO101" s="200"/>
      <c r="UP101" s="200"/>
      <c r="UQ101" s="200"/>
      <c r="UR101" s="200"/>
      <c r="US101" s="200"/>
      <c r="UT101" s="200"/>
      <c r="UU101" s="200"/>
      <c r="UV101" s="200"/>
      <c r="UW101" s="200"/>
      <c r="UX101" s="200"/>
      <c r="UY101" s="200"/>
      <c r="UZ101" s="200"/>
      <c r="VA101" s="200"/>
      <c r="VB101" s="200"/>
      <c r="VC101" s="200"/>
      <c r="VD101" s="200"/>
      <c r="VE101" s="200"/>
      <c r="VF101" s="200"/>
      <c r="VG101" s="200"/>
      <c r="VH101" s="200"/>
      <c r="VI101" s="200"/>
      <c r="VJ101" s="200"/>
      <c r="VK101" s="200"/>
      <c r="VL101" s="200"/>
      <c r="VM101" s="200"/>
      <c r="VN101" s="200"/>
      <c r="VO101" s="200"/>
      <c r="VP101" s="200"/>
      <c r="VQ101" s="200"/>
      <c r="VR101" s="200"/>
      <c r="VS101" s="200"/>
      <c r="VT101" s="200"/>
      <c r="VU101" s="200"/>
      <c r="VV101" s="200"/>
      <c r="VW101" s="200"/>
      <c r="VX101" s="200"/>
      <c r="VY101" s="200"/>
      <c r="VZ101" s="200"/>
      <c r="WA101" s="200"/>
      <c r="WB101" s="200"/>
      <c r="WC101" s="200"/>
      <c r="WD101" s="200"/>
      <c r="WE101" s="200"/>
      <c r="WF101" s="200"/>
      <c r="WG101" s="200"/>
      <c r="WH101" s="200"/>
      <c r="WI101" s="200"/>
      <c r="WJ101" s="200"/>
      <c r="WK101" s="200"/>
      <c r="WL101" s="200"/>
      <c r="WM101" s="200"/>
      <c r="WN101" s="200"/>
      <c r="WO101" s="200"/>
      <c r="WP101" s="200"/>
      <c r="WQ101" s="200"/>
      <c r="WR101" s="200"/>
      <c r="WS101" s="200"/>
      <c r="WT101" s="200"/>
      <c r="WU101" s="200"/>
      <c r="WV101" s="200"/>
      <c r="WW101" s="200"/>
      <c r="WX101" s="200"/>
      <c r="WY101" s="200"/>
      <c r="WZ101" s="200"/>
      <c r="XA101" s="200"/>
      <c r="XB101" s="200"/>
      <c r="XC101" s="200"/>
      <c r="XD101" s="200"/>
      <c r="XE101" s="200"/>
      <c r="XF101" s="200"/>
      <c r="XG101" s="200"/>
      <c r="XH101" s="200"/>
      <c r="XI101" s="200"/>
      <c r="XJ101" s="200"/>
      <c r="XK101" s="200"/>
      <c r="XL101" s="200"/>
      <c r="XM101" s="200"/>
      <c r="XN101" s="200"/>
      <c r="XO101" s="200"/>
      <c r="XP101" s="200"/>
      <c r="XQ101" s="200"/>
      <c r="XR101" s="200"/>
      <c r="XS101" s="200"/>
      <c r="XT101" s="200"/>
      <c r="XU101" s="200"/>
      <c r="XV101" s="200"/>
      <c r="XW101" s="200"/>
      <c r="XX101" s="200"/>
      <c r="XY101" s="200"/>
      <c r="XZ101" s="200"/>
      <c r="YA101" s="200"/>
      <c r="YB101" s="200"/>
      <c r="YC101" s="200"/>
      <c r="YD101" s="200"/>
      <c r="YE101" s="200"/>
      <c r="YF101" s="200"/>
      <c r="YG101" s="200"/>
      <c r="YH101" s="200"/>
      <c r="YI101" s="200"/>
      <c r="YJ101" s="200"/>
      <c r="YK101" s="200"/>
      <c r="YL101" s="200"/>
      <c r="YM101" s="200"/>
      <c r="YN101" s="200"/>
      <c r="YO101" s="200"/>
      <c r="YP101" s="200"/>
      <c r="YQ101" s="200"/>
      <c r="YR101" s="200"/>
      <c r="YS101" s="200"/>
      <c r="YT101" s="200"/>
      <c r="YU101" s="200"/>
      <c r="YV101" s="200"/>
      <c r="YW101" s="200"/>
      <c r="YX101" s="200"/>
      <c r="YY101" s="200"/>
      <c r="YZ101" s="200"/>
      <c r="ZA101" s="200"/>
      <c r="ZB101" s="200"/>
      <c r="ZC101" s="200"/>
      <c r="ZD101" s="200"/>
      <c r="ZE101" s="200"/>
      <c r="ZF101" s="200"/>
      <c r="ZG101" s="200"/>
      <c r="ZH101" s="200"/>
      <c r="ZI101" s="200"/>
      <c r="ZJ101" s="200"/>
      <c r="ZK101" s="200"/>
      <c r="ZL101" s="200"/>
      <c r="ZM101" s="200"/>
      <c r="ZN101" s="200"/>
      <c r="ZO101" s="200"/>
      <c r="ZP101" s="200"/>
      <c r="ZQ101" s="200"/>
      <c r="ZR101" s="200"/>
      <c r="ZS101" s="200"/>
      <c r="ZT101" s="200"/>
      <c r="ZU101" s="200"/>
      <c r="ZV101" s="200"/>
      <c r="ZW101" s="200"/>
      <c r="ZX101" s="200"/>
      <c r="ZY101" s="200"/>
      <c r="ZZ101" s="200"/>
      <c r="AAA101" s="200"/>
      <c r="AAB101" s="200"/>
      <c r="AAC101" s="200"/>
      <c r="AAD101" s="200"/>
      <c r="AAE101" s="200"/>
      <c r="AAF101" s="200"/>
      <c r="AAG101" s="200"/>
      <c r="AAH101" s="200"/>
      <c r="AAI101" s="200"/>
      <c r="AAJ101" s="200"/>
      <c r="AAK101" s="200"/>
      <c r="AAL101" s="200"/>
      <c r="AAM101" s="200"/>
      <c r="AAN101" s="200"/>
      <c r="AAO101" s="200"/>
      <c r="AAP101" s="200"/>
      <c r="AAQ101" s="200"/>
      <c r="AAR101" s="200"/>
      <c r="AAS101" s="200"/>
      <c r="AAT101" s="200"/>
      <c r="AAU101" s="200"/>
      <c r="AAV101" s="200"/>
      <c r="AAW101" s="200"/>
      <c r="AAX101" s="200"/>
      <c r="AAY101" s="200"/>
      <c r="AAZ101" s="200"/>
      <c r="ABA101" s="200"/>
      <c r="ABB101" s="200"/>
      <c r="ABC101" s="200"/>
      <c r="ABD101" s="200"/>
      <c r="ABE101" s="200"/>
      <c r="ABF101" s="200"/>
      <c r="ABG101" s="200"/>
      <c r="ABH101" s="200"/>
      <c r="ABI101" s="200"/>
      <c r="ABJ101" s="200"/>
      <c r="ABK101" s="200"/>
      <c r="ABL101" s="200"/>
      <c r="ABM101" s="200"/>
      <c r="ABN101" s="200"/>
      <c r="ABO101" s="200"/>
      <c r="ABP101" s="200"/>
      <c r="ABQ101" s="200"/>
      <c r="ABR101" s="200"/>
      <c r="ABS101" s="200"/>
      <c r="ABT101" s="200"/>
      <c r="ABU101" s="200"/>
      <c r="ABV101" s="200"/>
      <c r="ABW101" s="200"/>
      <c r="ABX101" s="200"/>
      <c r="ABY101" s="200"/>
      <c r="ABZ101" s="200"/>
      <c r="ACA101" s="200"/>
      <c r="ACB101" s="200"/>
      <c r="ACC101" s="200"/>
      <c r="ACD101" s="200"/>
      <c r="ACE101" s="200"/>
      <c r="ACF101" s="200"/>
      <c r="ACG101" s="200"/>
      <c r="ACH101" s="200"/>
      <c r="ACI101" s="200"/>
      <c r="ACJ101" s="200"/>
      <c r="ACK101" s="200"/>
      <c r="ACL101" s="200"/>
      <c r="ACM101" s="200"/>
      <c r="ACN101" s="200"/>
      <c r="ACO101" s="200"/>
      <c r="ACP101" s="200"/>
      <c r="ACQ101" s="200"/>
      <c r="ACR101" s="200"/>
      <c r="ACS101" s="200"/>
      <c r="ACT101" s="200"/>
      <c r="ACU101" s="200"/>
      <c r="ACV101" s="200"/>
      <c r="ACW101" s="200"/>
      <c r="ACX101" s="200"/>
      <c r="ACY101" s="200"/>
      <c r="ACZ101" s="200"/>
      <c r="ADA101" s="200"/>
      <c r="ADB101" s="200"/>
      <c r="ADC101" s="200"/>
      <c r="ADD101" s="200"/>
      <c r="ADE101" s="200"/>
      <c r="ADF101" s="200"/>
      <c r="ADG101" s="200"/>
      <c r="ADH101" s="200"/>
      <c r="ADI101" s="200"/>
      <c r="ADJ101" s="200"/>
      <c r="ADK101" s="200"/>
      <c r="ADL101" s="200"/>
      <c r="ADM101" s="200"/>
      <c r="ADN101" s="200"/>
      <c r="ADO101" s="200"/>
      <c r="ADP101" s="200"/>
      <c r="ADQ101" s="200"/>
      <c r="ADR101" s="200"/>
      <c r="ADS101" s="200"/>
      <c r="ADT101" s="200"/>
      <c r="ADU101" s="200"/>
      <c r="ADV101" s="200"/>
      <c r="ADW101" s="200"/>
      <c r="ADX101" s="200"/>
      <c r="ADY101" s="200"/>
      <c r="ADZ101" s="200"/>
      <c r="AEA101" s="200"/>
      <c r="AEB101" s="200"/>
      <c r="AEC101" s="200"/>
      <c r="AED101" s="200"/>
      <c r="AEE101" s="200"/>
      <c r="AEF101" s="200"/>
      <c r="AEG101" s="200"/>
      <c r="AEH101" s="200"/>
      <c r="AEI101" s="200"/>
      <c r="AEJ101" s="200"/>
      <c r="AEK101" s="200"/>
      <c r="AEL101" s="200"/>
      <c r="AEM101" s="200"/>
      <c r="AEN101" s="200"/>
      <c r="AEO101" s="200"/>
      <c r="AEP101" s="200"/>
      <c r="AEQ101" s="200"/>
      <c r="AER101" s="200"/>
      <c r="AES101" s="200"/>
      <c r="AET101" s="200"/>
      <c r="AEU101" s="200"/>
      <c r="AEV101" s="200"/>
      <c r="AEW101" s="200"/>
      <c r="AEX101" s="200"/>
      <c r="AEY101" s="200"/>
      <c r="AEZ101" s="200"/>
      <c r="AFA101" s="200"/>
      <c r="AFB101" s="200"/>
      <c r="AFC101" s="200"/>
      <c r="AFD101" s="200"/>
      <c r="AFE101" s="200"/>
      <c r="AFF101" s="200"/>
      <c r="AFG101" s="200"/>
      <c r="AFH101" s="200"/>
      <c r="AFI101" s="200"/>
      <c r="AFJ101" s="200"/>
      <c r="AFK101" s="200"/>
      <c r="AFL101" s="200"/>
      <c r="AFM101" s="200"/>
      <c r="AFN101" s="200"/>
      <c r="AFO101" s="200"/>
      <c r="AFP101" s="200"/>
      <c r="AFQ101" s="200"/>
      <c r="AFR101" s="200"/>
      <c r="AFS101" s="200"/>
      <c r="AFT101" s="200"/>
      <c r="AFU101" s="200"/>
      <c r="AFV101" s="200"/>
      <c r="AFW101" s="200"/>
      <c r="AFX101" s="200"/>
      <c r="AFY101" s="200"/>
      <c r="AFZ101" s="200"/>
      <c r="AGA101" s="200"/>
      <c r="AGB101" s="200"/>
      <c r="AGC101" s="200"/>
      <c r="AGD101" s="200"/>
      <c r="AGE101" s="200"/>
      <c r="AGF101" s="200"/>
      <c r="AGG101" s="200"/>
      <c r="AGH101" s="200"/>
      <c r="AGI101" s="200"/>
      <c r="AGJ101" s="200"/>
      <c r="AGK101" s="200"/>
      <c r="AGL101" s="200"/>
      <c r="AGM101" s="200"/>
      <c r="AGN101" s="200"/>
      <c r="AGO101" s="200"/>
      <c r="AGP101" s="200"/>
      <c r="AGQ101" s="200"/>
      <c r="AGR101" s="200"/>
      <c r="AGS101" s="200"/>
      <c r="AGT101" s="200"/>
      <c r="AGU101" s="200"/>
      <c r="AGV101" s="200"/>
      <c r="AGW101" s="200"/>
      <c r="AGX101" s="200"/>
      <c r="AGY101" s="200"/>
      <c r="AGZ101" s="200"/>
      <c r="AHA101" s="200"/>
      <c r="AHB101" s="200"/>
      <c r="AHC101" s="200"/>
      <c r="AHD101" s="200"/>
      <c r="AHE101" s="200"/>
      <c r="AHF101" s="200"/>
      <c r="AHG101" s="200"/>
      <c r="AHH101" s="200"/>
      <c r="AHI101" s="200"/>
      <c r="AHJ101" s="200"/>
      <c r="AHK101" s="200"/>
      <c r="AHL101" s="200"/>
      <c r="AHM101" s="200"/>
      <c r="AHN101" s="200"/>
      <c r="AHO101" s="200"/>
      <c r="AHP101" s="200"/>
      <c r="AHQ101" s="200"/>
      <c r="AHR101" s="200"/>
      <c r="AHS101" s="200"/>
      <c r="AHT101" s="200"/>
      <c r="AHU101" s="200"/>
      <c r="AHV101" s="200"/>
      <c r="AHW101" s="200"/>
      <c r="AHX101" s="200"/>
      <c r="AHY101" s="200"/>
      <c r="AHZ101" s="200"/>
      <c r="AIA101" s="200"/>
      <c r="AIB101" s="200"/>
      <c r="AIC101" s="200"/>
      <c r="AID101" s="200"/>
      <c r="AIE101" s="200"/>
      <c r="AIF101" s="200"/>
      <c r="AIG101" s="200"/>
      <c r="AIH101" s="200"/>
      <c r="AII101" s="200"/>
      <c r="AIJ101" s="200"/>
      <c r="AIK101" s="200"/>
      <c r="AIL101" s="200"/>
      <c r="AIM101" s="200"/>
      <c r="AIN101" s="200"/>
      <c r="AIO101" s="200"/>
      <c r="AIP101" s="200"/>
      <c r="AIQ101" s="200"/>
      <c r="AIR101" s="200"/>
      <c r="AIS101" s="200"/>
      <c r="AIT101" s="200"/>
      <c r="AIU101" s="200"/>
      <c r="AIV101" s="200"/>
      <c r="AIW101" s="200"/>
      <c r="AIX101" s="200"/>
      <c r="AIY101" s="200"/>
      <c r="AIZ101" s="200"/>
      <c r="AJA101" s="200"/>
      <c r="AJB101" s="200"/>
      <c r="AJC101" s="200"/>
      <c r="AJD101" s="200"/>
      <c r="AJE101" s="200"/>
      <c r="AJF101" s="200"/>
      <c r="AJG101" s="200"/>
      <c r="AJH101" s="200"/>
      <c r="AJI101" s="200"/>
      <c r="AJJ101" s="200"/>
      <c r="AJK101" s="200"/>
      <c r="AJL101" s="200"/>
      <c r="AJM101" s="200"/>
      <c r="AJN101" s="200"/>
      <c r="AJO101" s="200"/>
    </row>
    <row r="102" spans="1:952" s="204" customFormat="1">
      <c r="A102" s="200"/>
      <c r="B102" s="366">
        <v>99</v>
      </c>
      <c r="C102" s="367"/>
      <c r="D102" s="366"/>
      <c r="E102" s="366"/>
      <c r="F102" s="356">
        <v>0</v>
      </c>
      <c r="G102" s="356">
        <v>0</v>
      </c>
      <c r="H102" s="358">
        <v>0</v>
      </c>
      <c r="I102" s="356">
        <v>0</v>
      </c>
      <c r="J102" s="380"/>
      <c r="K102" s="380"/>
      <c r="L102" s="380"/>
      <c r="M102" s="360">
        <f t="shared" si="8"/>
        <v>0</v>
      </c>
      <c r="N102" s="361">
        <f t="shared" si="9"/>
        <v>0</v>
      </c>
      <c r="O102" s="361">
        <f t="shared" si="13"/>
        <v>0</v>
      </c>
      <c r="P102" s="200"/>
      <c r="Q102" s="200"/>
      <c r="R102" s="200"/>
      <c r="S102" s="417">
        <v>99</v>
      </c>
      <c r="T102" s="418"/>
      <c r="U102" s="417"/>
      <c r="V102" s="426">
        <v>0</v>
      </c>
      <c r="W102" s="416">
        <f t="shared" si="10"/>
        <v>0</v>
      </c>
      <c r="X102" s="416">
        <f t="shared" si="11"/>
        <v>0</v>
      </c>
      <c r="Y102" s="419"/>
      <c r="Z102" s="428" t="str">
        <f t="shared" si="12"/>
        <v>OK</v>
      </c>
      <c r="AA102" s="352"/>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0"/>
      <c r="BR102" s="200"/>
      <c r="BS102" s="200"/>
      <c r="BT102" s="200"/>
      <c r="BU102" s="200"/>
      <c r="BV102" s="200"/>
      <c r="BW102" s="200"/>
      <c r="BX102" s="200"/>
      <c r="BY102" s="200"/>
      <c r="BZ102" s="200"/>
      <c r="CA102" s="200"/>
      <c r="CB102" s="200"/>
      <c r="CC102" s="200"/>
      <c r="CD102" s="200"/>
      <c r="CE102" s="200"/>
      <c r="CF102" s="200"/>
      <c r="CG102" s="200"/>
      <c r="CH102" s="200"/>
      <c r="CI102" s="200"/>
      <c r="CJ102" s="200"/>
      <c r="CK102" s="200"/>
      <c r="CL102" s="200"/>
      <c r="CM102" s="200"/>
      <c r="CN102" s="200"/>
      <c r="CO102" s="200"/>
      <c r="CP102" s="200"/>
      <c r="CQ102" s="200"/>
      <c r="CR102" s="200"/>
      <c r="CS102" s="200"/>
      <c r="CT102" s="200"/>
      <c r="CU102" s="200"/>
      <c r="CV102" s="200"/>
      <c r="CW102" s="200"/>
      <c r="CX102" s="200"/>
      <c r="CY102" s="200"/>
      <c r="CZ102" s="200"/>
      <c r="DA102" s="200"/>
      <c r="DB102" s="200"/>
      <c r="DC102" s="200"/>
      <c r="DD102" s="200"/>
      <c r="DE102" s="200"/>
      <c r="DF102" s="200"/>
      <c r="DG102" s="200"/>
      <c r="DH102" s="200"/>
      <c r="DI102" s="200"/>
      <c r="DJ102" s="200"/>
      <c r="DK102" s="200"/>
      <c r="DL102" s="200"/>
      <c r="DM102" s="200"/>
      <c r="DN102" s="200"/>
      <c r="DO102" s="200"/>
      <c r="DP102" s="200"/>
      <c r="DQ102" s="200"/>
      <c r="DR102" s="200"/>
      <c r="DS102" s="200"/>
      <c r="DT102" s="200"/>
      <c r="DU102" s="200"/>
      <c r="DV102" s="200"/>
      <c r="DW102" s="200"/>
      <c r="DX102" s="200"/>
      <c r="DY102" s="200"/>
      <c r="DZ102" s="200"/>
      <c r="EA102" s="200"/>
      <c r="EB102" s="200"/>
      <c r="EC102" s="200"/>
      <c r="ED102" s="200"/>
      <c r="EE102" s="200"/>
      <c r="EF102" s="200"/>
      <c r="EG102" s="200"/>
      <c r="EH102" s="200"/>
      <c r="EI102" s="200"/>
      <c r="EJ102" s="200"/>
      <c r="EK102" s="200"/>
      <c r="EL102" s="200"/>
      <c r="EM102" s="200"/>
      <c r="EN102" s="200"/>
      <c r="EO102" s="200"/>
      <c r="EP102" s="200"/>
      <c r="EQ102" s="200"/>
      <c r="ER102" s="200"/>
      <c r="ES102" s="200"/>
      <c r="ET102" s="200"/>
      <c r="EU102" s="200"/>
      <c r="EV102" s="200"/>
      <c r="EW102" s="200"/>
      <c r="EX102" s="200"/>
      <c r="EY102" s="200"/>
      <c r="EZ102" s="200"/>
      <c r="FA102" s="200"/>
      <c r="FB102" s="200"/>
      <c r="FC102" s="200"/>
      <c r="FD102" s="200"/>
      <c r="FE102" s="200"/>
      <c r="FF102" s="200"/>
      <c r="FG102" s="200"/>
      <c r="FH102" s="200"/>
      <c r="FI102" s="200"/>
      <c r="FJ102" s="200"/>
      <c r="FK102" s="200"/>
      <c r="FL102" s="200"/>
      <c r="FM102" s="200"/>
      <c r="FN102" s="200"/>
      <c r="FO102" s="200"/>
      <c r="FP102" s="200"/>
      <c r="FQ102" s="200"/>
      <c r="FR102" s="200"/>
      <c r="FS102" s="200"/>
      <c r="FT102" s="200"/>
      <c r="FU102" s="200"/>
      <c r="FV102" s="200"/>
      <c r="FW102" s="200"/>
      <c r="FX102" s="200"/>
      <c r="FY102" s="200"/>
      <c r="FZ102" s="200"/>
      <c r="GA102" s="200"/>
      <c r="GB102" s="200"/>
      <c r="GC102" s="200"/>
      <c r="GD102" s="200"/>
      <c r="GE102" s="200"/>
      <c r="GF102" s="200"/>
      <c r="GG102" s="200"/>
      <c r="GH102" s="200"/>
      <c r="GI102" s="200"/>
      <c r="GJ102" s="200"/>
      <c r="GK102" s="200"/>
      <c r="GL102" s="200"/>
      <c r="GM102" s="200"/>
      <c r="GN102" s="200"/>
      <c r="GO102" s="200"/>
      <c r="GP102" s="200"/>
      <c r="GQ102" s="200"/>
      <c r="GR102" s="200"/>
      <c r="GS102" s="200"/>
      <c r="GT102" s="200"/>
      <c r="GU102" s="200"/>
      <c r="GV102" s="200"/>
      <c r="GW102" s="200"/>
      <c r="GX102" s="200"/>
      <c r="GY102" s="200"/>
      <c r="GZ102" s="200"/>
      <c r="HA102" s="200"/>
      <c r="HB102" s="200"/>
      <c r="HC102" s="200"/>
      <c r="HD102" s="200"/>
      <c r="HE102" s="200"/>
      <c r="HF102" s="200"/>
      <c r="HG102" s="200"/>
      <c r="HH102" s="200"/>
      <c r="HI102" s="200"/>
      <c r="HJ102" s="200"/>
      <c r="HK102" s="200"/>
      <c r="HL102" s="200"/>
      <c r="HM102" s="200"/>
      <c r="HN102" s="200"/>
      <c r="HO102" s="200"/>
      <c r="HP102" s="200"/>
      <c r="HQ102" s="200"/>
      <c r="HR102" s="200"/>
      <c r="HS102" s="200"/>
      <c r="HT102" s="200"/>
      <c r="HU102" s="200"/>
      <c r="HV102" s="200"/>
      <c r="HW102" s="200"/>
      <c r="HX102" s="200"/>
      <c r="HY102" s="200"/>
      <c r="HZ102" s="200"/>
      <c r="IA102" s="200"/>
      <c r="IB102" s="200"/>
      <c r="IC102" s="200"/>
      <c r="ID102" s="200"/>
      <c r="IE102" s="200"/>
      <c r="IF102" s="200"/>
      <c r="IG102" s="200"/>
      <c r="IH102" s="200"/>
      <c r="II102" s="200"/>
      <c r="IJ102" s="200"/>
      <c r="IK102" s="200"/>
      <c r="IL102" s="200"/>
      <c r="IM102" s="200"/>
      <c r="IN102" s="200"/>
      <c r="IO102" s="200"/>
      <c r="IP102" s="200"/>
      <c r="IQ102" s="200"/>
      <c r="IR102" s="200"/>
      <c r="IS102" s="200"/>
      <c r="IT102" s="200"/>
      <c r="IU102" s="200"/>
      <c r="IV102" s="200"/>
      <c r="IW102" s="200"/>
      <c r="IX102" s="200"/>
      <c r="IY102" s="200"/>
      <c r="IZ102" s="200"/>
      <c r="JA102" s="200"/>
      <c r="JB102" s="200"/>
      <c r="JC102" s="200"/>
      <c r="JD102" s="200"/>
      <c r="JE102" s="200"/>
      <c r="JF102" s="200"/>
      <c r="JG102" s="200"/>
      <c r="JH102" s="200"/>
      <c r="JI102" s="200"/>
      <c r="JJ102" s="200"/>
      <c r="JK102" s="200"/>
      <c r="JL102" s="200"/>
      <c r="JM102" s="200"/>
      <c r="JN102" s="200"/>
      <c r="JO102" s="200"/>
      <c r="JP102" s="200"/>
      <c r="JQ102" s="200"/>
      <c r="JR102" s="200"/>
      <c r="JS102" s="200"/>
      <c r="JT102" s="200"/>
      <c r="JU102" s="200"/>
      <c r="JV102" s="200"/>
      <c r="JW102" s="200"/>
      <c r="JX102" s="200"/>
      <c r="JY102" s="200"/>
      <c r="JZ102" s="200"/>
      <c r="KA102" s="200"/>
      <c r="KB102" s="200"/>
      <c r="KC102" s="200"/>
      <c r="KD102" s="200"/>
      <c r="KE102" s="200"/>
      <c r="KF102" s="200"/>
      <c r="KG102" s="200"/>
      <c r="KH102" s="200"/>
      <c r="KI102" s="200"/>
      <c r="KJ102" s="200"/>
      <c r="KK102" s="200"/>
      <c r="KL102" s="200"/>
      <c r="KM102" s="200"/>
      <c r="KN102" s="200"/>
      <c r="KO102" s="200"/>
      <c r="KP102" s="200"/>
      <c r="KQ102" s="200"/>
      <c r="KR102" s="200"/>
      <c r="KS102" s="200"/>
      <c r="KT102" s="200"/>
      <c r="KU102" s="200"/>
      <c r="KV102" s="200"/>
      <c r="KW102" s="200"/>
      <c r="KX102" s="200"/>
      <c r="KY102" s="200"/>
      <c r="KZ102" s="200"/>
      <c r="LA102" s="200"/>
      <c r="LB102" s="200"/>
      <c r="LC102" s="200"/>
      <c r="LD102" s="200"/>
      <c r="LE102" s="200"/>
      <c r="LF102" s="200"/>
      <c r="LG102" s="200"/>
      <c r="LH102" s="200"/>
      <c r="LI102" s="200"/>
      <c r="LJ102" s="200"/>
      <c r="LK102" s="200"/>
      <c r="LL102" s="200"/>
      <c r="LM102" s="200"/>
      <c r="LN102" s="200"/>
      <c r="LO102" s="200"/>
      <c r="LP102" s="200"/>
      <c r="LQ102" s="200"/>
      <c r="LR102" s="200"/>
      <c r="LS102" s="200"/>
      <c r="LT102" s="200"/>
      <c r="LU102" s="200"/>
      <c r="LV102" s="200"/>
      <c r="LW102" s="200"/>
      <c r="LX102" s="200"/>
      <c r="LY102" s="200"/>
      <c r="LZ102" s="200"/>
      <c r="MA102" s="200"/>
      <c r="MB102" s="200"/>
      <c r="MC102" s="200"/>
      <c r="MD102" s="200"/>
      <c r="ME102" s="200"/>
      <c r="MF102" s="200"/>
      <c r="MG102" s="200"/>
      <c r="MH102" s="200"/>
      <c r="MI102" s="200"/>
      <c r="MJ102" s="200"/>
      <c r="MK102" s="200"/>
      <c r="ML102" s="200"/>
      <c r="MM102" s="200"/>
      <c r="MN102" s="200"/>
      <c r="MO102" s="200"/>
      <c r="MP102" s="200"/>
      <c r="MQ102" s="200"/>
      <c r="MR102" s="200"/>
      <c r="MS102" s="200"/>
      <c r="MT102" s="200"/>
      <c r="MU102" s="200"/>
      <c r="MV102" s="200"/>
      <c r="MW102" s="200"/>
      <c r="MX102" s="200"/>
      <c r="MY102" s="200"/>
      <c r="MZ102" s="200"/>
      <c r="NA102" s="200"/>
      <c r="NB102" s="200"/>
      <c r="NC102" s="200"/>
      <c r="ND102" s="200"/>
      <c r="NE102" s="200"/>
      <c r="NF102" s="200"/>
      <c r="NG102" s="200"/>
      <c r="NH102" s="200"/>
      <c r="NI102" s="200"/>
      <c r="NJ102" s="200"/>
      <c r="NK102" s="200"/>
      <c r="NL102" s="200"/>
      <c r="NM102" s="200"/>
      <c r="NN102" s="200"/>
      <c r="NO102" s="200"/>
      <c r="NP102" s="200"/>
      <c r="NQ102" s="200"/>
      <c r="NR102" s="200"/>
      <c r="NS102" s="200"/>
      <c r="NT102" s="200"/>
      <c r="NU102" s="200"/>
      <c r="NV102" s="200"/>
      <c r="NW102" s="200"/>
      <c r="NX102" s="200"/>
      <c r="NY102" s="200"/>
      <c r="NZ102" s="200"/>
      <c r="OA102" s="200"/>
      <c r="OB102" s="200"/>
      <c r="OC102" s="200"/>
      <c r="OD102" s="200"/>
      <c r="OE102" s="200"/>
      <c r="OF102" s="200"/>
      <c r="OG102" s="200"/>
      <c r="OH102" s="200"/>
      <c r="OI102" s="200"/>
      <c r="OJ102" s="200"/>
      <c r="OK102" s="200"/>
      <c r="OL102" s="200"/>
      <c r="OM102" s="200"/>
      <c r="ON102" s="200"/>
      <c r="OO102" s="200"/>
      <c r="OP102" s="200"/>
      <c r="OQ102" s="200"/>
      <c r="OR102" s="200"/>
      <c r="OS102" s="200"/>
      <c r="OT102" s="200"/>
      <c r="OU102" s="200"/>
      <c r="OV102" s="200"/>
      <c r="OW102" s="200"/>
      <c r="OX102" s="200"/>
      <c r="OY102" s="200"/>
      <c r="OZ102" s="200"/>
      <c r="PA102" s="200"/>
      <c r="PB102" s="200"/>
      <c r="PC102" s="200"/>
      <c r="PD102" s="200"/>
      <c r="PE102" s="200"/>
      <c r="PF102" s="200"/>
      <c r="PG102" s="200"/>
      <c r="PH102" s="200"/>
      <c r="PI102" s="200"/>
      <c r="PJ102" s="200"/>
      <c r="PK102" s="200"/>
      <c r="PL102" s="200"/>
      <c r="PM102" s="200"/>
      <c r="PN102" s="200"/>
      <c r="PO102" s="200"/>
      <c r="PP102" s="200"/>
      <c r="PQ102" s="200"/>
      <c r="PR102" s="200"/>
      <c r="PS102" s="200"/>
      <c r="PT102" s="200"/>
      <c r="PU102" s="200"/>
      <c r="PV102" s="200"/>
      <c r="PW102" s="200"/>
      <c r="PX102" s="200"/>
      <c r="PY102" s="200"/>
      <c r="PZ102" s="200"/>
      <c r="QA102" s="200"/>
      <c r="QB102" s="200"/>
      <c r="QC102" s="200"/>
      <c r="QD102" s="200"/>
      <c r="QE102" s="200"/>
      <c r="QF102" s="200"/>
      <c r="QG102" s="200"/>
      <c r="QH102" s="200"/>
      <c r="QI102" s="200"/>
      <c r="QJ102" s="200"/>
      <c r="QK102" s="200"/>
      <c r="QL102" s="200"/>
      <c r="QM102" s="200"/>
      <c r="QN102" s="200"/>
      <c r="QO102" s="200"/>
      <c r="QP102" s="200"/>
      <c r="QQ102" s="200"/>
      <c r="QR102" s="200"/>
      <c r="QS102" s="200"/>
      <c r="QT102" s="200"/>
      <c r="QU102" s="200"/>
      <c r="QV102" s="200"/>
      <c r="QW102" s="200"/>
      <c r="QX102" s="200"/>
      <c r="QY102" s="200"/>
      <c r="QZ102" s="200"/>
      <c r="RA102" s="200"/>
      <c r="RB102" s="200"/>
      <c r="RC102" s="200"/>
      <c r="RD102" s="200"/>
      <c r="RE102" s="200"/>
      <c r="RF102" s="200"/>
      <c r="RG102" s="200"/>
      <c r="RH102" s="200"/>
      <c r="RI102" s="200"/>
      <c r="RJ102" s="200"/>
      <c r="RK102" s="200"/>
      <c r="RL102" s="200"/>
      <c r="RM102" s="200"/>
      <c r="RN102" s="200"/>
      <c r="RO102" s="200"/>
      <c r="RP102" s="200"/>
      <c r="RQ102" s="200"/>
      <c r="RR102" s="200"/>
      <c r="RS102" s="200"/>
      <c r="RT102" s="200"/>
      <c r="RU102" s="200"/>
      <c r="RV102" s="200"/>
      <c r="RW102" s="200"/>
      <c r="RX102" s="200"/>
      <c r="RY102" s="200"/>
      <c r="RZ102" s="200"/>
      <c r="SA102" s="200"/>
      <c r="SB102" s="200"/>
      <c r="SC102" s="200"/>
      <c r="SD102" s="200"/>
      <c r="SE102" s="200"/>
      <c r="SF102" s="200"/>
      <c r="SG102" s="200"/>
      <c r="SH102" s="200"/>
      <c r="SI102" s="200"/>
      <c r="SJ102" s="200"/>
      <c r="SK102" s="200"/>
      <c r="SL102" s="200"/>
      <c r="SM102" s="200"/>
      <c r="SN102" s="200"/>
      <c r="SO102" s="200"/>
      <c r="SP102" s="200"/>
      <c r="SQ102" s="200"/>
      <c r="SR102" s="200"/>
      <c r="SS102" s="200"/>
      <c r="ST102" s="200"/>
      <c r="SU102" s="200"/>
      <c r="SV102" s="200"/>
      <c r="SW102" s="200"/>
      <c r="SX102" s="200"/>
      <c r="SY102" s="200"/>
      <c r="SZ102" s="200"/>
      <c r="TA102" s="200"/>
      <c r="TB102" s="200"/>
      <c r="TC102" s="200"/>
      <c r="TD102" s="200"/>
      <c r="TE102" s="200"/>
      <c r="TF102" s="200"/>
      <c r="TG102" s="200"/>
      <c r="TH102" s="200"/>
      <c r="TI102" s="200"/>
      <c r="TJ102" s="200"/>
      <c r="TK102" s="200"/>
      <c r="TL102" s="200"/>
      <c r="TM102" s="200"/>
      <c r="TN102" s="200"/>
      <c r="TO102" s="200"/>
      <c r="TP102" s="200"/>
      <c r="TQ102" s="200"/>
      <c r="TR102" s="200"/>
      <c r="TS102" s="200"/>
      <c r="TT102" s="200"/>
      <c r="TU102" s="200"/>
      <c r="TV102" s="200"/>
      <c r="TW102" s="200"/>
      <c r="TX102" s="200"/>
      <c r="TY102" s="200"/>
      <c r="TZ102" s="200"/>
      <c r="UA102" s="200"/>
      <c r="UB102" s="200"/>
      <c r="UC102" s="200"/>
      <c r="UD102" s="200"/>
      <c r="UE102" s="200"/>
      <c r="UF102" s="200"/>
      <c r="UG102" s="200"/>
      <c r="UH102" s="200"/>
      <c r="UI102" s="200"/>
      <c r="UJ102" s="200"/>
      <c r="UK102" s="200"/>
      <c r="UL102" s="200"/>
      <c r="UM102" s="200"/>
      <c r="UN102" s="200"/>
      <c r="UO102" s="200"/>
      <c r="UP102" s="200"/>
      <c r="UQ102" s="200"/>
      <c r="UR102" s="200"/>
      <c r="US102" s="200"/>
      <c r="UT102" s="200"/>
      <c r="UU102" s="200"/>
      <c r="UV102" s="200"/>
      <c r="UW102" s="200"/>
      <c r="UX102" s="200"/>
      <c r="UY102" s="200"/>
      <c r="UZ102" s="200"/>
      <c r="VA102" s="200"/>
      <c r="VB102" s="200"/>
      <c r="VC102" s="200"/>
      <c r="VD102" s="200"/>
      <c r="VE102" s="200"/>
      <c r="VF102" s="200"/>
      <c r="VG102" s="200"/>
      <c r="VH102" s="200"/>
      <c r="VI102" s="200"/>
      <c r="VJ102" s="200"/>
      <c r="VK102" s="200"/>
      <c r="VL102" s="200"/>
      <c r="VM102" s="200"/>
      <c r="VN102" s="200"/>
      <c r="VO102" s="200"/>
      <c r="VP102" s="200"/>
      <c r="VQ102" s="200"/>
      <c r="VR102" s="200"/>
      <c r="VS102" s="200"/>
      <c r="VT102" s="200"/>
      <c r="VU102" s="200"/>
      <c r="VV102" s="200"/>
      <c r="VW102" s="200"/>
      <c r="VX102" s="200"/>
      <c r="VY102" s="200"/>
      <c r="VZ102" s="200"/>
      <c r="WA102" s="200"/>
      <c r="WB102" s="200"/>
      <c r="WC102" s="200"/>
      <c r="WD102" s="200"/>
      <c r="WE102" s="200"/>
      <c r="WF102" s="200"/>
      <c r="WG102" s="200"/>
      <c r="WH102" s="200"/>
      <c r="WI102" s="200"/>
      <c r="WJ102" s="200"/>
      <c r="WK102" s="200"/>
      <c r="WL102" s="200"/>
      <c r="WM102" s="200"/>
      <c r="WN102" s="200"/>
      <c r="WO102" s="200"/>
      <c r="WP102" s="200"/>
      <c r="WQ102" s="200"/>
      <c r="WR102" s="200"/>
      <c r="WS102" s="200"/>
      <c r="WT102" s="200"/>
      <c r="WU102" s="200"/>
      <c r="WV102" s="200"/>
      <c r="WW102" s="200"/>
      <c r="WX102" s="200"/>
      <c r="WY102" s="200"/>
      <c r="WZ102" s="200"/>
      <c r="XA102" s="200"/>
      <c r="XB102" s="200"/>
      <c r="XC102" s="200"/>
      <c r="XD102" s="200"/>
      <c r="XE102" s="200"/>
      <c r="XF102" s="200"/>
      <c r="XG102" s="200"/>
      <c r="XH102" s="200"/>
      <c r="XI102" s="200"/>
      <c r="XJ102" s="200"/>
      <c r="XK102" s="200"/>
      <c r="XL102" s="200"/>
      <c r="XM102" s="200"/>
      <c r="XN102" s="200"/>
      <c r="XO102" s="200"/>
      <c r="XP102" s="200"/>
      <c r="XQ102" s="200"/>
      <c r="XR102" s="200"/>
      <c r="XS102" s="200"/>
      <c r="XT102" s="200"/>
      <c r="XU102" s="200"/>
      <c r="XV102" s="200"/>
      <c r="XW102" s="200"/>
      <c r="XX102" s="200"/>
      <c r="XY102" s="200"/>
      <c r="XZ102" s="200"/>
      <c r="YA102" s="200"/>
      <c r="YB102" s="200"/>
      <c r="YC102" s="200"/>
      <c r="YD102" s="200"/>
      <c r="YE102" s="200"/>
      <c r="YF102" s="200"/>
      <c r="YG102" s="200"/>
      <c r="YH102" s="200"/>
      <c r="YI102" s="200"/>
      <c r="YJ102" s="200"/>
      <c r="YK102" s="200"/>
      <c r="YL102" s="200"/>
      <c r="YM102" s="200"/>
      <c r="YN102" s="200"/>
      <c r="YO102" s="200"/>
      <c r="YP102" s="200"/>
      <c r="YQ102" s="200"/>
      <c r="YR102" s="200"/>
      <c r="YS102" s="200"/>
      <c r="YT102" s="200"/>
      <c r="YU102" s="200"/>
      <c r="YV102" s="200"/>
      <c r="YW102" s="200"/>
      <c r="YX102" s="200"/>
      <c r="YY102" s="200"/>
      <c r="YZ102" s="200"/>
      <c r="ZA102" s="200"/>
      <c r="ZB102" s="200"/>
      <c r="ZC102" s="200"/>
      <c r="ZD102" s="200"/>
      <c r="ZE102" s="200"/>
      <c r="ZF102" s="200"/>
      <c r="ZG102" s="200"/>
      <c r="ZH102" s="200"/>
      <c r="ZI102" s="200"/>
      <c r="ZJ102" s="200"/>
      <c r="ZK102" s="200"/>
      <c r="ZL102" s="200"/>
      <c r="ZM102" s="200"/>
      <c r="ZN102" s="200"/>
      <c r="ZO102" s="200"/>
      <c r="ZP102" s="200"/>
      <c r="ZQ102" s="200"/>
      <c r="ZR102" s="200"/>
      <c r="ZS102" s="200"/>
      <c r="ZT102" s="200"/>
      <c r="ZU102" s="200"/>
      <c r="ZV102" s="200"/>
      <c r="ZW102" s="200"/>
      <c r="ZX102" s="200"/>
      <c r="ZY102" s="200"/>
      <c r="ZZ102" s="200"/>
      <c r="AAA102" s="200"/>
      <c r="AAB102" s="200"/>
      <c r="AAC102" s="200"/>
      <c r="AAD102" s="200"/>
      <c r="AAE102" s="200"/>
      <c r="AAF102" s="200"/>
      <c r="AAG102" s="200"/>
      <c r="AAH102" s="200"/>
      <c r="AAI102" s="200"/>
      <c r="AAJ102" s="200"/>
      <c r="AAK102" s="200"/>
      <c r="AAL102" s="200"/>
      <c r="AAM102" s="200"/>
      <c r="AAN102" s="200"/>
      <c r="AAO102" s="200"/>
      <c r="AAP102" s="200"/>
      <c r="AAQ102" s="200"/>
      <c r="AAR102" s="200"/>
      <c r="AAS102" s="200"/>
      <c r="AAT102" s="200"/>
      <c r="AAU102" s="200"/>
      <c r="AAV102" s="200"/>
      <c r="AAW102" s="200"/>
      <c r="AAX102" s="200"/>
      <c r="AAY102" s="200"/>
      <c r="AAZ102" s="200"/>
      <c r="ABA102" s="200"/>
      <c r="ABB102" s="200"/>
      <c r="ABC102" s="200"/>
      <c r="ABD102" s="200"/>
      <c r="ABE102" s="200"/>
      <c r="ABF102" s="200"/>
      <c r="ABG102" s="200"/>
      <c r="ABH102" s="200"/>
      <c r="ABI102" s="200"/>
      <c r="ABJ102" s="200"/>
      <c r="ABK102" s="200"/>
      <c r="ABL102" s="200"/>
      <c r="ABM102" s="200"/>
      <c r="ABN102" s="200"/>
      <c r="ABO102" s="200"/>
      <c r="ABP102" s="200"/>
      <c r="ABQ102" s="200"/>
      <c r="ABR102" s="200"/>
      <c r="ABS102" s="200"/>
      <c r="ABT102" s="200"/>
      <c r="ABU102" s="200"/>
      <c r="ABV102" s="200"/>
      <c r="ABW102" s="200"/>
      <c r="ABX102" s="200"/>
      <c r="ABY102" s="200"/>
      <c r="ABZ102" s="200"/>
      <c r="ACA102" s="200"/>
      <c r="ACB102" s="200"/>
      <c r="ACC102" s="200"/>
      <c r="ACD102" s="200"/>
      <c r="ACE102" s="200"/>
      <c r="ACF102" s="200"/>
      <c r="ACG102" s="200"/>
      <c r="ACH102" s="200"/>
      <c r="ACI102" s="200"/>
      <c r="ACJ102" s="200"/>
      <c r="ACK102" s="200"/>
      <c r="ACL102" s="200"/>
      <c r="ACM102" s="200"/>
      <c r="ACN102" s="200"/>
      <c r="ACO102" s="200"/>
      <c r="ACP102" s="200"/>
      <c r="ACQ102" s="200"/>
      <c r="ACR102" s="200"/>
      <c r="ACS102" s="200"/>
      <c r="ACT102" s="200"/>
      <c r="ACU102" s="200"/>
      <c r="ACV102" s="200"/>
      <c r="ACW102" s="200"/>
      <c r="ACX102" s="200"/>
      <c r="ACY102" s="200"/>
      <c r="ACZ102" s="200"/>
      <c r="ADA102" s="200"/>
      <c r="ADB102" s="200"/>
      <c r="ADC102" s="200"/>
      <c r="ADD102" s="200"/>
      <c r="ADE102" s="200"/>
      <c r="ADF102" s="200"/>
      <c r="ADG102" s="200"/>
      <c r="ADH102" s="200"/>
      <c r="ADI102" s="200"/>
      <c r="ADJ102" s="200"/>
      <c r="ADK102" s="200"/>
      <c r="ADL102" s="200"/>
      <c r="ADM102" s="200"/>
      <c r="ADN102" s="200"/>
      <c r="ADO102" s="200"/>
      <c r="ADP102" s="200"/>
      <c r="ADQ102" s="200"/>
      <c r="ADR102" s="200"/>
      <c r="ADS102" s="200"/>
      <c r="ADT102" s="200"/>
      <c r="ADU102" s="200"/>
      <c r="ADV102" s="200"/>
      <c r="ADW102" s="200"/>
      <c r="ADX102" s="200"/>
      <c r="ADY102" s="200"/>
      <c r="ADZ102" s="200"/>
      <c r="AEA102" s="200"/>
      <c r="AEB102" s="200"/>
      <c r="AEC102" s="200"/>
      <c r="AED102" s="200"/>
      <c r="AEE102" s="200"/>
      <c r="AEF102" s="200"/>
      <c r="AEG102" s="200"/>
      <c r="AEH102" s="200"/>
      <c r="AEI102" s="200"/>
      <c r="AEJ102" s="200"/>
      <c r="AEK102" s="200"/>
      <c r="AEL102" s="200"/>
      <c r="AEM102" s="200"/>
      <c r="AEN102" s="200"/>
      <c r="AEO102" s="200"/>
      <c r="AEP102" s="200"/>
      <c r="AEQ102" s="200"/>
      <c r="AER102" s="200"/>
      <c r="AES102" s="200"/>
      <c r="AET102" s="200"/>
      <c r="AEU102" s="200"/>
      <c r="AEV102" s="200"/>
      <c r="AEW102" s="200"/>
      <c r="AEX102" s="200"/>
      <c r="AEY102" s="200"/>
      <c r="AEZ102" s="200"/>
      <c r="AFA102" s="200"/>
      <c r="AFB102" s="200"/>
      <c r="AFC102" s="200"/>
      <c r="AFD102" s="200"/>
      <c r="AFE102" s="200"/>
      <c r="AFF102" s="200"/>
      <c r="AFG102" s="200"/>
      <c r="AFH102" s="200"/>
      <c r="AFI102" s="200"/>
      <c r="AFJ102" s="200"/>
      <c r="AFK102" s="200"/>
      <c r="AFL102" s="200"/>
      <c r="AFM102" s="200"/>
      <c r="AFN102" s="200"/>
      <c r="AFO102" s="200"/>
      <c r="AFP102" s="200"/>
      <c r="AFQ102" s="200"/>
      <c r="AFR102" s="200"/>
      <c r="AFS102" s="200"/>
      <c r="AFT102" s="200"/>
      <c r="AFU102" s="200"/>
      <c r="AFV102" s="200"/>
      <c r="AFW102" s="200"/>
      <c r="AFX102" s="200"/>
      <c r="AFY102" s="200"/>
      <c r="AFZ102" s="200"/>
      <c r="AGA102" s="200"/>
      <c r="AGB102" s="200"/>
      <c r="AGC102" s="200"/>
      <c r="AGD102" s="200"/>
      <c r="AGE102" s="200"/>
      <c r="AGF102" s="200"/>
      <c r="AGG102" s="200"/>
      <c r="AGH102" s="200"/>
      <c r="AGI102" s="200"/>
      <c r="AGJ102" s="200"/>
      <c r="AGK102" s="200"/>
      <c r="AGL102" s="200"/>
      <c r="AGM102" s="200"/>
      <c r="AGN102" s="200"/>
      <c r="AGO102" s="200"/>
      <c r="AGP102" s="200"/>
      <c r="AGQ102" s="200"/>
      <c r="AGR102" s="200"/>
      <c r="AGS102" s="200"/>
      <c r="AGT102" s="200"/>
      <c r="AGU102" s="200"/>
      <c r="AGV102" s="200"/>
      <c r="AGW102" s="200"/>
      <c r="AGX102" s="200"/>
      <c r="AGY102" s="200"/>
      <c r="AGZ102" s="200"/>
      <c r="AHA102" s="200"/>
      <c r="AHB102" s="200"/>
      <c r="AHC102" s="200"/>
      <c r="AHD102" s="200"/>
      <c r="AHE102" s="200"/>
      <c r="AHF102" s="200"/>
      <c r="AHG102" s="200"/>
      <c r="AHH102" s="200"/>
      <c r="AHI102" s="200"/>
      <c r="AHJ102" s="200"/>
      <c r="AHK102" s="200"/>
      <c r="AHL102" s="200"/>
      <c r="AHM102" s="200"/>
      <c r="AHN102" s="200"/>
      <c r="AHO102" s="200"/>
      <c r="AHP102" s="200"/>
      <c r="AHQ102" s="200"/>
      <c r="AHR102" s="200"/>
      <c r="AHS102" s="200"/>
      <c r="AHT102" s="200"/>
      <c r="AHU102" s="200"/>
      <c r="AHV102" s="200"/>
      <c r="AHW102" s="200"/>
      <c r="AHX102" s="200"/>
      <c r="AHY102" s="200"/>
      <c r="AHZ102" s="200"/>
      <c r="AIA102" s="200"/>
      <c r="AIB102" s="200"/>
      <c r="AIC102" s="200"/>
      <c r="AID102" s="200"/>
      <c r="AIE102" s="200"/>
      <c r="AIF102" s="200"/>
      <c r="AIG102" s="200"/>
      <c r="AIH102" s="200"/>
      <c r="AII102" s="200"/>
      <c r="AIJ102" s="200"/>
      <c r="AIK102" s="200"/>
      <c r="AIL102" s="200"/>
      <c r="AIM102" s="200"/>
      <c r="AIN102" s="200"/>
      <c r="AIO102" s="200"/>
      <c r="AIP102" s="200"/>
      <c r="AIQ102" s="200"/>
      <c r="AIR102" s="200"/>
      <c r="AIS102" s="200"/>
      <c r="AIT102" s="200"/>
      <c r="AIU102" s="200"/>
      <c r="AIV102" s="200"/>
      <c r="AIW102" s="200"/>
      <c r="AIX102" s="200"/>
      <c r="AIY102" s="200"/>
      <c r="AIZ102" s="200"/>
      <c r="AJA102" s="200"/>
      <c r="AJB102" s="200"/>
      <c r="AJC102" s="200"/>
      <c r="AJD102" s="200"/>
      <c r="AJE102" s="200"/>
      <c r="AJF102" s="200"/>
      <c r="AJG102" s="200"/>
      <c r="AJH102" s="200"/>
      <c r="AJI102" s="200"/>
      <c r="AJJ102" s="200"/>
      <c r="AJK102" s="200"/>
      <c r="AJL102" s="200"/>
      <c r="AJM102" s="200"/>
      <c r="AJN102" s="200"/>
      <c r="AJO102" s="200"/>
    </row>
    <row r="103" spans="1:952" s="204" customFormat="1">
      <c r="A103" s="200"/>
      <c r="B103" s="366">
        <v>100</v>
      </c>
      <c r="C103" s="367"/>
      <c r="D103" s="366"/>
      <c r="E103" s="366"/>
      <c r="F103" s="356">
        <v>0</v>
      </c>
      <c r="G103" s="356">
        <v>0</v>
      </c>
      <c r="H103" s="358">
        <v>0</v>
      </c>
      <c r="I103" s="356">
        <v>0</v>
      </c>
      <c r="J103" s="380"/>
      <c r="K103" s="380"/>
      <c r="L103" s="380"/>
      <c r="M103" s="360">
        <f t="shared" si="8"/>
        <v>0</v>
      </c>
      <c r="N103" s="361">
        <f t="shared" si="9"/>
        <v>0</v>
      </c>
      <c r="O103" s="361">
        <f t="shared" si="13"/>
        <v>0</v>
      </c>
      <c r="P103" s="200"/>
      <c r="Q103" s="200"/>
      <c r="R103" s="200"/>
      <c r="S103" s="417">
        <v>100</v>
      </c>
      <c r="T103" s="418"/>
      <c r="U103" s="417"/>
      <c r="V103" s="426">
        <v>0</v>
      </c>
      <c r="W103" s="416">
        <f t="shared" si="10"/>
        <v>0</v>
      </c>
      <c r="X103" s="416">
        <f t="shared" si="11"/>
        <v>0</v>
      </c>
      <c r="Y103" s="419"/>
      <c r="Z103" s="428" t="str">
        <f t="shared" si="12"/>
        <v>OK</v>
      </c>
      <c r="AA103" s="352"/>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c r="CE103" s="200"/>
      <c r="CF103" s="200"/>
      <c r="CG103" s="200"/>
      <c r="CH103" s="200"/>
      <c r="CI103" s="200"/>
      <c r="CJ103" s="200"/>
      <c r="CK103" s="200"/>
      <c r="CL103" s="200"/>
      <c r="CM103" s="200"/>
      <c r="CN103" s="200"/>
      <c r="CO103" s="200"/>
      <c r="CP103" s="200"/>
      <c r="CQ103" s="200"/>
      <c r="CR103" s="200"/>
      <c r="CS103" s="200"/>
      <c r="CT103" s="200"/>
      <c r="CU103" s="200"/>
      <c r="CV103" s="200"/>
      <c r="CW103" s="200"/>
      <c r="CX103" s="200"/>
      <c r="CY103" s="200"/>
      <c r="CZ103" s="200"/>
      <c r="DA103" s="200"/>
      <c r="DB103" s="200"/>
      <c r="DC103" s="200"/>
      <c r="DD103" s="200"/>
      <c r="DE103" s="200"/>
      <c r="DF103" s="200"/>
      <c r="DG103" s="200"/>
      <c r="DH103" s="200"/>
      <c r="DI103" s="200"/>
      <c r="DJ103" s="200"/>
      <c r="DK103" s="200"/>
      <c r="DL103" s="200"/>
      <c r="DM103" s="200"/>
      <c r="DN103" s="200"/>
      <c r="DO103" s="200"/>
      <c r="DP103" s="200"/>
      <c r="DQ103" s="200"/>
      <c r="DR103" s="200"/>
      <c r="DS103" s="200"/>
      <c r="DT103" s="200"/>
      <c r="DU103" s="200"/>
      <c r="DV103" s="200"/>
      <c r="DW103" s="200"/>
      <c r="DX103" s="200"/>
      <c r="DY103" s="200"/>
      <c r="DZ103" s="200"/>
      <c r="EA103" s="200"/>
      <c r="EB103" s="200"/>
      <c r="EC103" s="200"/>
      <c r="ED103" s="200"/>
      <c r="EE103" s="200"/>
      <c r="EF103" s="200"/>
      <c r="EG103" s="200"/>
      <c r="EH103" s="200"/>
      <c r="EI103" s="200"/>
      <c r="EJ103" s="200"/>
      <c r="EK103" s="200"/>
      <c r="EL103" s="200"/>
      <c r="EM103" s="200"/>
      <c r="EN103" s="200"/>
      <c r="EO103" s="200"/>
      <c r="EP103" s="200"/>
      <c r="EQ103" s="200"/>
      <c r="ER103" s="200"/>
      <c r="ES103" s="200"/>
      <c r="ET103" s="200"/>
      <c r="EU103" s="200"/>
      <c r="EV103" s="200"/>
      <c r="EW103" s="200"/>
      <c r="EX103" s="200"/>
      <c r="EY103" s="200"/>
      <c r="EZ103" s="200"/>
      <c r="FA103" s="200"/>
      <c r="FB103" s="200"/>
      <c r="FC103" s="200"/>
      <c r="FD103" s="200"/>
      <c r="FE103" s="200"/>
      <c r="FF103" s="200"/>
      <c r="FG103" s="200"/>
      <c r="FH103" s="200"/>
      <c r="FI103" s="200"/>
      <c r="FJ103" s="200"/>
      <c r="FK103" s="200"/>
      <c r="FL103" s="200"/>
      <c r="FM103" s="200"/>
      <c r="FN103" s="200"/>
      <c r="FO103" s="200"/>
      <c r="FP103" s="200"/>
      <c r="FQ103" s="200"/>
      <c r="FR103" s="200"/>
      <c r="FS103" s="200"/>
      <c r="FT103" s="200"/>
      <c r="FU103" s="200"/>
      <c r="FV103" s="200"/>
      <c r="FW103" s="200"/>
      <c r="FX103" s="200"/>
      <c r="FY103" s="200"/>
      <c r="FZ103" s="200"/>
      <c r="GA103" s="200"/>
      <c r="GB103" s="200"/>
      <c r="GC103" s="200"/>
      <c r="GD103" s="200"/>
      <c r="GE103" s="200"/>
      <c r="GF103" s="200"/>
      <c r="GG103" s="200"/>
      <c r="GH103" s="200"/>
      <c r="GI103" s="200"/>
      <c r="GJ103" s="200"/>
      <c r="GK103" s="200"/>
      <c r="GL103" s="200"/>
      <c r="GM103" s="200"/>
      <c r="GN103" s="200"/>
      <c r="GO103" s="200"/>
      <c r="GP103" s="200"/>
      <c r="GQ103" s="200"/>
      <c r="GR103" s="200"/>
      <c r="GS103" s="200"/>
      <c r="GT103" s="200"/>
      <c r="GU103" s="200"/>
      <c r="GV103" s="200"/>
      <c r="GW103" s="200"/>
      <c r="GX103" s="200"/>
      <c r="GY103" s="200"/>
      <c r="GZ103" s="200"/>
      <c r="HA103" s="200"/>
      <c r="HB103" s="200"/>
      <c r="HC103" s="200"/>
      <c r="HD103" s="200"/>
      <c r="HE103" s="200"/>
      <c r="HF103" s="200"/>
      <c r="HG103" s="200"/>
      <c r="HH103" s="200"/>
      <c r="HI103" s="200"/>
      <c r="HJ103" s="200"/>
      <c r="HK103" s="200"/>
      <c r="HL103" s="200"/>
      <c r="HM103" s="200"/>
      <c r="HN103" s="200"/>
      <c r="HO103" s="200"/>
      <c r="HP103" s="200"/>
      <c r="HQ103" s="200"/>
      <c r="HR103" s="200"/>
      <c r="HS103" s="200"/>
      <c r="HT103" s="200"/>
      <c r="HU103" s="200"/>
      <c r="HV103" s="200"/>
      <c r="HW103" s="200"/>
      <c r="HX103" s="200"/>
      <c r="HY103" s="200"/>
      <c r="HZ103" s="200"/>
      <c r="IA103" s="200"/>
      <c r="IB103" s="200"/>
      <c r="IC103" s="200"/>
      <c r="ID103" s="200"/>
      <c r="IE103" s="200"/>
      <c r="IF103" s="200"/>
      <c r="IG103" s="200"/>
      <c r="IH103" s="200"/>
      <c r="II103" s="200"/>
      <c r="IJ103" s="200"/>
      <c r="IK103" s="200"/>
      <c r="IL103" s="200"/>
      <c r="IM103" s="200"/>
      <c r="IN103" s="200"/>
      <c r="IO103" s="200"/>
      <c r="IP103" s="200"/>
      <c r="IQ103" s="200"/>
      <c r="IR103" s="200"/>
      <c r="IS103" s="200"/>
      <c r="IT103" s="200"/>
      <c r="IU103" s="200"/>
      <c r="IV103" s="200"/>
      <c r="IW103" s="200"/>
      <c r="IX103" s="200"/>
      <c r="IY103" s="200"/>
      <c r="IZ103" s="200"/>
      <c r="JA103" s="200"/>
      <c r="JB103" s="200"/>
      <c r="JC103" s="200"/>
      <c r="JD103" s="200"/>
      <c r="JE103" s="200"/>
      <c r="JF103" s="200"/>
      <c r="JG103" s="200"/>
      <c r="JH103" s="200"/>
      <c r="JI103" s="200"/>
      <c r="JJ103" s="200"/>
      <c r="JK103" s="200"/>
      <c r="JL103" s="200"/>
      <c r="JM103" s="200"/>
      <c r="JN103" s="200"/>
      <c r="JO103" s="200"/>
      <c r="JP103" s="200"/>
      <c r="JQ103" s="200"/>
      <c r="JR103" s="200"/>
      <c r="JS103" s="200"/>
      <c r="JT103" s="200"/>
      <c r="JU103" s="200"/>
      <c r="JV103" s="200"/>
      <c r="JW103" s="200"/>
      <c r="JX103" s="200"/>
      <c r="JY103" s="200"/>
      <c r="JZ103" s="200"/>
      <c r="KA103" s="200"/>
      <c r="KB103" s="200"/>
      <c r="KC103" s="200"/>
      <c r="KD103" s="200"/>
      <c r="KE103" s="200"/>
      <c r="KF103" s="200"/>
      <c r="KG103" s="200"/>
      <c r="KH103" s="200"/>
      <c r="KI103" s="200"/>
      <c r="KJ103" s="200"/>
      <c r="KK103" s="200"/>
      <c r="KL103" s="200"/>
      <c r="KM103" s="200"/>
      <c r="KN103" s="200"/>
      <c r="KO103" s="200"/>
      <c r="KP103" s="200"/>
      <c r="KQ103" s="200"/>
      <c r="KR103" s="200"/>
      <c r="KS103" s="200"/>
      <c r="KT103" s="200"/>
      <c r="KU103" s="200"/>
      <c r="KV103" s="200"/>
      <c r="KW103" s="200"/>
      <c r="KX103" s="200"/>
      <c r="KY103" s="200"/>
      <c r="KZ103" s="200"/>
      <c r="LA103" s="200"/>
      <c r="LB103" s="200"/>
      <c r="LC103" s="200"/>
      <c r="LD103" s="200"/>
      <c r="LE103" s="200"/>
      <c r="LF103" s="200"/>
      <c r="LG103" s="200"/>
      <c r="LH103" s="200"/>
      <c r="LI103" s="200"/>
      <c r="LJ103" s="200"/>
      <c r="LK103" s="200"/>
      <c r="LL103" s="200"/>
      <c r="LM103" s="200"/>
      <c r="LN103" s="200"/>
      <c r="LO103" s="200"/>
      <c r="LP103" s="200"/>
      <c r="LQ103" s="200"/>
      <c r="LR103" s="200"/>
      <c r="LS103" s="200"/>
      <c r="LT103" s="200"/>
      <c r="LU103" s="200"/>
      <c r="LV103" s="200"/>
      <c r="LW103" s="200"/>
      <c r="LX103" s="200"/>
      <c r="LY103" s="200"/>
      <c r="LZ103" s="200"/>
      <c r="MA103" s="200"/>
      <c r="MB103" s="200"/>
      <c r="MC103" s="200"/>
      <c r="MD103" s="200"/>
      <c r="ME103" s="200"/>
      <c r="MF103" s="200"/>
      <c r="MG103" s="200"/>
      <c r="MH103" s="200"/>
      <c r="MI103" s="200"/>
      <c r="MJ103" s="200"/>
      <c r="MK103" s="200"/>
      <c r="ML103" s="200"/>
      <c r="MM103" s="200"/>
      <c r="MN103" s="200"/>
      <c r="MO103" s="200"/>
      <c r="MP103" s="200"/>
      <c r="MQ103" s="200"/>
      <c r="MR103" s="200"/>
      <c r="MS103" s="200"/>
      <c r="MT103" s="200"/>
      <c r="MU103" s="200"/>
      <c r="MV103" s="200"/>
      <c r="MW103" s="200"/>
      <c r="MX103" s="200"/>
      <c r="MY103" s="200"/>
      <c r="MZ103" s="200"/>
      <c r="NA103" s="200"/>
      <c r="NB103" s="200"/>
      <c r="NC103" s="200"/>
      <c r="ND103" s="200"/>
      <c r="NE103" s="200"/>
      <c r="NF103" s="200"/>
      <c r="NG103" s="200"/>
      <c r="NH103" s="200"/>
      <c r="NI103" s="200"/>
      <c r="NJ103" s="200"/>
      <c r="NK103" s="200"/>
      <c r="NL103" s="200"/>
      <c r="NM103" s="200"/>
      <c r="NN103" s="200"/>
      <c r="NO103" s="200"/>
      <c r="NP103" s="200"/>
      <c r="NQ103" s="200"/>
      <c r="NR103" s="200"/>
      <c r="NS103" s="200"/>
      <c r="NT103" s="200"/>
      <c r="NU103" s="200"/>
      <c r="NV103" s="200"/>
      <c r="NW103" s="200"/>
      <c r="NX103" s="200"/>
      <c r="NY103" s="200"/>
      <c r="NZ103" s="200"/>
      <c r="OA103" s="200"/>
      <c r="OB103" s="200"/>
      <c r="OC103" s="200"/>
      <c r="OD103" s="200"/>
      <c r="OE103" s="200"/>
      <c r="OF103" s="200"/>
      <c r="OG103" s="200"/>
      <c r="OH103" s="200"/>
      <c r="OI103" s="200"/>
      <c r="OJ103" s="200"/>
      <c r="OK103" s="200"/>
      <c r="OL103" s="200"/>
      <c r="OM103" s="200"/>
      <c r="ON103" s="200"/>
      <c r="OO103" s="200"/>
      <c r="OP103" s="200"/>
      <c r="OQ103" s="200"/>
      <c r="OR103" s="200"/>
      <c r="OS103" s="200"/>
      <c r="OT103" s="200"/>
      <c r="OU103" s="200"/>
      <c r="OV103" s="200"/>
      <c r="OW103" s="200"/>
      <c r="OX103" s="200"/>
      <c r="OY103" s="200"/>
      <c r="OZ103" s="200"/>
      <c r="PA103" s="200"/>
      <c r="PB103" s="200"/>
      <c r="PC103" s="200"/>
      <c r="PD103" s="200"/>
      <c r="PE103" s="200"/>
      <c r="PF103" s="200"/>
      <c r="PG103" s="200"/>
      <c r="PH103" s="200"/>
      <c r="PI103" s="200"/>
      <c r="PJ103" s="200"/>
      <c r="PK103" s="200"/>
      <c r="PL103" s="200"/>
      <c r="PM103" s="200"/>
      <c r="PN103" s="200"/>
      <c r="PO103" s="200"/>
      <c r="PP103" s="200"/>
      <c r="PQ103" s="200"/>
      <c r="PR103" s="200"/>
      <c r="PS103" s="200"/>
      <c r="PT103" s="200"/>
      <c r="PU103" s="200"/>
      <c r="PV103" s="200"/>
      <c r="PW103" s="200"/>
      <c r="PX103" s="200"/>
      <c r="PY103" s="200"/>
      <c r="PZ103" s="200"/>
      <c r="QA103" s="200"/>
      <c r="QB103" s="200"/>
      <c r="QC103" s="200"/>
      <c r="QD103" s="200"/>
      <c r="QE103" s="200"/>
      <c r="QF103" s="200"/>
      <c r="QG103" s="200"/>
      <c r="QH103" s="200"/>
      <c r="QI103" s="200"/>
      <c r="QJ103" s="200"/>
      <c r="QK103" s="200"/>
      <c r="QL103" s="200"/>
      <c r="QM103" s="200"/>
      <c r="QN103" s="200"/>
      <c r="QO103" s="200"/>
      <c r="QP103" s="200"/>
      <c r="QQ103" s="200"/>
      <c r="QR103" s="200"/>
      <c r="QS103" s="200"/>
      <c r="QT103" s="200"/>
      <c r="QU103" s="200"/>
      <c r="QV103" s="200"/>
      <c r="QW103" s="200"/>
      <c r="QX103" s="200"/>
      <c r="QY103" s="200"/>
      <c r="QZ103" s="200"/>
      <c r="RA103" s="200"/>
      <c r="RB103" s="200"/>
      <c r="RC103" s="200"/>
      <c r="RD103" s="200"/>
      <c r="RE103" s="200"/>
      <c r="RF103" s="200"/>
      <c r="RG103" s="200"/>
      <c r="RH103" s="200"/>
      <c r="RI103" s="200"/>
      <c r="RJ103" s="200"/>
      <c r="RK103" s="200"/>
      <c r="RL103" s="200"/>
      <c r="RM103" s="200"/>
      <c r="RN103" s="200"/>
      <c r="RO103" s="200"/>
      <c r="RP103" s="200"/>
      <c r="RQ103" s="200"/>
      <c r="RR103" s="200"/>
      <c r="RS103" s="200"/>
      <c r="RT103" s="200"/>
      <c r="RU103" s="200"/>
      <c r="RV103" s="200"/>
      <c r="RW103" s="200"/>
      <c r="RX103" s="200"/>
      <c r="RY103" s="200"/>
      <c r="RZ103" s="200"/>
      <c r="SA103" s="200"/>
      <c r="SB103" s="200"/>
      <c r="SC103" s="200"/>
      <c r="SD103" s="200"/>
      <c r="SE103" s="200"/>
      <c r="SF103" s="200"/>
      <c r="SG103" s="200"/>
      <c r="SH103" s="200"/>
      <c r="SI103" s="200"/>
      <c r="SJ103" s="200"/>
      <c r="SK103" s="200"/>
      <c r="SL103" s="200"/>
      <c r="SM103" s="200"/>
      <c r="SN103" s="200"/>
      <c r="SO103" s="200"/>
      <c r="SP103" s="200"/>
      <c r="SQ103" s="200"/>
      <c r="SR103" s="200"/>
      <c r="SS103" s="200"/>
      <c r="ST103" s="200"/>
      <c r="SU103" s="200"/>
      <c r="SV103" s="200"/>
      <c r="SW103" s="200"/>
      <c r="SX103" s="200"/>
      <c r="SY103" s="200"/>
      <c r="SZ103" s="200"/>
      <c r="TA103" s="200"/>
      <c r="TB103" s="200"/>
      <c r="TC103" s="200"/>
      <c r="TD103" s="200"/>
      <c r="TE103" s="200"/>
      <c r="TF103" s="200"/>
      <c r="TG103" s="200"/>
      <c r="TH103" s="200"/>
      <c r="TI103" s="200"/>
      <c r="TJ103" s="200"/>
      <c r="TK103" s="200"/>
      <c r="TL103" s="200"/>
      <c r="TM103" s="200"/>
      <c r="TN103" s="200"/>
      <c r="TO103" s="200"/>
      <c r="TP103" s="200"/>
      <c r="TQ103" s="200"/>
      <c r="TR103" s="200"/>
      <c r="TS103" s="200"/>
      <c r="TT103" s="200"/>
      <c r="TU103" s="200"/>
      <c r="TV103" s="200"/>
      <c r="TW103" s="200"/>
      <c r="TX103" s="200"/>
      <c r="TY103" s="200"/>
      <c r="TZ103" s="200"/>
      <c r="UA103" s="200"/>
      <c r="UB103" s="200"/>
      <c r="UC103" s="200"/>
      <c r="UD103" s="200"/>
      <c r="UE103" s="200"/>
      <c r="UF103" s="200"/>
      <c r="UG103" s="200"/>
      <c r="UH103" s="200"/>
      <c r="UI103" s="200"/>
      <c r="UJ103" s="200"/>
      <c r="UK103" s="200"/>
      <c r="UL103" s="200"/>
      <c r="UM103" s="200"/>
      <c r="UN103" s="200"/>
      <c r="UO103" s="200"/>
      <c r="UP103" s="200"/>
      <c r="UQ103" s="200"/>
      <c r="UR103" s="200"/>
      <c r="US103" s="200"/>
      <c r="UT103" s="200"/>
      <c r="UU103" s="200"/>
      <c r="UV103" s="200"/>
      <c r="UW103" s="200"/>
      <c r="UX103" s="200"/>
      <c r="UY103" s="200"/>
      <c r="UZ103" s="200"/>
      <c r="VA103" s="200"/>
      <c r="VB103" s="200"/>
      <c r="VC103" s="200"/>
      <c r="VD103" s="200"/>
      <c r="VE103" s="200"/>
      <c r="VF103" s="200"/>
      <c r="VG103" s="200"/>
      <c r="VH103" s="200"/>
      <c r="VI103" s="200"/>
      <c r="VJ103" s="200"/>
      <c r="VK103" s="200"/>
      <c r="VL103" s="200"/>
      <c r="VM103" s="200"/>
      <c r="VN103" s="200"/>
      <c r="VO103" s="200"/>
      <c r="VP103" s="200"/>
      <c r="VQ103" s="200"/>
      <c r="VR103" s="200"/>
      <c r="VS103" s="200"/>
      <c r="VT103" s="200"/>
      <c r="VU103" s="200"/>
      <c r="VV103" s="200"/>
      <c r="VW103" s="200"/>
      <c r="VX103" s="200"/>
      <c r="VY103" s="200"/>
      <c r="VZ103" s="200"/>
      <c r="WA103" s="200"/>
      <c r="WB103" s="200"/>
      <c r="WC103" s="200"/>
      <c r="WD103" s="200"/>
      <c r="WE103" s="200"/>
      <c r="WF103" s="200"/>
      <c r="WG103" s="200"/>
      <c r="WH103" s="200"/>
      <c r="WI103" s="200"/>
      <c r="WJ103" s="200"/>
      <c r="WK103" s="200"/>
      <c r="WL103" s="200"/>
      <c r="WM103" s="200"/>
      <c r="WN103" s="200"/>
      <c r="WO103" s="200"/>
      <c r="WP103" s="200"/>
      <c r="WQ103" s="200"/>
      <c r="WR103" s="200"/>
      <c r="WS103" s="200"/>
      <c r="WT103" s="200"/>
      <c r="WU103" s="200"/>
      <c r="WV103" s="200"/>
      <c r="WW103" s="200"/>
      <c r="WX103" s="200"/>
      <c r="WY103" s="200"/>
      <c r="WZ103" s="200"/>
      <c r="XA103" s="200"/>
      <c r="XB103" s="200"/>
      <c r="XC103" s="200"/>
      <c r="XD103" s="200"/>
      <c r="XE103" s="200"/>
      <c r="XF103" s="200"/>
      <c r="XG103" s="200"/>
      <c r="XH103" s="200"/>
      <c r="XI103" s="200"/>
      <c r="XJ103" s="200"/>
      <c r="XK103" s="200"/>
      <c r="XL103" s="200"/>
      <c r="XM103" s="200"/>
      <c r="XN103" s="200"/>
      <c r="XO103" s="200"/>
      <c r="XP103" s="200"/>
      <c r="XQ103" s="200"/>
      <c r="XR103" s="200"/>
      <c r="XS103" s="200"/>
      <c r="XT103" s="200"/>
      <c r="XU103" s="200"/>
      <c r="XV103" s="200"/>
      <c r="XW103" s="200"/>
      <c r="XX103" s="200"/>
      <c r="XY103" s="200"/>
      <c r="XZ103" s="200"/>
      <c r="YA103" s="200"/>
      <c r="YB103" s="200"/>
      <c r="YC103" s="200"/>
      <c r="YD103" s="200"/>
      <c r="YE103" s="200"/>
      <c r="YF103" s="200"/>
      <c r="YG103" s="200"/>
      <c r="YH103" s="200"/>
      <c r="YI103" s="200"/>
      <c r="YJ103" s="200"/>
      <c r="YK103" s="200"/>
      <c r="YL103" s="200"/>
      <c r="YM103" s="200"/>
      <c r="YN103" s="200"/>
      <c r="YO103" s="200"/>
      <c r="YP103" s="200"/>
      <c r="YQ103" s="200"/>
      <c r="YR103" s="200"/>
      <c r="YS103" s="200"/>
      <c r="YT103" s="200"/>
      <c r="YU103" s="200"/>
      <c r="YV103" s="200"/>
      <c r="YW103" s="200"/>
      <c r="YX103" s="200"/>
      <c r="YY103" s="200"/>
      <c r="YZ103" s="200"/>
      <c r="ZA103" s="200"/>
      <c r="ZB103" s="200"/>
      <c r="ZC103" s="200"/>
      <c r="ZD103" s="200"/>
      <c r="ZE103" s="200"/>
      <c r="ZF103" s="200"/>
      <c r="ZG103" s="200"/>
      <c r="ZH103" s="200"/>
      <c r="ZI103" s="200"/>
      <c r="ZJ103" s="200"/>
      <c r="ZK103" s="200"/>
      <c r="ZL103" s="200"/>
      <c r="ZM103" s="200"/>
      <c r="ZN103" s="200"/>
      <c r="ZO103" s="200"/>
      <c r="ZP103" s="200"/>
      <c r="ZQ103" s="200"/>
      <c r="ZR103" s="200"/>
      <c r="ZS103" s="200"/>
      <c r="ZT103" s="200"/>
      <c r="ZU103" s="200"/>
      <c r="ZV103" s="200"/>
      <c r="ZW103" s="200"/>
      <c r="ZX103" s="200"/>
      <c r="ZY103" s="200"/>
      <c r="ZZ103" s="200"/>
      <c r="AAA103" s="200"/>
      <c r="AAB103" s="200"/>
      <c r="AAC103" s="200"/>
      <c r="AAD103" s="200"/>
      <c r="AAE103" s="200"/>
      <c r="AAF103" s="200"/>
      <c r="AAG103" s="200"/>
      <c r="AAH103" s="200"/>
      <c r="AAI103" s="200"/>
      <c r="AAJ103" s="200"/>
      <c r="AAK103" s="200"/>
      <c r="AAL103" s="200"/>
      <c r="AAM103" s="200"/>
      <c r="AAN103" s="200"/>
      <c r="AAO103" s="200"/>
      <c r="AAP103" s="200"/>
      <c r="AAQ103" s="200"/>
      <c r="AAR103" s="200"/>
      <c r="AAS103" s="200"/>
      <c r="AAT103" s="200"/>
      <c r="AAU103" s="200"/>
      <c r="AAV103" s="200"/>
      <c r="AAW103" s="200"/>
      <c r="AAX103" s="200"/>
      <c r="AAY103" s="200"/>
      <c r="AAZ103" s="200"/>
      <c r="ABA103" s="200"/>
      <c r="ABB103" s="200"/>
      <c r="ABC103" s="200"/>
      <c r="ABD103" s="200"/>
      <c r="ABE103" s="200"/>
      <c r="ABF103" s="200"/>
      <c r="ABG103" s="200"/>
      <c r="ABH103" s="200"/>
      <c r="ABI103" s="200"/>
      <c r="ABJ103" s="200"/>
      <c r="ABK103" s="200"/>
      <c r="ABL103" s="200"/>
      <c r="ABM103" s="200"/>
      <c r="ABN103" s="200"/>
      <c r="ABO103" s="200"/>
      <c r="ABP103" s="200"/>
      <c r="ABQ103" s="200"/>
      <c r="ABR103" s="200"/>
      <c r="ABS103" s="200"/>
      <c r="ABT103" s="200"/>
      <c r="ABU103" s="200"/>
      <c r="ABV103" s="200"/>
      <c r="ABW103" s="200"/>
      <c r="ABX103" s="200"/>
      <c r="ABY103" s="200"/>
      <c r="ABZ103" s="200"/>
      <c r="ACA103" s="200"/>
      <c r="ACB103" s="200"/>
      <c r="ACC103" s="200"/>
      <c r="ACD103" s="200"/>
      <c r="ACE103" s="200"/>
      <c r="ACF103" s="200"/>
      <c r="ACG103" s="200"/>
      <c r="ACH103" s="200"/>
      <c r="ACI103" s="200"/>
      <c r="ACJ103" s="200"/>
      <c r="ACK103" s="200"/>
      <c r="ACL103" s="200"/>
      <c r="ACM103" s="200"/>
      <c r="ACN103" s="200"/>
      <c r="ACO103" s="200"/>
      <c r="ACP103" s="200"/>
      <c r="ACQ103" s="200"/>
      <c r="ACR103" s="200"/>
      <c r="ACS103" s="200"/>
      <c r="ACT103" s="200"/>
      <c r="ACU103" s="200"/>
      <c r="ACV103" s="200"/>
      <c r="ACW103" s="200"/>
      <c r="ACX103" s="200"/>
      <c r="ACY103" s="200"/>
      <c r="ACZ103" s="200"/>
      <c r="ADA103" s="200"/>
      <c r="ADB103" s="200"/>
      <c r="ADC103" s="200"/>
      <c r="ADD103" s="200"/>
      <c r="ADE103" s="200"/>
      <c r="ADF103" s="200"/>
      <c r="ADG103" s="200"/>
      <c r="ADH103" s="200"/>
      <c r="ADI103" s="200"/>
      <c r="ADJ103" s="200"/>
      <c r="ADK103" s="200"/>
      <c r="ADL103" s="200"/>
      <c r="ADM103" s="200"/>
      <c r="ADN103" s="200"/>
      <c r="ADO103" s="200"/>
      <c r="ADP103" s="200"/>
      <c r="ADQ103" s="200"/>
      <c r="ADR103" s="200"/>
      <c r="ADS103" s="200"/>
      <c r="ADT103" s="200"/>
      <c r="ADU103" s="200"/>
      <c r="ADV103" s="200"/>
      <c r="ADW103" s="200"/>
      <c r="ADX103" s="200"/>
      <c r="ADY103" s="200"/>
      <c r="ADZ103" s="200"/>
      <c r="AEA103" s="200"/>
      <c r="AEB103" s="200"/>
      <c r="AEC103" s="200"/>
      <c r="AED103" s="200"/>
      <c r="AEE103" s="200"/>
      <c r="AEF103" s="200"/>
      <c r="AEG103" s="200"/>
      <c r="AEH103" s="200"/>
      <c r="AEI103" s="200"/>
      <c r="AEJ103" s="200"/>
      <c r="AEK103" s="200"/>
      <c r="AEL103" s="200"/>
      <c r="AEM103" s="200"/>
      <c r="AEN103" s="200"/>
      <c r="AEO103" s="200"/>
      <c r="AEP103" s="200"/>
      <c r="AEQ103" s="200"/>
      <c r="AER103" s="200"/>
      <c r="AES103" s="200"/>
      <c r="AET103" s="200"/>
      <c r="AEU103" s="200"/>
      <c r="AEV103" s="200"/>
      <c r="AEW103" s="200"/>
      <c r="AEX103" s="200"/>
      <c r="AEY103" s="200"/>
      <c r="AEZ103" s="200"/>
      <c r="AFA103" s="200"/>
      <c r="AFB103" s="200"/>
      <c r="AFC103" s="200"/>
      <c r="AFD103" s="200"/>
      <c r="AFE103" s="200"/>
      <c r="AFF103" s="200"/>
      <c r="AFG103" s="200"/>
      <c r="AFH103" s="200"/>
      <c r="AFI103" s="200"/>
      <c r="AFJ103" s="200"/>
      <c r="AFK103" s="200"/>
      <c r="AFL103" s="200"/>
      <c r="AFM103" s="200"/>
      <c r="AFN103" s="200"/>
      <c r="AFO103" s="200"/>
      <c r="AFP103" s="200"/>
      <c r="AFQ103" s="200"/>
      <c r="AFR103" s="200"/>
      <c r="AFS103" s="200"/>
      <c r="AFT103" s="200"/>
      <c r="AFU103" s="200"/>
      <c r="AFV103" s="200"/>
      <c r="AFW103" s="200"/>
      <c r="AFX103" s="200"/>
      <c r="AFY103" s="200"/>
      <c r="AFZ103" s="200"/>
      <c r="AGA103" s="200"/>
      <c r="AGB103" s="200"/>
      <c r="AGC103" s="200"/>
      <c r="AGD103" s="200"/>
      <c r="AGE103" s="200"/>
      <c r="AGF103" s="200"/>
      <c r="AGG103" s="200"/>
      <c r="AGH103" s="200"/>
      <c r="AGI103" s="200"/>
      <c r="AGJ103" s="200"/>
      <c r="AGK103" s="200"/>
      <c r="AGL103" s="200"/>
      <c r="AGM103" s="200"/>
      <c r="AGN103" s="200"/>
      <c r="AGO103" s="200"/>
      <c r="AGP103" s="200"/>
      <c r="AGQ103" s="200"/>
      <c r="AGR103" s="200"/>
      <c r="AGS103" s="200"/>
      <c r="AGT103" s="200"/>
      <c r="AGU103" s="200"/>
      <c r="AGV103" s="200"/>
      <c r="AGW103" s="200"/>
      <c r="AGX103" s="200"/>
      <c r="AGY103" s="200"/>
      <c r="AGZ103" s="200"/>
      <c r="AHA103" s="200"/>
      <c r="AHB103" s="200"/>
      <c r="AHC103" s="200"/>
      <c r="AHD103" s="200"/>
      <c r="AHE103" s="200"/>
      <c r="AHF103" s="200"/>
      <c r="AHG103" s="200"/>
      <c r="AHH103" s="200"/>
      <c r="AHI103" s="200"/>
      <c r="AHJ103" s="200"/>
      <c r="AHK103" s="200"/>
      <c r="AHL103" s="200"/>
      <c r="AHM103" s="200"/>
      <c r="AHN103" s="200"/>
      <c r="AHO103" s="200"/>
      <c r="AHP103" s="200"/>
      <c r="AHQ103" s="200"/>
      <c r="AHR103" s="200"/>
      <c r="AHS103" s="200"/>
      <c r="AHT103" s="200"/>
      <c r="AHU103" s="200"/>
      <c r="AHV103" s="200"/>
      <c r="AHW103" s="200"/>
      <c r="AHX103" s="200"/>
      <c r="AHY103" s="200"/>
      <c r="AHZ103" s="200"/>
      <c r="AIA103" s="200"/>
      <c r="AIB103" s="200"/>
      <c r="AIC103" s="200"/>
      <c r="AID103" s="200"/>
      <c r="AIE103" s="200"/>
      <c r="AIF103" s="200"/>
      <c r="AIG103" s="200"/>
      <c r="AIH103" s="200"/>
      <c r="AII103" s="200"/>
      <c r="AIJ103" s="200"/>
      <c r="AIK103" s="200"/>
      <c r="AIL103" s="200"/>
      <c r="AIM103" s="200"/>
      <c r="AIN103" s="200"/>
      <c r="AIO103" s="200"/>
      <c r="AIP103" s="200"/>
      <c r="AIQ103" s="200"/>
      <c r="AIR103" s="200"/>
      <c r="AIS103" s="200"/>
      <c r="AIT103" s="200"/>
      <c r="AIU103" s="200"/>
      <c r="AIV103" s="200"/>
      <c r="AIW103" s="200"/>
      <c r="AIX103" s="200"/>
      <c r="AIY103" s="200"/>
      <c r="AIZ103" s="200"/>
      <c r="AJA103" s="200"/>
      <c r="AJB103" s="200"/>
      <c r="AJC103" s="200"/>
      <c r="AJD103" s="200"/>
      <c r="AJE103" s="200"/>
      <c r="AJF103" s="200"/>
      <c r="AJG103" s="200"/>
      <c r="AJH103" s="200"/>
      <c r="AJI103" s="200"/>
      <c r="AJJ103" s="200"/>
      <c r="AJK103" s="200"/>
      <c r="AJL103" s="200"/>
      <c r="AJM103" s="200"/>
      <c r="AJN103" s="200"/>
      <c r="AJO103" s="200"/>
    </row>
    <row r="104" spans="1:952">
      <c r="B104" s="354">
        <v>101</v>
      </c>
      <c r="C104" s="378"/>
      <c r="D104" s="354"/>
      <c r="E104" s="354"/>
      <c r="F104" s="356">
        <v>0</v>
      </c>
      <c r="G104" s="356">
        <v>0</v>
      </c>
      <c r="H104" s="358"/>
      <c r="I104" s="356">
        <v>0</v>
      </c>
      <c r="J104" s="381"/>
      <c r="K104" s="381"/>
      <c r="L104" s="381"/>
      <c r="M104" s="360">
        <f t="shared" si="8"/>
        <v>0</v>
      </c>
      <c r="N104" s="361">
        <f t="shared" si="9"/>
        <v>0</v>
      </c>
      <c r="O104" s="361">
        <f t="shared" si="13"/>
        <v>0</v>
      </c>
      <c r="S104" s="414">
        <v>101</v>
      </c>
      <c r="T104" s="422"/>
      <c r="U104" s="414"/>
      <c r="V104" s="425">
        <v>0</v>
      </c>
      <c r="W104" s="416">
        <f t="shared" si="10"/>
        <v>0</v>
      </c>
      <c r="X104" s="416">
        <f t="shared" si="11"/>
        <v>0</v>
      </c>
      <c r="Y104" s="409"/>
      <c r="Z104" s="428" t="str">
        <f t="shared" si="12"/>
        <v>OK</v>
      </c>
      <c r="AJP104" s="201"/>
    </row>
    <row r="105" spans="1:952" s="204" customFormat="1">
      <c r="A105" s="200"/>
      <c r="B105" s="366">
        <v>102</v>
      </c>
      <c r="C105" s="367"/>
      <c r="D105" s="366"/>
      <c r="E105" s="366"/>
      <c r="F105" s="356"/>
      <c r="G105" s="356">
        <v>0</v>
      </c>
      <c r="H105" s="358">
        <v>0</v>
      </c>
      <c r="I105" s="356">
        <v>0</v>
      </c>
      <c r="J105" s="380"/>
      <c r="K105" s="380">
        <v>0</v>
      </c>
      <c r="L105" s="380">
        <v>0</v>
      </c>
      <c r="M105" s="360">
        <f t="shared" si="8"/>
        <v>0</v>
      </c>
      <c r="N105" s="361">
        <f t="shared" si="9"/>
        <v>0</v>
      </c>
      <c r="O105" s="361">
        <f t="shared" si="13"/>
        <v>0</v>
      </c>
      <c r="P105" s="200"/>
      <c r="Q105" s="200"/>
      <c r="R105" s="200"/>
      <c r="S105" s="417">
        <v>102</v>
      </c>
      <c r="T105" s="418"/>
      <c r="U105" s="417"/>
      <c r="V105" s="426">
        <v>0</v>
      </c>
      <c r="W105" s="416">
        <f t="shared" si="10"/>
        <v>0</v>
      </c>
      <c r="X105" s="416">
        <f t="shared" si="11"/>
        <v>0</v>
      </c>
      <c r="Y105" s="419"/>
      <c r="Z105" s="428" t="str">
        <f t="shared" si="12"/>
        <v>OK</v>
      </c>
      <c r="AA105" s="352"/>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200"/>
      <c r="BY105" s="200"/>
      <c r="BZ105" s="200"/>
      <c r="CA105" s="200"/>
      <c r="CB105" s="200"/>
      <c r="CC105" s="200"/>
      <c r="CD105" s="200"/>
      <c r="CE105" s="200"/>
      <c r="CF105" s="200"/>
      <c r="CG105" s="200"/>
      <c r="CH105" s="200"/>
      <c r="CI105" s="200"/>
      <c r="CJ105" s="200"/>
      <c r="CK105" s="200"/>
      <c r="CL105" s="200"/>
      <c r="CM105" s="200"/>
      <c r="CN105" s="200"/>
      <c r="CO105" s="200"/>
      <c r="CP105" s="200"/>
      <c r="CQ105" s="200"/>
      <c r="CR105" s="200"/>
      <c r="CS105" s="200"/>
      <c r="CT105" s="200"/>
      <c r="CU105" s="200"/>
      <c r="CV105" s="200"/>
      <c r="CW105" s="200"/>
      <c r="CX105" s="200"/>
      <c r="CY105" s="200"/>
      <c r="CZ105" s="200"/>
      <c r="DA105" s="200"/>
      <c r="DB105" s="200"/>
      <c r="DC105" s="200"/>
      <c r="DD105" s="200"/>
      <c r="DE105" s="200"/>
      <c r="DF105" s="200"/>
      <c r="DG105" s="200"/>
      <c r="DH105" s="200"/>
      <c r="DI105" s="200"/>
      <c r="DJ105" s="200"/>
      <c r="DK105" s="200"/>
      <c r="DL105" s="200"/>
      <c r="DM105" s="200"/>
      <c r="DN105" s="200"/>
      <c r="DO105" s="200"/>
      <c r="DP105" s="200"/>
      <c r="DQ105" s="200"/>
      <c r="DR105" s="200"/>
      <c r="DS105" s="200"/>
      <c r="DT105" s="200"/>
      <c r="DU105" s="200"/>
      <c r="DV105" s="200"/>
      <c r="DW105" s="200"/>
      <c r="DX105" s="200"/>
      <c r="DY105" s="200"/>
      <c r="DZ105" s="200"/>
      <c r="EA105" s="200"/>
      <c r="EB105" s="200"/>
      <c r="EC105" s="200"/>
      <c r="ED105" s="200"/>
      <c r="EE105" s="200"/>
      <c r="EF105" s="200"/>
      <c r="EG105" s="200"/>
      <c r="EH105" s="200"/>
      <c r="EI105" s="200"/>
      <c r="EJ105" s="200"/>
      <c r="EK105" s="200"/>
      <c r="EL105" s="200"/>
      <c r="EM105" s="200"/>
      <c r="EN105" s="200"/>
      <c r="EO105" s="200"/>
      <c r="EP105" s="200"/>
      <c r="EQ105" s="200"/>
      <c r="ER105" s="200"/>
      <c r="ES105" s="200"/>
      <c r="ET105" s="200"/>
      <c r="EU105" s="200"/>
      <c r="EV105" s="200"/>
      <c r="EW105" s="200"/>
      <c r="EX105" s="200"/>
      <c r="EY105" s="200"/>
      <c r="EZ105" s="200"/>
      <c r="FA105" s="200"/>
      <c r="FB105" s="200"/>
      <c r="FC105" s="200"/>
      <c r="FD105" s="200"/>
      <c r="FE105" s="200"/>
      <c r="FF105" s="200"/>
      <c r="FG105" s="200"/>
      <c r="FH105" s="200"/>
      <c r="FI105" s="200"/>
      <c r="FJ105" s="200"/>
      <c r="FK105" s="200"/>
      <c r="FL105" s="200"/>
      <c r="FM105" s="200"/>
      <c r="FN105" s="200"/>
      <c r="FO105" s="200"/>
      <c r="FP105" s="200"/>
      <c r="FQ105" s="200"/>
      <c r="FR105" s="200"/>
      <c r="FS105" s="200"/>
      <c r="FT105" s="200"/>
      <c r="FU105" s="200"/>
      <c r="FV105" s="200"/>
      <c r="FW105" s="200"/>
      <c r="FX105" s="200"/>
      <c r="FY105" s="200"/>
      <c r="FZ105" s="200"/>
      <c r="GA105" s="200"/>
      <c r="GB105" s="200"/>
      <c r="GC105" s="200"/>
      <c r="GD105" s="200"/>
      <c r="GE105" s="200"/>
      <c r="GF105" s="200"/>
      <c r="GG105" s="200"/>
      <c r="GH105" s="200"/>
      <c r="GI105" s="200"/>
      <c r="GJ105" s="200"/>
      <c r="GK105" s="200"/>
      <c r="GL105" s="200"/>
      <c r="GM105" s="200"/>
      <c r="GN105" s="200"/>
      <c r="GO105" s="200"/>
      <c r="GP105" s="200"/>
      <c r="GQ105" s="200"/>
      <c r="GR105" s="200"/>
      <c r="GS105" s="200"/>
      <c r="GT105" s="200"/>
      <c r="GU105" s="200"/>
      <c r="GV105" s="200"/>
      <c r="GW105" s="200"/>
      <c r="GX105" s="200"/>
      <c r="GY105" s="200"/>
      <c r="GZ105" s="200"/>
      <c r="HA105" s="200"/>
      <c r="HB105" s="200"/>
      <c r="HC105" s="200"/>
      <c r="HD105" s="200"/>
      <c r="HE105" s="200"/>
      <c r="HF105" s="200"/>
      <c r="HG105" s="200"/>
      <c r="HH105" s="200"/>
      <c r="HI105" s="200"/>
      <c r="HJ105" s="200"/>
      <c r="HK105" s="200"/>
      <c r="HL105" s="200"/>
      <c r="HM105" s="200"/>
      <c r="HN105" s="200"/>
      <c r="HO105" s="200"/>
      <c r="HP105" s="200"/>
      <c r="HQ105" s="200"/>
      <c r="HR105" s="200"/>
      <c r="HS105" s="200"/>
      <c r="HT105" s="200"/>
      <c r="HU105" s="200"/>
      <c r="HV105" s="200"/>
      <c r="HW105" s="200"/>
      <c r="HX105" s="200"/>
      <c r="HY105" s="200"/>
      <c r="HZ105" s="200"/>
      <c r="IA105" s="200"/>
      <c r="IB105" s="200"/>
      <c r="IC105" s="200"/>
      <c r="ID105" s="200"/>
      <c r="IE105" s="200"/>
      <c r="IF105" s="200"/>
      <c r="IG105" s="200"/>
      <c r="IH105" s="200"/>
      <c r="II105" s="200"/>
      <c r="IJ105" s="200"/>
      <c r="IK105" s="200"/>
      <c r="IL105" s="200"/>
      <c r="IM105" s="200"/>
      <c r="IN105" s="200"/>
      <c r="IO105" s="200"/>
      <c r="IP105" s="200"/>
      <c r="IQ105" s="200"/>
      <c r="IR105" s="200"/>
      <c r="IS105" s="200"/>
      <c r="IT105" s="200"/>
      <c r="IU105" s="200"/>
      <c r="IV105" s="200"/>
      <c r="IW105" s="200"/>
      <c r="IX105" s="200"/>
      <c r="IY105" s="200"/>
      <c r="IZ105" s="200"/>
      <c r="JA105" s="200"/>
      <c r="JB105" s="200"/>
      <c r="JC105" s="200"/>
      <c r="JD105" s="200"/>
      <c r="JE105" s="200"/>
      <c r="JF105" s="200"/>
      <c r="JG105" s="200"/>
      <c r="JH105" s="200"/>
      <c r="JI105" s="200"/>
      <c r="JJ105" s="200"/>
      <c r="JK105" s="200"/>
      <c r="JL105" s="200"/>
      <c r="JM105" s="200"/>
      <c r="JN105" s="200"/>
      <c r="JO105" s="200"/>
      <c r="JP105" s="200"/>
      <c r="JQ105" s="200"/>
      <c r="JR105" s="200"/>
      <c r="JS105" s="200"/>
      <c r="JT105" s="200"/>
      <c r="JU105" s="200"/>
      <c r="JV105" s="200"/>
      <c r="JW105" s="200"/>
      <c r="JX105" s="200"/>
      <c r="JY105" s="200"/>
      <c r="JZ105" s="200"/>
      <c r="KA105" s="200"/>
      <c r="KB105" s="200"/>
      <c r="KC105" s="200"/>
      <c r="KD105" s="200"/>
      <c r="KE105" s="200"/>
      <c r="KF105" s="200"/>
      <c r="KG105" s="200"/>
      <c r="KH105" s="200"/>
      <c r="KI105" s="200"/>
      <c r="KJ105" s="200"/>
      <c r="KK105" s="200"/>
      <c r="KL105" s="200"/>
      <c r="KM105" s="200"/>
      <c r="KN105" s="200"/>
      <c r="KO105" s="200"/>
      <c r="KP105" s="200"/>
      <c r="KQ105" s="200"/>
      <c r="KR105" s="200"/>
      <c r="KS105" s="200"/>
      <c r="KT105" s="200"/>
      <c r="KU105" s="200"/>
      <c r="KV105" s="200"/>
      <c r="KW105" s="200"/>
      <c r="KX105" s="200"/>
      <c r="KY105" s="200"/>
      <c r="KZ105" s="200"/>
      <c r="LA105" s="200"/>
      <c r="LB105" s="200"/>
      <c r="LC105" s="200"/>
      <c r="LD105" s="200"/>
      <c r="LE105" s="200"/>
      <c r="LF105" s="200"/>
      <c r="LG105" s="200"/>
      <c r="LH105" s="200"/>
      <c r="LI105" s="200"/>
      <c r="LJ105" s="200"/>
      <c r="LK105" s="200"/>
      <c r="LL105" s="200"/>
      <c r="LM105" s="200"/>
      <c r="LN105" s="200"/>
      <c r="LO105" s="200"/>
      <c r="LP105" s="200"/>
      <c r="LQ105" s="200"/>
      <c r="LR105" s="200"/>
      <c r="LS105" s="200"/>
      <c r="LT105" s="200"/>
      <c r="LU105" s="200"/>
      <c r="LV105" s="200"/>
      <c r="LW105" s="200"/>
      <c r="LX105" s="200"/>
      <c r="LY105" s="200"/>
      <c r="LZ105" s="200"/>
      <c r="MA105" s="200"/>
      <c r="MB105" s="200"/>
      <c r="MC105" s="200"/>
      <c r="MD105" s="200"/>
      <c r="ME105" s="200"/>
      <c r="MF105" s="200"/>
      <c r="MG105" s="200"/>
      <c r="MH105" s="200"/>
      <c r="MI105" s="200"/>
      <c r="MJ105" s="200"/>
      <c r="MK105" s="200"/>
      <c r="ML105" s="200"/>
      <c r="MM105" s="200"/>
      <c r="MN105" s="200"/>
      <c r="MO105" s="200"/>
      <c r="MP105" s="200"/>
      <c r="MQ105" s="200"/>
      <c r="MR105" s="200"/>
      <c r="MS105" s="200"/>
      <c r="MT105" s="200"/>
      <c r="MU105" s="200"/>
      <c r="MV105" s="200"/>
      <c r="MW105" s="200"/>
      <c r="MX105" s="200"/>
      <c r="MY105" s="200"/>
      <c r="MZ105" s="200"/>
      <c r="NA105" s="200"/>
      <c r="NB105" s="200"/>
      <c r="NC105" s="200"/>
      <c r="ND105" s="200"/>
      <c r="NE105" s="200"/>
      <c r="NF105" s="200"/>
      <c r="NG105" s="200"/>
      <c r="NH105" s="200"/>
      <c r="NI105" s="200"/>
      <c r="NJ105" s="200"/>
      <c r="NK105" s="200"/>
      <c r="NL105" s="200"/>
      <c r="NM105" s="200"/>
      <c r="NN105" s="200"/>
      <c r="NO105" s="200"/>
      <c r="NP105" s="200"/>
      <c r="NQ105" s="200"/>
      <c r="NR105" s="200"/>
      <c r="NS105" s="200"/>
      <c r="NT105" s="200"/>
      <c r="NU105" s="200"/>
      <c r="NV105" s="200"/>
      <c r="NW105" s="200"/>
      <c r="NX105" s="200"/>
      <c r="NY105" s="200"/>
      <c r="NZ105" s="200"/>
      <c r="OA105" s="200"/>
      <c r="OB105" s="200"/>
      <c r="OC105" s="200"/>
      <c r="OD105" s="200"/>
      <c r="OE105" s="200"/>
      <c r="OF105" s="200"/>
      <c r="OG105" s="200"/>
      <c r="OH105" s="200"/>
      <c r="OI105" s="200"/>
      <c r="OJ105" s="200"/>
      <c r="OK105" s="200"/>
      <c r="OL105" s="200"/>
      <c r="OM105" s="200"/>
      <c r="ON105" s="200"/>
      <c r="OO105" s="200"/>
      <c r="OP105" s="200"/>
      <c r="OQ105" s="200"/>
      <c r="OR105" s="200"/>
      <c r="OS105" s="200"/>
      <c r="OT105" s="200"/>
      <c r="OU105" s="200"/>
      <c r="OV105" s="200"/>
      <c r="OW105" s="200"/>
      <c r="OX105" s="200"/>
      <c r="OY105" s="200"/>
      <c r="OZ105" s="200"/>
      <c r="PA105" s="200"/>
      <c r="PB105" s="200"/>
      <c r="PC105" s="200"/>
      <c r="PD105" s="200"/>
      <c r="PE105" s="200"/>
      <c r="PF105" s="200"/>
      <c r="PG105" s="200"/>
      <c r="PH105" s="200"/>
      <c r="PI105" s="200"/>
      <c r="PJ105" s="200"/>
      <c r="PK105" s="200"/>
      <c r="PL105" s="200"/>
      <c r="PM105" s="200"/>
      <c r="PN105" s="200"/>
      <c r="PO105" s="200"/>
      <c r="PP105" s="200"/>
      <c r="PQ105" s="200"/>
      <c r="PR105" s="200"/>
      <c r="PS105" s="200"/>
      <c r="PT105" s="200"/>
      <c r="PU105" s="200"/>
      <c r="PV105" s="200"/>
      <c r="PW105" s="200"/>
      <c r="PX105" s="200"/>
      <c r="PY105" s="200"/>
      <c r="PZ105" s="200"/>
      <c r="QA105" s="200"/>
      <c r="QB105" s="200"/>
      <c r="QC105" s="200"/>
      <c r="QD105" s="200"/>
      <c r="QE105" s="200"/>
      <c r="QF105" s="200"/>
      <c r="QG105" s="200"/>
      <c r="QH105" s="200"/>
      <c r="QI105" s="200"/>
      <c r="QJ105" s="200"/>
      <c r="QK105" s="200"/>
      <c r="QL105" s="200"/>
      <c r="QM105" s="200"/>
      <c r="QN105" s="200"/>
      <c r="QO105" s="200"/>
      <c r="QP105" s="200"/>
      <c r="QQ105" s="200"/>
      <c r="QR105" s="200"/>
      <c r="QS105" s="200"/>
      <c r="QT105" s="200"/>
      <c r="QU105" s="200"/>
      <c r="QV105" s="200"/>
      <c r="QW105" s="200"/>
      <c r="QX105" s="200"/>
      <c r="QY105" s="200"/>
      <c r="QZ105" s="200"/>
      <c r="RA105" s="200"/>
      <c r="RB105" s="200"/>
      <c r="RC105" s="200"/>
      <c r="RD105" s="200"/>
      <c r="RE105" s="200"/>
      <c r="RF105" s="200"/>
      <c r="RG105" s="200"/>
      <c r="RH105" s="200"/>
      <c r="RI105" s="200"/>
      <c r="RJ105" s="200"/>
      <c r="RK105" s="200"/>
      <c r="RL105" s="200"/>
      <c r="RM105" s="200"/>
      <c r="RN105" s="200"/>
      <c r="RO105" s="200"/>
      <c r="RP105" s="200"/>
      <c r="RQ105" s="200"/>
      <c r="RR105" s="200"/>
      <c r="RS105" s="200"/>
      <c r="RT105" s="200"/>
      <c r="RU105" s="200"/>
      <c r="RV105" s="200"/>
      <c r="RW105" s="200"/>
      <c r="RX105" s="200"/>
      <c r="RY105" s="200"/>
      <c r="RZ105" s="200"/>
      <c r="SA105" s="200"/>
      <c r="SB105" s="200"/>
      <c r="SC105" s="200"/>
      <c r="SD105" s="200"/>
      <c r="SE105" s="200"/>
      <c r="SF105" s="200"/>
      <c r="SG105" s="200"/>
      <c r="SH105" s="200"/>
      <c r="SI105" s="200"/>
      <c r="SJ105" s="200"/>
      <c r="SK105" s="200"/>
      <c r="SL105" s="200"/>
      <c r="SM105" s="200"/>
      <c r="SN105" s="200"/>
      <c r="SO105" s="200"/>
      <c r="SP105" s="200"/>
      <c r="SQ105" s="200"/>
      <c r="SR105" s="200"/>
      <c r="SS105" s="200"/>
      <c r="ST105" s="200"/>
      <c r="SU105" s="200"/>
      <c r="SV105" s="200"/>
      <c r="SW105" s="200"/>
      <c r="SX105" s="200"/>
      <c r="SY105" s="200"/>
      <c r="SZ105" s="200"/>
      <c r="TA105" s="200"/>
      <c r="TB105" s="200"/>
      <c r="TC105" s="200"/>
      <c r="TD105" s="200"/>
      <c r="TE105" s="200"/>
      <c r="TF105" s="200"/>
      <c r="TG105" s="200"/>
      <c r="TH105" s="200"/>
      <c r="TI105" s="200"/>
      <c r="TJ105" s="200"/>
      <c r="TK105" s="200"/>
      <c r="TL105" s="200"/>
      <c r="TM105" s="200"/>
      <c r="TN105" s="200"/>
      <c r="TO105" s="200"/>
      <c r="TP105" s="200"/>
      <c r="TQ105" s="200"/>
      <c r="TR105" s="200"/>
      <c r="TS105" s="200"/>
      <c r="TT105" s="200"/>
      <c r="TU105" s="200"/>
      <c r="TV105" s="200"/>
      <c r="TW105" s="200"/>
      <c r="TX105" s="200"/>
      <c r="TY105" s="200"/>
      <c r="TZ105" s="200"/>
      <c r="UA105" s="200"/>
      <c r="UB105" s="200"/>
      <c r="UC105" s="200"/>
      <c r="UD105" s="200"/>
      <c r="UE105" s="200"/>
      <c r="UF105" s="200"/>
      <c r="UG105" s="200"/>
      <c r="UH105" s="200"/>
      <c r="UI105" s="200"/>
      <c r="UJ105" s="200"/>
      <c r="UK105" s="200"/>
      <c r="UL105" s="200"/>
      <c r="UM105" s="200"/>
      <c r="UN105" s="200"/>
      <c r="UO105" s="200"/>
      <c r="UP105" s="200"/>
      <c r="UQ105" s="200"/>
      <c r="UR105" s="200"/>
      <c r="US105" s="200"/>
      <c r="UT105" s="200"/>
      <c r="UU105" s="200"/>
      <c r="UV105" s="200"/>
      <c r="UW105" s="200"/>
      <c r="UX105" s="200"/>
      <c r="UY105" s="200"/>
      <c r="UZ105" s="200"/>
      <c r="VA105" s="200"/>
      <c r="VB105" s="200"/>
      <c r="VC105" s="200"/>
      <c r="VD105" s="200"/>
      <c r="VE105" s="200"/>
      <c r="VF105" s="200"/>
      <c r="VG105" s="200"/>
      <c r="VH105" s="200"/>
      <c r="VI105" s="200"/>
      <c r="VJ105" s="200"/>
      <c r="VK105" s="200"/>
      <c r="VL105" s="200"/>
      <c r="VM105" s="200"/>
      <c r="VN105" s="200"/>
      <c r="VO105" s="200"/>
      <c r="VP105" s="200"/>
      <c r="VQ105" s="200"/>
      <c r="VR105" s="200"/>
      <c r="VS105" s="200"/>
      <c r="VT105" s="200"/>
      <c r="VU105" s="200"/>
      <c r="VV105" s="200"/>
      <c r="VW105" s="200"/>
      <c r="VX105" s="200"/>
      <c r="VY105" s="200"/>
      <c r="VZ105" s="200"/>
      <c r="WA105" s="200"/>
      <c r="WB105" s="200"/>
      <c r="WC105" s="200"/>
      <c r="WD105" s="200"/>
      <c r="WE105" s="200"/>
      <c r="WF105" s="200"/>
      <c r="WG105" s="200"/>
      <c r="WH105" s="200"/>
      <c r="WI105" s="200"/>
      <c r="WJ105" s="200"/>
      <c r="WK105" s="200"/>
      <c r="WL105" s="200"/>
      <c r="WM105" s="200"/>
      <c r="WN105" s="200"/>
      <c r="WO105" s="200"/>
      <c r="WP105" s="200"/>
      <c r="WQ105" s="200"/>
      <c r="WR105" s="200"/>
      <c r="WS105" s="200"/>
      <c r="WT105" s="200"/>
      <c r="WU105" s="200"/>
      <c r="WV105" s="200"/>
      <c r="WW105" s="200"/>
      <c r="WX105" s="200"/>
      <c r="WY105" s="200"/>
      <c r="WZ105" s="200"/>
      <c r="XA105" s="200"/>
      <c r="XB105" s="200"/>
      <c r="XC105" s="200"/>
      <c r="XD105" s="200"/>
      <c r="XE105" s="200"/>
      <c r="XF105" s="200"/>
      <c r="XG105" s="200"/>
      <c r="XH105" s="200"/>
      <c r="XI105" s="200"/>
      <c r="XJ105" s="200"/>
      <c r="XK105" s="200"/>
      <c r="XL105" s="200"/>
      <c r="XM105" s="200"/>
      <c r="XN105" s="200"/>
      <c r="XO105" s="200"/>
      <c r="XP105" s="200"/>
      <c r="XQ105" s="200"/>
      <c r="XR105" s="200"/>
      <c r="XS105" s="200"/>
      <c r="XT105" s="200"/>
      <c r="XU105" s="200"/>
      <c r="XV105" s="200"/>
      <c r="XW105" s="200"/>
      <c r="XX105" s="200"/>
      <c r="XY105" s="200"/>
      <c r="XZ105" s="200"/>
      <c r="YA105" s="200"/>
      <c r="YB105" s="200"/>
      <c r="YC105" s="200"/>
      <c r="YD105" s="200"/>
      <c r="YE105" s="200"/>
      <c r="YF105" s="200"/>
      <c r="YG105" s="200"/>
      <c r="YH105" s="200"/>
      <c r="YI105" s="200"/>
      <c r="YJ105" s="200"/>
      <c r="YK105" s="200"/>
      <c r="YL105" s="200"/>
      <c r="YM105" s="200"/>
      <c r="YN105" s="200"/>
      <c r="YO105" s="200"/>
      <c r="YP105" s="200"/>
      <c r="YQ105" s="200"/>
      <c r="YR105" s="200"/>
      <c r="YS105" s="200"/>
      <c r="YT105" s="200"/>
      <c r="YU105" s="200"/>
      <c r="YV105" s="200"/>
      <c r="YW105" s="200"/>
      <c r="YX105" s="200"/>
      <c r="YY105" s="200"/>
      <c r="YZ105" s="200"/>
      <c r="ZA105" s="200"/>
      <c r="ZB105" s="200"/>
      <c r="ZC105" s="200"/>
      <c r="ZD105" s="200"/>
      <c r="ZE105" s="200"/>
      <c r="ZF105" s="200"/>
      <c r="ZG105" s="200"/>
      <c r="ZH105" s="200"/>
      <c r="ZI105" s="200"/>
      <c r="ZJ105" s="200"/>
      <c r="ZK105" s="200"/>
      <c r="ZL105" s="200"/>
      <c r="ZM105" s="200"/>
      <c r="ZN105" s="200"/>
      <c r="ZO105" s="200"/>
      <c r="ZP105" s="200"/>
      <c r="ZQ105" s="200"/>
      <c r="ZR105" s="200"/>
      <c r="ZS105" s="200"/>
      <c r="ZT105" s="200"/>
      <c r="ZU105" s="200"/>
      <c r="ZV105" s="200"/>
      <c r="ZW105" s="200"/>
      <c r="ZX105" s="200"/>
      <c r="ZY105" s="200"/>
      <c r="ZZ105" s="200"/>
      <c r="AAA105" s="200"/>
      <c r="AAB105" s="200"/>
      <c r="AAC105" s="200"/>
      <c r="AAD105" s="200"/>
      <c r="AAE105" s="200"/>
      <c r="AAF105" s="200"/>
      <c r="AAG105" s="200"/>
      <c r="AAH105" s="200"/>
      <c r="AAI105" s="200"/>
      <c r="AAJ105" s="200"/>
      <c r="AAK105" s="200"/>
      <c r="AAL105" s="200"/>
      <c r="AAM105" s="200"/>
      <c r="AAN105" s="200"/>
      <c r="AAO105" s="200"/>
      <c r="AAP105" s="200"/>
      <c r="AAQ105" s="200"/>
      <c r="AAR105" s="200"/>
      <c r="AAS105" s="200"/>
      <c r="AAT105" s="200"/>
      <c r="AAU105" s="200"/>
      <c r="AAV105" s="200"/>
      <c r="AAW105" s="200"/>
      <c r="AAX105" s="200"/>
      <c r="AAY105" s="200"/>
      <c r="AAZ105" s="200"/>
      <c r="ABA105" s="200"/>
      <c r="ABB105" s="200"/>
      <c r="ABC105" s="200"/>
      <c r="ABD105" s="200"/>
      <c r="ABE105" s="200"/>
      <c r="ABF105" s="200"/>
      <c r="ABG105" s="200"/>
      <c r="ABH105" s="200"/>
      <c r="ABI105" s="200"/>
      <c r="ABJ105" s="200"/>
      <c r="ABK105" s="200"/>
      <c r="ABL105" s="200"/>
      <c r="ABM105" s="200"/>
      <c r="ABN105" s="200"/>
      <c r="ABO105" s="200"/>
      <c r="ABP105" s="200"/>
      <c r="ABQ105" s="200"/>
      <c r="ABR105" s="200"/>
      <c r="ABS105" s="200"/>
      <c r="ABT105" s="200"/>
      <c r="ABU105" s="200"/>
      <c r="ABV105" s="200"/>
      <c r="ABW105" s="200"/>
      <c r="ABX105" s="200"/>
      <c r="ABY105" s="200"/>
      <c r="ABZ105" s="200"/>
      <c r="ACA105" s="200"/>
      <c r="ACB105" s="200"/>
      <c r="ACC105" s="200"/>
      <c r="ACD105" s="200"/>
      <c r="ACE105" s="200"/>
      <c r="ACF105" s="200"/>
      <c r="ACG105" s="200"/>
      <c r="ACH105" s="200"/>
      <c r="ACI105" s="200"/>
      <c r="ACJ105" s="200"/>
      <c r="ACK105" s="200"/>
      <c r="ACL105" s="200"/>
      <c r="ACM105" s="200"/>
      <c r="ACN105" s="200"/>
      <c r="ACO105" s="200"/>
      <c r="ACP105" s="200"/>
      <c r="ACQ105" s="200"/>
      <c r="ACR105" s="200"/>
      <c r="ACS105" s="200"/>
      <c r="ACT105" s="200"/>
      <c r="ACU105" s="200"/>
      <c r="ACV105" s="200"/>
      <c r="ACW105" s="200"/>
      <c r="ACX105" s="200"/>
      <c r="ACY105" s="200"/>
      <c r="ACZ105" s="200"/>
      <c r="ADA105" s="200"/>
      <c r="ADB105" s="200"/>
      <c r="ADC105" s="200"/>
      <c r="ADD105" s="200"/>
      <c r="ADE105" s="200"/>
      <c r="ADF105" s="200"/>
      <c r="ADG105" s="200"/>
      <c r="ADH105" s="200"/>
      <c r="ADI105" s="200"/>
      <c r="ADJ105" s="200"/>
      <c r="ADK105" s="200"/>
      <c r="ADL105" s="200"/>
      <c r="ADM105" s="200"/>
      <c r="ADN105" s="200"/>
      <c r="ADO105" s="200"/>
      <c r="ADP105" s="200"/>
      <c r="ADQ105" s="200"/>
      <c r="ADR105" s="200"/>
      <c r="ADS105" s="200"/>
      <c r="ADT105" s="200"/>
      <c r="ADU105" s="200"/>
      <c r="ADV105" s="200"/>
      <c r="ADW105" s="200"/>
      <c r="ADX105" s="200"/>
      <c r="ADY105" s="200"/>
      <c r="ADZ105" s="200"/>
      <c r="AEA105" s="200"/>
      <c r="AEB105" s="200"/>
      <c r="AEC105" s="200"/>
      <c r="AED105" s="200"/>
      <c r="AEE105" s="200"/>
      <c r="AEF105" s="200"/>
      <c r="AEG105" s="200"/>
      <c r="AEH105" s="200"/>
      <c r="AEI105" s="200"/>
      <c r="AEJ105" s="200"/>
      <c r="AEK105" s="200"/>
      <c r="AEL105" s="200"/>
      <c r="AEM105" s="200"/>
      <c r="AEN105" s="200"/>
      <c r="AEO105" s="200"/>
      <c r="AEP105" s="200"/>
      <c r="AEQ105" s="200"/>
      <c r="AER105" s="200"/>
      <c r="AES105" s="200"/>
      <c r="AET105" s="200"/>
      <c r="AEU105" s="200"/>
      <c r="AEV105" s="200"/>
      <c r="AEW105" s="200"/>
      <c r="AEX105" s="200"/>
      <c r="AEY105" s="200"/>
      <c r="AEZ105" s="200"/>
      <c r="AFA105" s="200"/>
      <c r="AFB105" s="200"/>
      <c r="AFC105" s="200"/>
      <c r="AFD105" s="200"/>
      <c r="AFE105" s="200"/>
      <c r="AFF105" s="200"/>
      <c r="AFG105" s="200"/>
      <c r="AFH105" s="200"/>
      <c r="AFI105" s="200"/>
      <c r="AFJ105" s="200"/>
      <c r="AFK105" s="200"/>
      <c r="AFL105" s="200"/>
      <c r="AFM105" s="200"/>
      <c r="AFN105" s="200"/>
      <c r="AFO105" s="200"/>
      <c r="AFP105" s="200"/>
      <c r="AFQ105" s="200"/>
      <c r="AFR105" s="200"/>
      <c r="AFS105" s="200"/>
      <c r="AFT105" s="200"/>
      <c r="AFU105" s="200"/>
      <c r="AFV105" s="200"/>
      <c r="AFW105" s="200"/>
      <c r="AFX105" s="200"/>
      <c r="AFY105" s="200"/>
      <c r="AFZ105" s="200"/>
      <c r="AGA105" s="200"/>
      <c r="AGB105" s="200"/>
      <c r="AGC105" s="200"/>
      <c r="AGD105" s="200"/>
      <c r="AGE105" s="200"/>
      <c r="AGF105" s="200"/>
      <c r="AGG105" s="200"/>
      <c r="AGH105" s="200"/>
      <c r="AGI105" s="200"/>
      <c r="AGJ105" s="200"/>
      <c r="AGK105" s="200"/>
      <c r="AGL105" s="200"/>
      <c r="AGM105" s="200"/>
      <c r="AGN105" s="200"/>
      <c r="AGO105" s="200"/>
      <c r="AGP105" s="200"/>
      <c r="AGQ105" s="200"/>
      <c r="AGR105" s="200"/>
      <c r="AGS105" s="200"/>
      <c r="AGT105" s="200"/>
      <c r="AGU105" s="200"/>
      <c r="AGV105" s="200"/>
      <c r="AGW105" s="200"/>
      <c r="AGX105" s="200"/>
      <c r="AGY105" s="200"/>
      <c r="AGZ105" s="200"/>
      <c r="AHA105" s="200"/>
      <c r="AHB105" s="200"/>
      <c r="AHC105" s="200"/>
      <c r="AHD105" s="200"/>
      <c r="AHE105" s="200"/>
      <c r="AHF105" s="200"/>
      <c r="AHG105" s="200"/>
      <c r="AHH105" s="200"/>
      <c r="AHI105" s="200"/>
      <c r="AHJ105" s="200"/>
      <c r="AHK105" s="200"/>
      <c r="AHL105" s="200"/>
      <c r="AHM105" s="200"/>
      <c r="AHN105" s="200"/>
      <c r="AHO105" s="200"/>
      <c r="AHP105" s="200"/>
      <c r="AHQ105" s="200"/>
      <c r="AHR105" s="200"/>
      <c r="AHS105" s="200"/>
      <c r="AHT105" s="200"/>
      <c r="AHU105" s="200"/>
      <c r="AHV105" s="200"/>
      <c r="AHW105" s="200"/>
      <c r="AHX105" s="200"/>
      <c r="AHY105" s="200"/>
      <c r="AHZ105" s="200"/>
      <c r="AIA105" s="200"/>
      <c r="AIB105" s="200"/>
      <c r="AIC105" s="200"/>
      <c r="AID105" s="200"/>
      <c r="AIE105" s="200"/>
      <c r="AIF105" s="200"/>
      <c r="AIG105" s="200"/>
      <c r="AIH105" s="200"/>
      <c r="AII105" s="200"/>
      <c r="AIJ105" s="200"/>
      <c r="AIK105" s="200"/>
      <c r="AIL105" s="200"/>
      <c r="AIM105" s="200"/>
      <c r="AIN105" s="200"/>
      <c r="AIO105" s="200"/>
      <c r="AIP105" s="200"/>
      <c r="AIQ105" s="200"/>
      <c r="AIR105" s="200"/>
      <c r="AIS105" s="200"/>
      <c r="AIT105" s="200"/>
      <c r="AIU105" s="200"/>
      <c r="AIV105" s="200"/>
      <c r="AIW105" s="200"/>
      <c r="AIX105" s="200"/>
      <c r="AIY105" s="200"/>
      <c r="AIZ105" s="200"/>
      <c r="AJA105" s="200"/>
      <c r="AJB105" s="200"/>
      <c r="AJC105" s="200"/>
      <c r="AJD105" s="200"/>
      <c r="AJE105" s="200"/>
      <c r="AJF105" s="200"/>
      <c r="AJG105" s="200"/>
      <c r="AJH105" s="200"/>
      <c r="AJI105" s="200"/>
      <c r="AJJ105" s="200"/>
      <c r="AJK105" s="200"/>
      <c r="AJL105" s="200"/>
      <c r="AJM105" s="200"/>
      <c r="AJN105" s="200"/>
      <c r="AJO105" s="200"/>
    </row>
    <row r="106" spans="1:952">
      <c r="B106" s="354">
        <v>103</v>
      </c>
      <c r="C106" s="355"/>
      <c r="D106" s="354"/>
      <c r="E106" s="354"/>
      <c r="F106" s="356">
        <v>0</v>
      </c>
      <c r="G106" s="356">
        <v>0</v>
      </c>
      <c r="H106" s="358">
        <v>0</v>
      </c>
      <c r="I106" s="356">
        <v>0</v>
      </c>
      <c r="J106" s="381"/>
      <c r="K106" s="381"/>
      <c r="L106" s="381"/>
      <c r="M106" s="360">
        <f t="shared" si="8"/>
        <v>0</v>
      </c>
      <c r="N106" s="361">
        <f t="shared" si="9"/>
        <v>0</v>
      </c>
      <c r="O106" s="361">
        <f t="shared" si="13"/>
        <v>0</v>
      </c>
      <c r="S106" s="414">
        <v>103</v>
      </c>
      <c r="T106" s="415"/>
      <c r="U106" s="414"/>
      <c r="V106" s="425">
        <v>0</v>
      </c>
      <c r="W106" s="416">
        <f t="shared" si="10"/>
        <v>0</v>
      </c>
      <c r="X106" s="416">
        <f t="shared" si="11"/>
        <v>0</v>
      </c>
      <c r="Y106" s="409"/>
      <c r="Z106" s="428" t="str">
        <f t="shared" si="12"/>
        <v>OK</v>
      </c>
      <c r="AJP106" s="201"/>
    </row>
    <row r="107" spans="1:952">
      <c r="B107" s="354">
        <v>104</v>
      </c>
      <c r="C107" s="355"/>
      <c r="D107" s="354"/>
      <c r="E107" s="354"/>
      <c r="F107" s="356">
        <v>0</v>
      </c>
      <c r="G107" s="356">
        <v>0</v>
      </c>
      <c r="H107" s="358">
        <v>0</v>
      </c>
      <c r="I107" s="356">
        <v>0</v>
      </c>
      <c r="J107" s="381"/>
      <c r="K107" s="381"/>
      <c r="L107" s="381"/>
      <c r="M107" s="360">
        <f t="shared" si="8"/>
        <v>0</v>
      </c>
      <c r="N107" s="361">
        <f t="shared" si="9"/>
        <v>0</v>
      </c>
      <c r="O107" s="361">
        <f t="shared" si="13"/>
        <v>0</v>
      </c>
      <c r="S107" s="414">
        <v>104</v>
      </c>
      <c r="T107" s="415"/>
      <c r="U107" s="414"/>
      <c r="V107" s="425">
        <v>0</v>
      </c>
      <c r="W107" s="416">
        <f t="shared" si="10"/>
        <v>0</v>
      </c>
      <c r="X107" s="416">
        <f t="shared" si="11"/>
        <v>0</v>
      </c>
      <c r="Y107" s="409"/>
      <c r="Z107" s="428" t="str">
        <f t="shared" si="12"/>
        <v>OK</v>
      </c>
      <c r="AJP107" s="201"/>
    </row>
    <row r="108" spans="1:952">
      <c r="B108" s="354">
        <v>105</v>
      </c>
      <c r="C108" s="355"/>
      <c r="D108" s="354"/>
      <c r="E108" s="354"/>
      <c r="F108" s="356">
        <v>0</v>
      </c>
      <c r="G108" s="356">
        <v>0</v>
      </c>
      <c r="H108" s="358">
        <v>0</v>
      </c>
      <c r="I108" s="356">
        <v>0</v>
      </c>
      <c r="J108" s="381"/>
      <c r="K108" s="381"/>
      <c r="L108" s="381"/>
      <c r="M108" s="360">
        <f t="shared" si="8"/>
        <v>0</v>
      </c>
      <c r="N108" s="361">
        <f t="shared" si="9"/>
        <v>0</v>
      </c>
      <c r="O108" s="361">
        <f t="shared" si="13"/>
        <v>0</v>
      </c>
      <c r="S108" s="414">
        <v>105</v>
      </c>
      <c r="T108" s="415"/>
      <c r="U108" s="414"/>
      <c r="V108" s="425">
        <v>0</v>
      </c>
      <c r="W108" s="416">
        <f t="shared" si="10"/>
        <v>0</v>
      </c>
      <c r="X108" s="416">
        <f t="shared" si="11"/>
        <v>0</v>
      </c>
      <c r="Y108" s="409"/>
      <c r="Z108" s="428" t="str">
        <f t="shared" si="12"/>
        <v>OK</v>
      </c>
      <c r="AJP108" s="201"/>
    </row>
    <row r="109" spans="1:952">
      <c r="B109" s="354">
        <v>106</v>
      </c>
      <c r="C109" s="355"/>
      <c r="D109" s="354"/>
      <c r="E109" s="354"/>
      <c r="F109" s="356">
        <v>0</v>
      </c>
      <c r="G109" s="356">
        <v>0</v>
      </c>
      <c r="H109" s="358">
        <v>0</v>
      </c>
      <c r="I109" s="356">
        <v>0</v>
      </c>
      <c r="J109" s="381"/>
      <c r="K109" s="381"/>
      <c r="L109" s="381"/>
      <c r="M109" s="360">
        <f t="shared" si="8"/>
        <v>0</v>
      </c>
      <c r="N109" s="361">
        <f t="shared" si="9"/>
        <v>0</v>
      </c>
      <c r="O109" s="361">
        <f t="shared" si="13"/>
        <v>0</v>
      </c>
      <c r="S109" s="414">
        <v>106</v>
      </c>
      <c r="T109" s="415"/>
      <c r="U109" s="414"/>
      <c r="V109" s="425">
        <v>0</v>
      </c>
      <c r="W109" s="416">
        <f t="shared" si="10"/>
        <v>0</v>
      </c>
      <c r="X109" s="416">
        <f t="shared" si="11"/>
        <v>0</v>
      </c>
      <c r="Y109" s="409"/>
      <c r="Z109" s="428" t="str">
        <f t="shared" si="12"/>
        <v>OK</v>
      </c>
      <c r="AJP109" s="201"/>
    </row>
    <row r="110" spans="1:952" s="202" customFormat="1">
      <c r="A110" s="200"/>
      <c r="B110" s="366">
        <v>107</v>
      </c>
      <c r="C110" s="367"/>
      <c r="D110" s="366"/>
      <c r="E110" s="366"/>
      <c r="F110" s="356">
        <v>0</v>
      </c>
      <c r="G110" s="356">
        <v>0</v>
      </c>
      <c r="H110" s="356">
        <v>0</v>
      </c>
      <c r="I110" s="356">
        <v>0</v>
      </c>
      <c r="J110" s="380"/>
      <c r="K110" s="380"/>
      <c r="L110" s="380"/>
      <c r="M110" s="360">
        <f t="shared" si="8"/>
        <v>0</v>
      </c>
      <c r="N110" s="361">
        <f t="shared" si="9"/>
        <v>0</v>
      </c>
      <c r="O110" s="361">
        <f t="shared" si="13"/>
        <v>0</v>
      </c>
      <c r="P110" s="200"/>
      <c r="Q110" s="200"/>
      <c r="R110" s="200"/>
      <c r="S110" s="417">
        <v>107</v>
      </c>
      <c r="T110" s="418"/>
      <c r="U110" s="417"/>
      <c r="V110" s="426">
        <v>0</v>
      </c>
      <c r="W110" s="416">
        <f t="shared" si="10"/>
        <v>0</v>
      </c>
      <c r="X110" s="416">
        <f t="shared" si="11"/>
        <v>0</v>
      </c>
      <c r="Y110" s="419"/>
      <c r="Z110" s="428" t="str">
        <f t="shared" si="12"/>
        <v>OK</v>
      </c>
      <c r="AA110" s="352"/>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c r="DF110" s="200"/>
      <c r="DG110" s="200"/>
      <c r="DH110" s="200"/>
      <c r="DI110" s="200"/>
      <c r="DJ110" s="200"/>
      <c r="DK110" s="200"/>
      <c r="DL110" s="200"/>
      <c r="DM110" s="200"/>
      <c r="DN110" s="200"/>
      <c r="DO110" s="200"/>
      <c r="DP110" s="200"/>
      <c r="DQ110" s="200"/>
      <c r="DR110" s="200"/>
      <c r="DS110" s="200"/>
      <c r="DT110" s="200"/>
      <c r="DU110" s="200"/>
      <c r="DV110" s="200"/>
      <c r="DW110" s="200"/>
      <c r="DX110" s="200"/>
      <c r="DY110" s="200"/>
      <c r="DZ110" s="200"/>
      <c r="EA110" s="200"/>
      <c r="EB110" s="200"/>
      <c r="EC110" s="200"/>
      <c r="ED110" s="200"/>
      <c r="EE110" s="200"/>
      <c r="EF110" s="200"/>
      <c r="EG110" s="200"/>
      <c r="EH110" s="200"/>
      <c r="EI110" s="200"/>
      <c r="EJ110" s="200"/>
      <c r="EK110" s="200"/>
      <c r="EL110" s="200"/>
      <c r="EM110" s="200"/>
      <c r="EN110" s="200"/>
      <c r="EO110" s="200"/>
      <c r="EP110" s="200"/>
      <c r="EQ110" s="200"/>
      <c r="ER110" s="200"/>
      <c r="ES110" s="200"/>
      <c r="ET110" s="200"/>
      <c r="EU110" s="200"/>
      <c r="EV110" s="200"/>
      <c r="EW110" s="200"/>
      <c r="EX110" s="200"/>
      <c r="EY110" s="200"/>
      <c r="EZ110" s="200"/>
      <c r="FA110" s="200"/>
      <c r="FB110" s="200"/>
      <c r="FC110" s="200"/>
      <c r="FD110" s="200"/>
      <c r="FE110" s="200"/>
      <c r="FF110" s="200"/>
      <c r="FG110" s="200"/>
      <c r="FH110" s="200"/>
      <c r="FI110" s="200"/>
      <c r="FJ110" s="200"/>
      <c r="FK110" s="200"/>
      <c r="FL110" s="200"/>
      <c r="FM110" s="200"/>
      <c r="FN110" s="200"/>
      <c r="FO110" s="200"/>
      <c r="FP110" s="200"/>
      <c r="FQ110" s="200"/>
      <c r="FR110" s="200"/>
      <c r="FS110" s="200"/>
      <c r="FT110" s="200"/>
      <c r="FU110" s="200"/>
      <c r="FV110" s="200"/>
      <c r="FW110" s="200"/>
      <c r="FX110" s="200"/>
      <c r="FY110" s="200"/>
      <c r="FZ110" s="200"/>
      <c r="GA110" s="200"/>
      <c r="GB110" s="200"/>
      <c r="GC110" s="200"/>
      <c r="GD110" s="200"/>
      <c r="GE110" s="200"/>
      <c r="GF110" s="200"/>
      <c r="GG110" s="200"/>
      <c r="GH110" s="200"/>
      <c r="GI110" s="200"/>
      <c r="GJ110" s="200"/>
      <c r="GK110" s="200"/>
      <c r="GL110" s="200"/>
      <c r="GM110" s="200"/>
      <c r="GN110" s="200"/>
      <c r="GO110" s="200"/>
      <c r="GP110" s="200"/>
      <c r="GQ110" s="200"/>
      <c r="GR110" s="200"/>
      <c r="GS110" s="200"/>
      <c r="GT110" s="200"/>
      <c r="GU110" s="200"/>
      <c r="GV110" s="200"/>
      <c r="GW110" s="200"/>
      <c r="GX110" s="200"/>
      <c r="GY110" s="200"/>
      <c r="GZ110" s="200"/>
      <c r="HA110" s="200"/>
      <c r="HB110" s="200"/>
      <c r="HC110" s="200"/>
      <c r="HD110" s="200"/>
      <c r="HE110" s="200"/>
      <c r="HF110" s="200"/>
      <c r="HG110" s="200"/>
      <c r="HH110" s="200"/>
      <c r="HI110" s="200"/>
      <c r="HJ110" s="200"/>
      <c r="HK110" s="200"/>
      <c r="HL110" s="200"/>
      <c r="HM110" s="200"/>
      <c r="HN110" s="200"/>
      <c r="HO110" s="200"/>
      <c r="HP110" s="200"/>
      <c r="HQ110" s="200"/>
      <c r="HR110" s="200"/>
      <c r="HS110" s="200"/>
      <c r="HT110" s="200"/>
      <c r="HU110" s="200"/>
      <c r="HV110" s="200"/>
      <c r="HW110" s="200"/>
      <c r="HX110" s="200"/>
      <c r="HY110" s="200"/>
      <c r="HZ110" s="200"/>
      <c r="IA110" s="200"/>
      <c r="IB110" s="200"/>
      <c r="IC110" s="200"/>
      <c r="ID110" s="200"/>
      <c r="IE110" s="200"/>
      <c r="IF110" s="200"/>
      <c r="IG110" s="200"/>
      <c r="IH110" s="200"/>
      <c r="II110" s="200"/>
      <c r="IJ110" s="200"/>
      <c r="IK110" s="200"/>
      <c r="IL110" s="200"/>
      <c r="IM110" s="200"/>
      <c r="IN110" s="200"/>
      <c r="IO110" s="200"/>
      <c r="IP110" s="200"/>
      <c r="IQ110" s="200"/>
      <c r="IR110" s="200"/>
      <c r="IS110" s="200"/>
      <c r="IT110" s="200"/>
      <c r="IU110" s="200"/>
      <c r="IV110" s="200"/>
      <c r="IW110" s="200"/>
      <c r="IX110" s="200"/>
      <c r="IY110" s="200"/>
      <c r="IZ110" s="200"/>
      <c r="JA110" s="200"/>
      <c r="JB110" s="200"/>
      <c r="JC110" s="200"/>
      <c r="JD110" s="200"/>
      <c r="JE110" s="200"/>
      <c r="JF110" s="200"/>
      <c r="JG110" s="200"/>
      <c r="JH110" s="200"/>
      <c r="JI110" s="200"/>
      <c r="JJ110" s="200"/>
      <c r="JK110" s="200"/>
      <c r="JL110" s="200"/>
      <c r="JM110" s="200"/>
      <c r="JN110" s="200"/>
      <c r="JO110" s="200"/>
      <c r="JP110" s="200"/>
      <c r="JQ110" s="200"/>
      <c r="JR110" s="200"/>
      <c r="JS110" s="200"/>
      <c r="JT110" s="200"/>
      <c r="JU110" s="200"/>
      <c r="JV110" s="200"/>
      <c r="JW110" s="200"/>
      <c r="JX110" s="200"/>
      <c r="JY110" s="200"/>
      <c r="JZ110" s="200"/>
      <c r="KA110" s="200"/>
      <c r="KB110" s="200"/>
      <c r="KC110" s="200"/>
      <c r="KD110" s="200"/>
      <c r="KE110" s="200"/>
      <c r="KF110" s="200"/>
      <c r="KG110" s="200"/>
      <c r="KH110" s="200"/>
      <c r="KI110" s="200"/>
      <c r="KJ110" s="200"/>
      <c r="KK110" s="200"/>
      <c r="KL110" s="200"/>
      <c r="KM110" s="200"/>
      <c r="KN110" s="200"/>
      <c r="KO110" s="200"/>
      <c r="KP110" s="200"/>
      <c r="KQ110" s="200"/>
      <c r="KR110" s="200"/>
      <c r="KS110" s="200"/>
      <c r="KT110" s="200"/>
      <c r="KU110" s="200"/>
      <c r="KV110" s="200"/>
      <c r="KW110" s="200"/>
      <c r="KX110" s="200"/>
      <c r="KY110" s="200"/>
      <c r="KZ110" s="200"/>
      <c r="LA110" s="200"/>
      <c r="LB110" s="200"/>
      <c r="LC110" s="200"/>
      <c r="LD110" s="200"/>
      <c r="LE110" s="200"/>
      <c r="LF110" s="200"/>
      <c r="LG110" s="200"/>
      <c r="LH110" s="200"/>
      <c r="LI110" s="200"/>
      <c r="LJ110" s="200"/>
      <c r="LK110" s="200"/>
      <c r="LL110" s="200"/>
      <c r="LM110" s="200"/>
      <c r="LN110" s="200"/>
      <c r="LO110" s="200"/>
      <c r="LP110" s="200"/>
      <c r="LQ110" s="200"/>
      <c r="LR110" s="200"/>
      <c r="LS110" s="200"/>
      <c r="LT110" s="200"/>
      <c r="LU110" s="200"/>
      <c r="LV110" s="200"/>
      <c r="LW110" s="200"/>
      <c r="LX110" s="200"/>
      <c r="LY110" s="200"/>
      <c r="LZ110" s="200"/>
      <c r="MA110" s="200"/>
      <c r="MB110" s="200"/>
      <c r="MC110" s="200"/>
      <c r="MD110" s="200"/>
      <c r="ME110" s="200"/>
      <c r="MF110" s="200"/>
      <c r="MG110" s="200"/>
      <c r="MH110" s="200"/>
      <c r="MI110" s="200"/>
      <c r="MJ110" s="200"/>
      <c r="MK110" s="200"/>
      <c r="ML110" s="200"/>
      <c r="MM110" s="200"/>
      <c r="MN110" s="200"/>
      <c r="MO110" s="200"/>
      <c r="MP110" s="200"/>
      <c r="MQ110" s="200"/>
      <c r="MR110" s="200"/>
      <c r="MS110" s="200"/>
      <c r="MT110" s="200"/>
      <c r="MU110" s="200"/>
      <c r="MV110" s="200"/>
      <c r="MW110" s="200"/>
      <c r="MX110" s="200"/>
      <c r="MY110" s="200"/>
      <c r="MZ110" s="200"/>
      <c r="NA110" s="200"/>
      <c r="NB110" s="200"/>
      <c r="NC110" s="200"/>
      <c r="ND110" s="200"/>
      <c r="NE110" s="200"/>
      <c r="NF110" s="200"/>
      <c r="NG110" s="200"/>
      <c r="NH110" s="200"/>
      <c r="NI110" s="200"/>
      <c r="NJ110" s="200"/>
      <c r="NK110" s="200"/>
      <c r="NL110" s="200"/>
      <c r="NM110" s="200"/>
      <c r="NN110" s="200"/>
      <c r="NO110" s="200"/>
      <c r="NP110" s="200"/>
      <c r="NQ110" s="200"/>
      <c r="NR110" s="200"/>
      <c r="NS110" s="200"/>
      <c r="NT110" s="200"/>
      <c r="NU110" s="200"/>
      <c r="NV110" s="200"/>
      <c r="NW110" s="200"/>
      <c r="NX110" s="200"/>
      <c r="NY110" s="200"/>
      <c r="NZ110" s="200"/>
      <c r="OA110" s="200"/>
      <c r="OB110" s="200"/>
      <c r="OC110" s="200"/>
      <c r="OD110" s="200"/>
      <c r="OE110" s="200"/>
      <c r="OF110" s="200"/>
      <c r="OG110" s="200"/>
      <c r="OH110" s="200"/>
      <c r="OI110" s="200"/>
      <c r="OJ110" s="200"/>
      <c r="OK110" s="200"/>
      <c r="OL110" s="200"/>
      <c r="OM110" s="200"/>
      <c r="ON110" s="200"/>
      <c r="OO110" s="200"/>
      <c r="OP110" s="200"/>
      <c r="OQ110" s="200"/>
      <c r="OR110" s="200"/>
      <c r="OS110" s="200"/>
      <c r="OT110" s="200"/>
      <c r="OU110" s="200"/>
      <c r="OV110" s="200"/>
      <c r="OW110" s="200"/>
      <c r="OX110" s="200"/>
      <c r="OY110" s="200"/>
      <c r="OZ110" s="200"/>
      <c r="PA110" s="200"/>
      <c r="PB110" s="200"/>
      <c r="PC110" s="200"/>
      <c r="PD110" s="200"/>
      <c r="PE110" s="200"/>
      <c r="PF110" s="200"/>
      <c r="PG110" s="200"/>
      <c r="PH110" s="200"/>
      <c r="PI110" s="200"/>
      <c r="PJ110" s="200"/>
      <c r="PK110" s="200"/>
      <c r="PL110" s="200"/>
      <c r="PM110" s="200"/>
      <c r="PN110" s="200"/>
      <c r="PO110" s="200"/>
      <c r="PP110" s="200"/>
      <c r="PQ110" s="200"/>
      <c r="PR110" s="200"/>
      <c r="PS110" s="200"/>
      <c r="PT110" s="200"/>
      <c r="PU110" s="200"/>
      <c r="PV110" s="200"/>
      <c r="PW110" s="200"/>
      <c r="PX110" s="200"/>
      <c r="PY110" s="200"/>
      <c r="PZ110" s="200"/>
      <c r="QA110" s="200"/>
      <c r="QB110" s="200"/>
      <c r="QC110" s="200"/>
      <c r="QD110" s="200"/>
      <c r="QE110" s="200"/>
      <c r="QF110" s="200"/>
      <c r="QG110" s="200"/>
      <c r="QH110" s="200"/>
      <c r="QI110" s="200"/>
      <c r="QJ110" s="200"/>
      <c r="QK110" s="200"/>
      <c r="QL110" s="200"/>
      <c r="QM110" s="200"/>
      <c r="QN110" s="200"/>
      <c r="QO110" s="200"/>
      <c r="QP110" s="200"/>
      <c r="QQ110" s="200"/>
      <c r="QR110" s="200"/>
      <c r="QS110" s="200"/>
      <c r="QT110" s="200"/>
      <c r="QU110" s="200"/>
      <c r="QV110" s="200"/>
      <c r="QW110" s="200"/>
      <c r="QX110" s="200"/>
      <c r="QY110" s="200"/>
      <c r="QZ110" s="200"/>
      <c r="RA110" s="200"/>
      <c r="RB110" s="200"/>
      <c r="RC110" s="200"/>
      <c r="RD110" s="200"/>
      <c r="RE110" s="200"/>
      <c r="RF110" s="200"/>
      <c r="RG110" s="200"/>
      <c r="RH110" s="200"/>
      <c r="RI110" s="200"/>
      <c r="RJ110" s="200"/>
      <c r="RK110" s="200"/>
      <c r="RL110" s="200"/>
      <c r="RM110" s="200"/>
      <c r="RN110" s="200"/>
      <c r="RO110" s="200"/>
      <c r="RP110" s="200"/>
      <c r="RQ110" s="200"/>
      <c r="RR110" s="200"/>
      <c r="RS110" s="200"/>
      <c r="RT110" s="200"/>
      <c r="RU110" s="200"/>
      <c r="RV110" s="200"/>
      <c r="RW110" s="200"/>
      <c r="RX110" s="200"/>
      <c r="RY110" s="200"/>
      <c r="RZ110" s="200"/>
      <c r="SA110" s="200"/>
      <c r="SB110" s="200"/>
      <c r="SC110" s="200"/>
      <c r="SD110" s="200"/>
      <c r="SE110" s="200"/>
      <c r="SF110" s="200"/>
      <c r="SG110" s="200"/>
      <c r="SH110" s="200"/>
      <c r="SI110" s="200"/>
      <c r="SJ110" s="200"/>
      <c r="SK110" s="200"/>
      <c r="SL110" s="200"/>
      <c r="SM110" s="200"/>
      <c r="SN110" s="200"/>
      <c r="SO110" s="200"/>
      <c r="SP110" s="200"/>
      <c r="SQ110" s="200"/>
      <c r="SR110" s="200"/>
      <c r="SS110" s="200"/>
      <c r="ST110" s="200"/>
      <c r="SU110" s="200"/>
      <c r="SV110" s="200"/>
      <c r="SW110" s="200"/>
      <c r="SX110" s="200"/>
      <c r="SY110" s="200"/>
      <c r="SZ110" s="200"/>
      <c r="TA110" s="200"/>
      <c r="TB110" s="200"/>
      <c r="TC110" s="200"/>
      <c r="TD110" s="200"/>
      <c r="TE110" s="200"/>
      <c r="TF110" s="200"/>
      <c r="TG110" s="200"/>
      <c r="TH110" s="200"/>
      <c r="TI110" s="200"/>
      <c r="TJ110" s="200"/>
      <c r="TK110" s="200"/>
      <c r="TL110" s="200"/>
      <c r="TM110" s="200"/>
      <c r="TN110" s="200"/>
      <c r="TO110" s="200"/>
      <c r="TP110" s="200"/>
      <c r="TQ110" s="200"/>
      <c r="TR110" s="200"/>
      <c r="TS110" s="200"/>
      <c r="TT110" s="200"/>
      <c r="TU110" s="200"/>
      <c r="TV110" s="200"/>
      <c r="TW110" s="200"/>
      <c r="TX110" s="200"/>
      <c r="TY110" s="200"/>
      <c r="TZ110" s="200"/>
      <c r="UA110" s="200"/>
      <c r="UB110" s="200"/>
      <c r="UC110" s="200"/>
      <c r="UD110" s="200"/>
      <c r="UE110" s="200"/>
      <c r="UF110" s="200"/>
      <c r="UG110" s="200"/>
      <c r="UH110" s="200"/>
      <c r="UI110" s="200"/>
      <c r="UJ110" s="200"/>
      <c r="UK110" s="200"/>
      <c r="UL110" s="200"/>
      <c r="UM110" s="200"/>
      <c r="UN110" s="200"/>
      <c r="UO110" s="200"/>
      <c r="UP110" s="200"/>
      <c r="UQ110" s="200"/>
      <c r="UR110" s="200"/>
      <c r="US110" s="200"/>
      <c r="UT110" s="200"/>
      <c r="UU110" s="200"/>
      <c r="UV110" s="200"/>
      <c r="UW110" s="200"/>
      <c r="UX110" s="200"/>
      <c r="UY110" s="200"/>
      <c r="UZ110" s="200"/>
      <c r="VA110" s="200"/>
      <c r="VB110" s="200"/>
      <c r="VC110" s="200"/>
      <c r="VD110" s="200"/>
      <c r="VE110" s="200"/>
      <c r="VF110" s="200"/>
      <c r="VG110" s="200"/>
      <c r="VH110" s="200"/>
      <c r="VI110" s="200"/>
      <c r="VJ110" s="200"/>
      <c r="VK110" s="200"/>
      <c r="VL110" s="200"/>
      <c r="VM110" s="200"/>
      <c r="VN110" s="200"/>
      <c r="VO110" s="200"/>
      <c r="VP110" s="200"/>
      <c r="VQ110" s="200"/>
      <c r="VR110" s="200"/>
      <c r="VS110" s="200"/>
      <c r="VT110" s="200"/>
      <c r="VU110" s="200"/>
      <c r="VV110" s="200"/>
      <c r="VW110" s="200"/>
      <c r="VX110" s="200"/>
      <c r="VY110" s="200"/>
      <c r="VZ110" s="200"/>
      <c r="WA110" s="200"/>
      <c r="WB110" s="200"/>
      <c r="WC110" s="200"/>
      <c r="WD110" s="200"/>
      <c r="WE110" s="200"/>
      <c r="WF110" s="200"/>
      <c r="WG110" s="200"/>
      <c r="WH110" s="200"/>
      <c r="WI110" s="200"/>
      <c r="WJ110" s="200"/>
      <c r="WK110" s="200"/>
      <c r="WL110" s="200"/>
      <c r="WM110" s="200"/>
      <c r="WN110" s="200"/>
      <c r="WO110" s="200"/>
      <c r="WP110" s="200"/>
      <c r="WQ110" s="200"/>
      <c r="WR110" s="200"/>
      <c r="WS110" s="200"/>
      <c r="WT110" s="200"/>
      <c r="WU110" s="200"/>
      <c r="WV110" s="200"/>
      <c r="WW110" s="200"/>
      <c r="WX110" s="200"/>
      <c r="WY110" s="200"/>
      <c r="WZ110" s="200"/>
      <c r="XA110" s="200"/>
      <c r="XB110" s="200"/>
      <c r="XC110" s="200"/>
      <c r="XD110" s="200"/>
      <c r="XE110" s="200"/>
      <c r="XF110" s="200"/>
      <c r="XG110" s="200"/>
      <c r="XH110" s="200"/>
      <c r="XI110" s="200"/>
      <c r="XJ110" s="200"/>
      <c r="XK110" s="200"/>
      <c r="XL110" s="200"/>
      <c r="XM110" s="200"/>
      <c r="XN110" s="200"/>
      <c r="XO110" s="200"/>
      <c r="XP110" s="200"/>
      <c r="XQ110" s="200"/>
      <c r="XR110" s="200"/>
      <c r="XS110" s="200"/>
      <c r="XT110" s="200"/>
      <c r="XU110" s="200"/>
      <c r="XV110" s="200"/>
      <c r="XW110" s="200"/>
      <c r="XX110" s="200"/>
      <c r="XY110" s="200"/>
      <c r="XZ110" s="200"/>
      <c r="YA110" s="200"/>
      <c r="YB110" s="200"/>
      <c r="YC110" s="200"/>
      <c r="YD110" s="200"/>
      <c r="YE110" s="200"/>
      <c r="YF110" s="200"/>
      <c r="YG110" s="200"/>
      <c r="YH110" s="200"/>
      <c r="YI110" s="200"/>
      <c r="YJ110" s="200"/>
      <c r="YK110" s="200"/>
      <c r="YL110" s="200"/>
      <c r="YM110" s="200"/>
      <c r="YN110" s="200"/>
      <c r="YO110" s="200"/>
      <c r="YP110" s="200"/>
      <c r="YQ110" s="200"/>
      <c r="YR110" s="200"/>
      <c r="YS110" s="200"/>
      <c r="YT110" s="200"/>
      <c r="YU110" s="200"/>
      <c r="YV110" s="200"/>
      <c r="YW110" s="200"/>
      <c r="YX110" s="200"/>
      <c r="YY110" s="200"/>
      <c r="YZ110" s="200"/>
      <c r="ZA110" s="200"/>
      <c r="ZB110" s="200"/>
      <c r="ZC110" s="200"/>
      <c r="ZD110" s="200"/>
      <c r="ZE110" s="200"/>
      <c r="ZF110" s="200"/>
      <c r="ZG110" s="200"/>
      <c r="ZH110" s="200"/>
      <c r="ZI110" s="200"/>
      <c r="ZJ110" s="200"/>
      <c r="ZK110" s="200"/>
      <c r="ZL110" s="200"/>
      <c r="ZM110" s="200"/>
      <c r="ZN110" s="200"/>
      <c r="ZO110" s="200"/>
      <c r="ZP110" s="200"/>
      <c r="ZQ110" s="200"/>
      <c r="ZR110" s="200"/>
      <c r="ZS110" s="200"/>
      <c r="ZT110" s="200"/>
      <c r="ZU110" s="200"/>
      <c r="ZV110" s="200"/>
      <c r="ZW110" s="200"/>
      <c r="ZX110" s="200"/>
      <c r="ZY110" s="200"/>
      <c r="ZZ110" s="200"/>
      <c r="AAA110" s="200"/>
      <c r="AAB110" s="200"/>
      <c r="AAC110" s="200"/>
      <c r="AAD110" s="200"/>
      <c r="AAE110" s="200"/>
      <c r="AAF110" s="200"/>
      <c r="AAG110" s="200"/>
      <c r="AAH110" s="200"/>
      <c r="AAI110" s="200"/>
      <c r="AAJ110" s="200"/>
      <c r="AAK110" s="200"/>
      <c r="AAL110" s="200"/>
      <c r="AAM110" s="200"/>
      <c r="AAN110" s="200"/>
      <c r="AAO110" s="200"/>
      <c r="AAP110" s="200"/>
      <c r="AAQ110" s="200"/>
      <c r="AAR110" s="200"/>
      <c r="AAS110" s="200"/>
      <c r="AAT110" s="200"/>
      <c r="AAU110" s="200"/>
      <c r="AAV110" s="200"/>
      <c r="AAW110" s="200"/>
      <c r="AAX110" s="200"/>
      <c r="AAY110" s="200"/>
      <c r="AAZ110" s="200"/>
      <c r="ABA110" s="200"/>
      <c r="ABB110" s="200"/>
      <c r="ABC110" s="200"/>
      <c r="ABD110" s="200"/>
      <c r="ABE110" s="200"/>
      <c r="ABF110" s="200"/>
      <c r="ABG110" s="200"/>
      <c r="ABH110" s="200"/>
      <c r="ABI110" s="200"/>
      <c r="ABJ110" s="200"/>
      <c r="ABK110" s="200"/>
      <c r="ABL110" s="200"/>
      <c r="ABM110" s="200"/>
      <c r="ABN110" s="200"/>
      <c r="ABO110" s="200"/>
      <c r="ABP110" s="200"/>
      <c r="ABQ110" s="200"/>
      <c r="ABR110" s="200"/>
      <c r="ABS110" s="200"/>
      <c r="ABT110" s="200"/>
      <c r="ABU110" s="200"/>
      <c r="ABV110" s="200"/>
      <c r="ABW110" s="200"/>
      <c r="ABX110" s="200"/>
      <c r="ABY110" s="200"/>
      <c r="ABZ110" s="200"/>
      <c r="ACA110" s="200"/>
      <c r="ACB110" s="200"/>
      <c r="ACC110" s="200"/>
      <c r="ACD110" s="200"/>
      <c r="ACE110" s="200"/>
      <c r="ACF110" s="200"/>
      <c r="ACG110" s="200"/>
      <c r="ACH110" s="200"/>
      <c r="ACI110" s="200"/>
      <c r="ACJ110" s="200"/>
      <c r="ACK110" s="200"/>
      <c r="ACL110" s="200"/>
      <c r="ACM110" s="200"/>
      <c r="ACN110" s="200"/>
      <c r="ACO110" s="200"/>
      <c r="ACP110" s="200"/>
      <c r="ACQ110" s="200"/>
      <c r="ACR110" s="200"/>
      <c r="ACS110" s="200"/>
      <c r="ACT110" s="200"/>
      <c r="ACU110" s="200"/>
      <c r="ACV110" s="200"/>
      <c r="ACW110" s="200"/>
      <c r="ACX110" s="200"/>
      <c r="ACY110" s="200"/>
      <c r="ACZ110" s="200"/>
      <c r="ADA110" s="200"/>
      <c r="ADB110" s="200"/>
      <c r="ADC110" s="200"/>
      <c r="ADD110" s="200"/>
      <c r="ADE110" s="200"/>
      <c r="ADF110" s="200"/>
      <c r="ADG110" s="200"/>
      <c r="ADH110" s="200"/>
      <c r="ADI110" s="200"/>
      <c r="ADJ110" s="200"/>
      <c r="ADK110" s="200"/>
      <c r="ADL110" s="200"/>
      <c r="ADM110" s="200"/>
      <c r="ADN110" s="200"/>
      <c r="ADO110" s="200"/>
      <c r="ADP110" s="200"/>
      <c r="ADQ110" s="200"/>
      <c r="ADR110" s="200"/>
      <c r="ADS110" s="200"/>
      <c r="ADT110" s="200"/>
      <c r="ADU110" s="200"/>
      <c r="ADV110" s="200"/>
      <c r="ADW110" s="200"/>
      <c r="ADX110" s="200"/>
      <c r="ADY110" s="200"/>
      <c r="ADZ110" s="200"/>
      <c r="AEA110" s="200"/>
      <c r="AEB110" s="200"/>
      <c r="AEC110" s="200"/>
      <c r="AED110" s="200"/>
      <c r="AEE110" s="200"/>
      <c r="AEF110" s="200"/>
      <c r="AEG110" s="200"/>
      <c r="AEH110" s="200"/>
      <c r="AEI110" s="200"/>
      <c r="AEJ110" s="200"/>
      <c r="AEK110" s="200"/>
      <c r="AEL110" s="200"/>
      <c r="AEM110" s="200"/>
      <c r="AEN110" s="200"/>
      <c r="AEO110" s="200"/>
      <c r="AEP110" s="200"/>
      <c r="AEQ110" s="200"/>
      <c r="AER110" s="200"/>
      <c r="AES110" s="200"/>
      <c r="AET110" s="200"/>
      <c r="AEU110" s="200"/>
      <c r="AEV110" s="200"/>
      <c r="AEW110" s="200"/>
      <c r="AEX110" s="200"/>
      <c r="AEY110" s="200"/>
      <c r="AEZ110" s="200"/>
      <c r="AFA110" s="200"/>
      <c r="AFB110" s="200"/>
      <c r="AFC110" s="200"/>
      <c r="AFD110" s="200"/>
      <c r="AFE110" s="200"/>
      <c r="AFF110" s="200"/>
      <c r="AFG110" s="200"/>
      <c r="AFH110" s="200"/>
      <c r="AFI110" s="200"/>
      <c r="AFJ110" s="200"/>
      <c r="AFK110" s="200"/>
      <c r="AFL110" s="200"/>
      <c r="AFM110" s="200"/>
      <c r="AFN110" s="200"/>
      <c r="AFO110" s="200"/>
      <c r="AFP110" s="200"/>
      <c r="AFQ110" s="200"/>
      <c r="AFR110" s="200"/>
      <c r="AFS110" s="200"/>
      <c r="AFT110" s="200"/>
      <c r="AFU110" s="200"/>
      <c r="AFV110" s="200"/>
      <c r="AFW110" s="200"/>
      <c r="AFX110" s="200"/>
      <c r="AFY110" s="200"/>
      <c r="AFZ110" s="200"/>
      <c r="AGA110" s="200"/>
      <c r="AGB110" s="200"/>
      <c r="AGC110" s="200"/>
      <c r="AGD110" s="200"/>
      <c r="AGE110" s="200"/>
      <c r="AGF110" s="200"/>
      <c r="AGG110" s="200"/>
      <c r="AGH110" s="200"/>
      <c r="AGI110" s="200"/>
      <c r="AGJ110" s="200"/>
      <c r="AGK110" s="200"/>
      <c r="AGL110" s="200"/>
      <c r="AGM110" s="200"/>
      <c r="AGN110" s="200"/>
      <c r="AGO110" s="200"/>
      <c r="AGP110" s="200"/>
      <c r="AGQ110" s="200"/>
      <c r="AGR110" s="200"/>
      <c r="AGS110" s="200"/>
      <c r="AGT110" s="200"/>
      <c r="AGU110" s="200"/>
      <c r="AGV110" s="200"/>
      <c r="AGW110" s="200"/>
      <c r="AGX110" s="200"/>
      <c r="AGY110" s="200"/>
      <c r="AGZ110" s="200"/>
      <c r="AHA110" s="200"/>
      <c r="AHB110" s="200"/>
      <c r="AHC110" s="200"/>
      <c r="AHD110" s="200"/>
      <c r="AHE110" s="200"/>
      <c r="AHF110" s="200"/>
      <c r="AHG110" s="200"/>
      <c r="AHH110" s="200"/>
      <c r="AHI110" s="200"/>
      <c r="AHJ110" s="200"/>
      <c r="AHK110" s="200"/>
      <c r="AHL110" s="200"/>
      <c r="AHM110" s="200"/>
      <c r="AHN110" s="200"/>
      <c r="AHO110" s="200"/>
      <c r="AHP110" s="200"/>
      <c r="AHQ110" s="200"/>
      <c r="AHR110" s="200"/>
      <c r="AHS110" s="200"/>
      <c r="AHT110" s="200"/>
      <c r="AHU110" s="200"/>
      <c r="AHV110" s="200"/>
      <c r="AHW110" s="200"/>
      <c r="AHX110" s="200"/>
      <c r="AHY110" s="200"/>
      <c r="AHZ110" s="200"/>
      <c r="AIA110" s="200"/>
      <c r="AIB110" s="200"/>
      <c r="AIC110" s="200"/>
      <c r="AID110" s="200"/>
      <c r="AIE110" s="200"/>
      <c r="AIF110" s="200"/>
      <c r="AIG110" s="200"/>
      <c r="AIH110" s="200"/>
      <c r="AII110" s="200"/>
      <c r="AIJ110" s="200"/>
      <c r="AIK110" s="200"/>
      <c r="AIL110" s="200"/>
      <c r="AIM110" s="200"/>
      <c r="AIN110" s="200"/>
      <c r="AIO110" s="200"/>
      <c r="AIP110" s="200"/>
      <c r="AIQ110" s="200"/>
      <c r="AIR110" s="200"/>
      <c r="AIS110" s="200"/>
      <c r="AIT110" s="200"/>
      <c r="AIU110" s="200"/>
      <c r="AIV110" s="200"/>
      <c r="AIW110" s="200"/>
      <c r="AIX110" s="200"/>
      <c r="AIY110" s="200"/>
      <c r="AIZ110" s="200"/>
      <c r="AJA110" s="200"/>
      <c r="AJB110" s="200"/>
      <c r="AJC110" s="200"/>
      <c r="AJD110" s="200"/>
      <c r="AJE110" s="200"/>
      <c r="AJF110" s="200"/>
      <c r="AJG110" s="200"/>
      <c r="AJH110" s="200"/>
      <c r="AJI110" s="200"/>
      <c r="AJJ110" s="200"/>
      <c r="AJK110" s="200"/>
      <c r="AJL110" s="200"/>
      <c r="AJM110" s="200"/>
      <c r="AJN110" s="200"/>
      <c r="AJO110" s="200"/>
    </row>
    <row r="111" spans="1:952" s="202" customFormat="1">
      <c r="A111" s="200"/>
      <c r="B111" s="366">
        <v>108</v>
      </c>
      <c r="C111" s="367"/>
      <c r="D111" s="366"/>
      <c r="E111" s="366"/>
      <c r="F111" s="356">
        <v>0</v>
      </c>
      <c r="G111" s="356">
        <v>0</v>
      </c>
      <c r="H111" s="356">
        <v>0</v>
      </c>
      <c r="I111" s="356">
        <v>0</v>
      </c>
      <c r="J111" s="380"/>
      <c r="K111" s="380"/>
      <c r="L111" s="380"/>
      <c r="M111" s="360">
        <f t="shared" si="8"/>
        <v>0</v>
      </c>
      <c r="N111" s="361">
        <f t="shared" si="9"/>
        <v>0</v>
      </c>
      <c r="O111" s="361">
        <f t="shared" si="13"/>
        <v>0</v>
      </c>
      <c r="P111" s="200"/>
      <c r="Q111" s="200"/>
      <c r="R111" s="200"/>
      <c r="S111" s="417">
        <v>108</v>
      </c>
      <c r="T111" s="418"/>
      <c r="U111" s="417"/>
      <c r="V111" s="426">
        <v>0</v>
      </c>
      <c r="W111" s="416">
        <f t="shared" si="10"/>
        <v>0</v>
      </c>
      <c r="X111" s="416">
        <f t="shared" si="11"/>
        <v>0</v>
      </c>
      <c r="Y111" s="419"/>
      <c r="Z111" s="428" t="str">
        <f t="shared" si="12"/>
        <v>OK</v>
      </c>
      <c r="AA111" s="352"/>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c r="EI111" s="200"/>
      <c r="EJ111" s="200"/>
      <c r="EK111" s="200"/>
      <c r="EL111" s="200"/>
      <c r="EM111" s="200"/>
      <c r="EN111" s="200"/>
      <c r="EO111" s="200"/>
      <c r="EP111" s="200"/>
      <c r="EQ111" s="200"/>
      <c r="ER111" s="200"/>
      <c r="ES111" s="200"/>
      <c r="ET111" s="200"/>
      <c r="EU111" s="200"/>
      <c r="EV111" s="200"/>
      <c r="EW111" s="200"/>
      <c r="EX111" s="200"/>
      <c r="EY111" s="200"/>
      <c r="EZ111" s="200"/>
      <c r="FA111" s="200"/>
      <c r="FB111" s="200"/>
      <c r="FC111" s="200"/>
      <c r="FD111" s="200"/>
      <c r="FE111" s="200"/>
      <c r="FF111" s="200"/>
      <c r="FG111" s="200"/>
      <c r="FH111" s="200"/>
      <c r="FI111" s="200"/>
      <c r="FJ111" s="200"/>
      <c r="FK111" s="200"/>
      <c r="FL111" s="200"/>
      <c r="FM111" s="200"/>
      <c r="FN111" s="200"/>
      <c r="FO111" s="200"/>
      <c r="FP111" s="200"/>
      <c r="FQ111" s="200"/>
      <c r="FR111" s="200"/>
      <c r="FS111" s="200"/>
      <c r="FT111" s="200"/>
      <c r="FU111" s="200"/>
      <c r="FV111" s="200"/>
      <c r="FW111" s="200"/>
      <c r="FX111" s="200"/>
      <c r="FY111" s="200"/>
      <c r="FZ111" s="200"/>
      <c r="GA111" s="200"/>
      <c r="GB111" s="200"/>
      <c r="GC111" s="200"/>
      <c r="GD111" s="200"/>
      <c r="GE111" s="200"/>
      <c r="GF111" s="200"/>
      <c r="GG111" s="200"/>
      <c r="GH111" s="200"/>
      <c r="GI111" s="200"/>
      <c r="GJ111" s="200"/>
      <c r="GK111" s="200"/>
      <c r="GL111" s="200"/>
      <c r="GM111" s="200"/>
      <c r="GN111" s="200"/>
      <c r="GO111" s="200"/>
      <c r="GP111" s="200"/>
      <c r="GQ111" s="200"/>
      <c r="GR111" s="200"/>
      <c r="GS111" s="200"/>
      <c r="GT111" s="200"/>
      <c r="GU111" s="200"/>
      <c r="GV111" s="200"/>
      <c r="GW111" s="200"/>
      <c r="GX111" s="200"/>
      <c r="GY111" s="200"/>
      <c r="GZ111" s="200"/>
      <c r="HA111" s="200"/>
      <c r="HB111" s="200"/>
      <c r="HC111" s="200"/>
      <c r="HD111" s="200"/>
      <c r="HE111" s="200"/>
      <c r="HF111" s="200"/>
      <c r="HG111" s="200"/>
      <c r="HH111" s="200"/>
      <c r="HI111" s="200"/>
      <c r="HJ111" s="200"/>
      <c r="HK111" s="200"/>
      <c r="HL111" s="200"/>
      <c r="HM111" s="200"/>
      <c r="HN111" s="200"/>
      <c r="HO111" s="200"/>
      <c r="HP111" s="200"/>
      <c r="HQ111" s="200"/>
      <c r="HR111" s="200"/>
      <c r="HS111" s="200"/>
      <c r="HT111" s="200"/>
      <c r="HU111" s="200"/>
      <c r="HV111" s="200"/>
      <c r="HW111" s="200"/>
      <c r="HX111" s="200"/>
      <c r="HY111" s="200"/>
      <c r="HZ111" s="200"/>
      <c r="IA111" s="200"/>
      <c r="IB111" s="200"/>
      <c r="IC111" s="200"/>
      <c r="ID111" s="200"/>
      <c r="IE111" s="200"/>
      <c r="IF111" s="200"/>
      <c r="IG111" s="200"/>
      <c r="IH111" s="200"/>
      <c r="II111" s="200"/>
      <c r="IJ111" s="200"/>
      <c r="IK111" s="200"/>
      <c r="IL111" s="200"/>
      <c r="IM111" s="200"/>
      <c r="IN111" s="200"/>
      <c r="IO111" s="200"/>
      <c r="IP111" s="200"/>
      <c r="IQ111" s="200"/>
      <c r="IR111" s="200"/>
      <c r="IS111" s="200"/>
      <c r="IT111" s="200"/>
      <c r="IU111" s="200"/>
      <c r="IV111" s="200"/>
      <c r="IW111" s="200"/>
      <c r="IX111" s="200"/>
      <c r="IY111" s="200"/>
      <c r="IZ111" s="200"/>
      <c r="JA111" s="200"/>
      <c r="JB111" s="200"/>
      <c r="JC111" s="200"/>
      <c r="JD111" s="200"/>
      <c r="JE111" s="200"/>
      <c r="JF111" s="200"/>
      <c r="JG111" s="200"/>
      <c r="JH111" s="200"/>
      <c r="JI111" s="200"/>
      <c r="JJ111" s="200"/>
      <c r="JK111" s="200"/>
      <c r="JL111" s="200"/>
      <c r="JM111" s="200"/>
      <c r="JN111" s="200"/>
      <c r="JO111" s="200"/>
      <c r="JP111" s="200"/>
      <c r="JQ111" s="200"/>
      <c r="JR111" s="200"/>
      <c r="JS111" s="200"/>
      <c r="JT111" s="200"/>
      <c r="JU111" s="200"/>
      <c r="JV111" s="200"/>
      <c r="JW111" s="200"/>
      <c r="JX111" s="200"/>
      <c r="JY111" s="200"/>
      <c r="JZ111" s="200"/>
      <c r="KA111" s="200"/>
      <c r="KB111" s="200"/>
      <c r="KC111" s="200"/>
      <c r="KD111" s="200"/>
      <c r="KE111" s="200"/>
      <c r="KF111" s="200"/>
      <c r="KG111" s="200"/>
      <c r="KH111" s="200"/>
      <c r="KI111" s="200"/>
      <c r="KJ111" s="200"/>
      <c r="KK111" s="200"/>
      <c r="KL111" s="200"/>
      <c r="KM111" s="200"/>
      <c r="KN111" s="200"/>
      <c r="KO111" s="200"/>
      <c r="KP111" s="200"/>
      <c r="KQ111" s="200"/>
      <c r="KR111" s="200"/>
      <c r="KS111" s="200"/>
      <c r="KT111" s="200"/>
      <c r="KU111" s="200"/>
      <c r="KV111" s="200"/>
      <c r="KW111" s="200"/>
      <c r="KX111" s="200"/>
      <c r="KY111" s="200"/>
      <c r="KZ111" s="200"/>
      <c r="LA111" s="200"/>
      <c r="LB111" s="200"/>
      <c r="LC111" s="200"/>
      <c r="LD111" s="200"/>
      <c r="LE111" s="200"/>
      <c r="LF111" s="200"/>
      <c r="LG111" s="200"/>
      <c r="LH111" s="200"/>
      <c r="LI111" s="200"/>
      <c r="LJ111" s="200"/>
      <c r="LK111" s="200"/>
      <c r="LL111" s="200"/>
      <c r="LM111" s="200"/>
      <c r="LN111" s="200"/>
      <c r="LO111" s="200"/>
      <c r="LP111" s="200"/>
      <c r="LQ111" s="200"/>
      <c r="LR111" s="200"/>
      <c r="LS111" s="200"/>
      <c r="LT111" s="200"/>
      <c r="LU111" s="200"/>
      <c r="LV111" s="200"/>
      <c r="LW111" s="200"/>
      <c r="LX111" s="200"/>
      <c r="LY111" s="200"/>
      <c r="LZ111" s="200"/>
      <c r="MA111" s="200"/>
      <c r="MB111" s="200"/>
      <c r="MC111" s="200"/>
      <c r="MD111" s="200"/>
      <c r="ME111" s="200"/>
      <c r="MF111" s="200"/>
      <c r="MG111" s="200"/>
      <c r="MH111" s="200"/>
      <c r="MI111" s="200"/>
      <c r="MJ111" s="200"/>
      <c r="MK111" s="200"/>
      <c r="ML111" s="200"/>
      <c r="MM111" s="200"/>
      <c r="MN111" s="200"/>
      <c r="MO111" s="200"/>
      <c r="MP111" s="200"/>
      <c r="MQ111" s="200"/>
      <c r="MR111" s="200"/>
      <c r="MS111" s="200"/>
      <c r="MT111" s="200"/>
      <c r="MU111" s="200"/>
      <c r="MV111" s="200"/>
      <c r="MW111" s="200"/>
      <c r="MX111" s="200"/>
      <c r="MY111" s="200"/>
      <c r="MZ111" s="200"/>
      <c r="NA111" s="200"/>
      <c r="NB111" s="200"/>
      <c r="NC111" s="200"/>
      <c r="ND111" s="200"/>
      <c r="NE111" s="200"/>
      <c r="NF111" s="200"/>
      <c r="NG111" s="200"/>
      <c r="NH111" s="200"/>
      <c r="NI111" s="200"/>
      <c r="NJ111" s="200"/>
      <c r="NK111" s="200"/>
      <c r="NL111" s="200"/>
      <c r="NM111" s="200"/>
      <c r="NN111" s="200"/>
      <c r="NO111" s="200"/>
      <c r="NP111" s="200"/>
      <c r="NQ111" s="200"/>
      <c r="NR111" s="200"/>
      <c r="NS111" s="200"/>
      <c r="NT111" s="200"/>
      <c r="NU111" s="200"/>
      <c r="NV111" s="200"/>
      <c r="NW111" s="200"/>
      <c r="NX111" s="200"/>
      <c r="NY111" s="200"/>
      <c r="NZ111" s="200"/>
      <c r="OA111" s="200"/>
      <c r="OB111" s="200"/>
      <c r="OC111" s="200"/>
      <c r="OD111" s="200"/>
      <c r="OE111" s="200"/>
      <c r="OF111" s="200"/>
      <c r="OG111" s="200"/>
      <c r="OH111" s="200"/>
      <c r="OI111" s="200"/>
      <c r="OJ111" s="200"/>
      <c r="OK111" s="200"/>
      <c r="OL111" s="200"/>
      <c r="OM111" s="200"/>
      <c r="ON111" s="200"/>
      <c r="OO111" s="200"/>
      <c r="OP111" s="200"/>
      <c r="OQ111" s="200"/>
      <c r="OR111" s="200"/>
      <c r="OS111" s="200"/>
      <c r="OT111" s="200"/>
      <c r="OU111" s="200"/>
      <c r="OV111" s="200"/>
      <c r="OW111" s="200"/>
      <c r="OX111" s="200"/>
      <c r="OY111" s="200"/>
      <c r="OZ111" s="200"/>
      <c r="PA111" s="200"/>
      <c r="PB111" s="200"/>
      <c r="PC111" s="200"/>
      <c r="PD111" s="200"/>
      <c r="PE111" s="200"/>
      <c r="PF111" s="200"/>
      <c r="PG111" s="200"/>
      <c r="PH111" s="200"/>
      <c r="PI111" s="200"/>
      <c r="PJ111" s="200"/>
      <c r="PK111" s="200"/>
      <c r="PL111" s="200"/>
      <c r="PM111" s="200"/>
      <c r="PN111" s="200"/>
      <c r="PO111" s="200"/>
      <c r="PP111" s="200"/>
      <c r="PQ111" s="200"/>
      <c r="PR111" s="200"/>
      <c r="PS111" s="200"/>
      <c r="PT111" s="200"/>
      <c r="PU111" s="200"/>
      <c r="PV111" s="200"/>
      <c r="PW111" s="200"/>
      <c r="PX111" s="200"/>
      <c r="PY111" s="200"/>
      <c r="PZ111" s="200"/>
      <c r="QA111" s="200"/>
      <c r="QB111" s="200"/>
      <c r="QC111" s="200"/>
      <c r="QD111" s="200"/>
      <c r="QE111" s="200"/>
      <c r="QF111" s="200"/>
      <c r="QG111" s="200"/>
      <c r="QH111" s="200"/>
      <c r="QI111" s="200"/>
      <c r="QJ111" s="200"/>
      <c r="QK111" s="200"/>
      <c r="QL111" s="200"/>
      <c r="QM111" s="200"/>
      <c r="QN111" s="200"/>
      <c r="QO111" s="200"/>
      <c r="QP111" s="200"/>
      <c r="QQ111" s="200"/>
      <c r="QR111" s="200"/>
      <c r="QS111" s="200"/>
      <c r="QT111" s="200"/>
      <c r="QU111" s="200"/>
      <c r="QV111" s="200"/>
      <c r="QW111" s="200"/>
      <c r="QX111" s="200"/>
      <c r="QY111" s="200"/>
      <c r="QZ111" s="200"/>
      <c r="RA111" s="200"/>
      <c r="RB111" s="200"/>
      <c r="RC111" s="200"/>
      <c r="RD111" s="200"/>
      <c r="RE111" s="200"/>
      <c r="RF111" s="200"/>
      <c r="RG111" s="200"/>
      <c r="RH111" s="200"/>
      <c r="RI111" s="200"/>
      <c r="RJ111" s="200"/>
      <c r="RK111" s="200"/>
      <c r="RL111" s="200"/>
      <c r="RM111" s="200"/>
      <c r="RN111" s="200"/>
      <c r="RO111" s="200"/>
      <c r="RP111" s="200"/>
      <c r="RQ111" s="200"/>
      <c r="RR111" s="200"/>
      <c r="RS111" s="200"/>
      <c r="RT111" s="200"/>
      <c r="RU111" s="200"/>
      <c r="RV111" s="200"/>
      <c r="RW111" s="200"/>
      <c r="RX111" s="200"/>
      <c r="RY111" s="200"/>
      <c r="RZ111" s="200"/>
      <c r="SA111" s="200"/>
      <c r="SB111" s="200"/>
      <c r="SC111" s="200"/>
      <c r="SD111" s="200"/>
      <c r="SE111" s="200"/>
      <c r="SF111" s="200"/>
      <c r="SG111" s="200"/>
      <c r="SH111" s="200"/>
      <c r="SI111" s="200"/>
      <c r="SJ111" s="200"/>
      <c r="SK111" s="200"/>
      <c r="SL111" s="200"/>
      <c r="SM111" s="200"/>
      <c r="SN111" s="200"/>
      <c r="SO111" s="200"/>
      <c r="SP111" s="200"/>
      <c r="SQ111" s="200"/>
      <c r="SR111" s="200"/>
      <c r="SS111" s="200"/>
      <c r="ST111" s="200"/>
      <c r="SU111" s="200"/>
      <c r="SV111" s="200"/>
      <c r="SW111" s="200"/>
      <c r="SX111" s="200"/>
      <c r="SY111" s="200"/>
      <c r="SZ111" s="200"/>
      <c r="TA111" s="200"/>
      <c r="TB111" s="200"/>
      <c r="TC111" s="200"/>
      <c r="TD111" s="200"/>
      <c r="TE111" s="200"/>
      <c r="TF111" s="200"/>
      <c r="TG111" s="200"/>
      <c r="TH111" s="200"/>
      <c r="TI111" s="200"/>
      <c r="TJ111" s="200"/>
      <c r="TK111" s="200"/>
      <c r="TL111" s="200"/>
      <c r="TM111" s="200"/>
      <c r="TN111" s="200"/>
      <c r="TO111" s="200"/>
      <c r="TP111" s="200"/>
      <c r="TQ111" s="200"/>
      <c r="TR111" s="200"/>
      <c r="TS111" s="200"/>
      <c r="TT111" s="200"/>
      <c r="TU111" s="200"/>
      <c r="TV111" s="200"/>
      <c r="TW111" s="200"/>
      <c r="TX111" s="200"/>
      <c r="TY111" s="200"/>
      <c r="TZ111" s="200"/>
      <c r="UA111" s="200"/>
      <c r="UB111" s="200"/>
      <c r="UC111" s="200"/>
      <c r="UD111" s="200"/>
      <c r="UE111" s="200"/>
      <c r="UF111" s="200"/>
      <c r="UG111" s="200"/>
      <c r="UH111" s="200"/>
      <c r="UI111" s="200"/>
      <c r="UJ111" s="200"/>
      <c r="UK111" s="200"/>
      <c r="UL111" s="200"/>
      <c r="UM111" s="200"/>
      <c r="UN111" s="200"/>
      <c r="UO111" s="200"/>
      <c r="UP111" s="200"/>
      <c r="UQ111" s="200"/>
      <c r="UR111" s="200"/>
      <c r="US111" s="200"/>
      <c r="UT111" s="200"/>
      <c r="UU111" s="200"/>
      <c r="UV111" s="200"/>
      <c r="UW111" s="200"/>
      <c r="UX111" s="200"/>
      <c r="UY111" s="200"/>
      <c r="UZ111" s="200"/>
      <c r="VA111" s="200"/>
      <c r="VB111" s="200"/>
      <c r="VC111" s="200"/>
      <c r="VD111" s="200"/>
      <c r="VE111" s="200"/>
      <c r="VF111" s="200"/>
      <c r="VG111" s="200"/>
      <c r="VH111" s="200"/>
      <c r="VI111" s="200"/>
      <c r="VJ111" s="200"/>
      <c r="VK111" s="200"/>
      <c r="VL111" s="200"/>
      <c r="VM111" s="200"/>
      <c r="VN111" s="200"/>
      <c r="VO111" s="200"/>
      <c r="VP111" s="200"/>
      <c r="VQ111" s="200"/>
      <c r="VR111" s="200"/>
      <c r="VS111" s="200"/>
      <c r="VT111" s="200"/>
      <c r="VU111" s="200"/>
      <c r="VV111" s="200"/>
      <c r="VW111" s="200"/>
      <c r="VX111" s="200"/>
      <c r="VY111" s="200"/>
      <c r="VZ111" s="200"/>
      <c r="WA111" s="200"/>
      <c r="WB111" s="200"/>
      <c r="WC111" s="200"/>
      <c r="WD111" s="200"/>
      <c r="WE111" s="200"/>
      <c r="WF111" s="200"/>
      <c r="WG111" s="200"/>
      <c r="WH111" s="200"/>
      <c r="WI111" s="200"/>
      <c r="WJ111" s="200"/>
      <c r="WK111" s="200"/>
      <c r="WL111" s="200"/>
      <c r="WM111" s="200"/>
      <c r="WN111" s="200"/>
      <c r="WO111" s="200"/>
      <c r="WP111" s="200"/>
      <c r="WQ111" s="200"/>
      <c r="WR111" s="200"/>
      <c r="WS111" s="200"/>
      <c r="WT111" s="200"/>
      <c r="WU111" s="200"/>
      <c r="WV111" s="200"/>
      <c r="WW111" s="200"/>
      <c r="WX111" s="200"/>
      <c r="WY111" s="200"/>
      <c r="WZ111" s="200"/>
      <c r="XA111" s="200"/>
      <c r="XB111" s="200"/>
      <c r="XC111" s="200"/>
      <c r="XD111" s="200"/>
      <c r="XE111" s="200"/>
      <c r="XF111" s="200"/>
      <c r="XG111" s="200"/>
      <c r="XH111" s="200"/>
      <c r="XI111" s="200"/>
      <c r="XJ111" s="200"/>
      <c r="XK111" s="200"/>
      <c r="XL111" s="200"/>
      <c r="XM111" s="200"/>
      <c r="XN111" s="200"/>
      <c r="XO111" s="200"/>
      <c r="XP111" s="200"/>
      <c r="XQ111" s="200"/>
      <c r="XR111" s="200"/>
      <c r="XS111" s="200"/>
      <c r="XT111" s="200"/>
      <c r="XU111" s="200"/>
      <c r="XV111" s="200"/>
      <c r="XW111" s="200"/>
      <c r="XX111" s="200"/>
      <c r="XY111" s="200"/>
      <c r="XZ111" s="200"/>
      <c r="YA111" s="200"/>
      <c r="YB111" s="200"/>
      <c r="YC111" s="200"/>
      <c r="YD111" s="200"/>
      <c r="YE111" s="200"/>
      <c r="YF111" s="200"/>
      <c r="YG111" s="200"/>
      <c r="YH111" s="200"/>
      <c r="YI111" s="200"/>
      <c r="YJ111" s="200"/>
      <c r="YK111" s="200"/>
      <c r="YL111" s="200"/>
      <c r="YM111" s="200"/>
      <c r="YN111" s="200"/>
      <c r="YO111" s="200"/>
      <c r="YP111" s="200"/>
      <c r="YQ111" s="200"/>
      <c r="YR111" s="200"/>
      <c r="YS111" s="200"/>
      <c r="YT111" s="200"/>
      <c r="YU111" s="200"/>
      <c r="YV111" s="200"/>
      <c r="YW111" s="200"/>
      <c r="YX111" s="200"/>
      <c r="YY111" s="200"/>
      <c r="YZ111" s="200"/>
      <c r="ZA111" s="200"/>
      <c r="ZB111" s="200"/>
      <c r="ZC111" s="200"/>
      <c r="ZD111" s="200"/>
      <c r="ZE111" s="200"/>
      <c r="ZF111" s="200"/>
      <c r="ZG111" s="200"/>
      <c r="ZH111" s="200"/>
      <c r="ZI111" s="200"/>
      <c r="ZJ111" s="200"/>
      <c r="ZK111" s="200"/>
      <c r="ZL111" s="200"/>
      <c r="ZM111" s="200"/>
      <c r="ZN111" s="200"/>
      <c r="ZO111" s="200"/>
      <c r="ZP111" s="200"/>
      <c r="ZQ111" s="200"/>
      <c r="ZR111" s="200"/>
      <c r="ZS111" s="200"/>
      <c r="ZT111" s="200"/>
      <c r="ZU111" s="200"/>
      <c r="ZV111" s="200"/>
      <c r="ZW111" s="200"/>
      <c r="ZX111" s="200"/>
      <c r="ZY111" s="200"/>
      <c r="ZZ111" s="200"/>
      <c r="AAA111" s="200"/>
      <c r="AAB111" s="200"/>
      <c r="AAC111" s="200"/>
      <c r="AAD111" s="200"/>
      <c r="AAE111" s="200"/>
      <c r="AAF111" s="200"/>
      <c r="AAG111" s="200"/>
      <c r="AAH111" s="200"/>
      <c r="AAI111" s="200"/>
      <c r="AAJ111" s="200"/>
      <c r="AAK111" s="200"/>
      <c r="AAL111" s="200"/>
      <c r="AAM111" s="200"/>
      <c r="AAN111" s="200"/>
      <c r="AAO111" s="200"/>
      <c r="AAP111" s="200"/>
      <c r="AAQ111" s="200"/>
      <c r="AAR111" s="200"/>
      <c r="AAS111" s="200"/>
      <c r="AAT111" s="200"/>
      <c r="AAU111" s="200"/>
      <c r="AAV111" s="200"/>
      <c r="AAW111" s="200"/>
      <c r="AAX111" s="200"/>
      <c r="AAY111" s="200"/>
      <c r="AAZ111" s="200"/>
      <c r="ABA111" s="200"/>
      <c r="ABB111" s="200"/>
      <c r="ABC111" s="200"/>
      <c r="ABD111" s="200"/>
      <c r="ABE111" s="200"/>
      <c r="ABF111" s="200"/>
      <c r="ABG111" s="200"/>
      <c r="ABH111" s="200"/>
      <c r="ABI111" s="200"/>
      <c r="ABJ111" s="200"/>
      <c r="ABK111" s="200"/>
      <c r="ABL111" s="200"/>
      <c r="ABM111" s="200"/>
      <c r="ABN111" s="200"/>
      <c r="ABO111" s="200"/>
      <c r="ABP111" s="200"/>
      <c r="ABQ111" s="200"/>
      <c r="ABR111" s="200"/>
      <c r="ABS111" s="200"/>
      <c r="ABT111" s="200"/>
      <c r="ABU111" s="200"/>
      <c r="ABV111" s="200"/>
      <c r="ABW111" s="200"/>
      <c r="ABX111" s="200"/>
      <c r="ABY111" s="200"/>
      <c r="ABZ111" s="200"/>
      <c r="ACA111" s="200"/>
      <c r="ACB111" s="200"/>
      <c r="ACC111" s="200"/>
      <c r="ACD111" s="200"/>
      <c r="ACE111" s="200"/>
      <c r="ACF111" s="200"/>
      <c r="ACG111" s="200"/>
      <c r="ACH111" s="200"/>
      <c r="ACI111" s="200"/>
      <c r="ACJ111" s="200"/>
      <c r="ACK111" s="200"/>
      <c r="ACL111" s="200"/>
      <c r="ACM111" s="200"/>
      <c r="ACN111" s="200"/>
      <c r="ACO111" s="200"/>
      <c r="ACP111" s="200"/>
      <c r="ACQ111" s="200"/>
      <c r="ACR111" s="200"/>
      <c r="ACS111" s="200"/>
      <c r="ACT111" s="200"/>
      <c r="ACU111" s="200"/>
      <c r="ACV111" s="200"/>
      <c r="ACW111" s="200"/>
      <c r="ACX111" s="200"/>
      <c r="ACY111" s="200"/>
      <c r="ACZ111" s="200"/>
      <c r="ADA111" s="200"/>
      <c r="ADB111" s="200"/>
      <c r="ADC111" s="200"/>
      <c r="ADD111" s="200"/>
      <c r="ADE111" s="200"/>
      <c r="ADF111" s="200"/>
      <c r="ADG111" s="200"/>
      <c r="ADH111" s="200"/>
      <c r="ADI111" s="200"/>
      <c r="ADJ111" s="200"/>
      <c r="ADK111" s="200"/>
      <c r="ADL111" s="200"/>
      <c r="ADM111" s="200"/>
      <c r="ADN111" s="200"/>
      <c r="ADO111" s="200"/>
      <c r="ADP111" s="200"/>
      <c r="ADQ111" s="200"/>
      <c r="ADR111" s="200"/>
      <c r="ADS111" s="200"/>
      <c r="ADT111" s="200"/>
      <c r="ADU111" s="200"/>
      <c r="ADV111" s="200"/>
      <c r="ADW111" s="200"/>
      <c r="ADX111" s="200"/>
      <c r="ADY111" s="200"/>
      <c r="ADZ111" s="200"/>
      <c r="AEA111" s="200"/>
      <c r="AEB111" s="200"/>
      <c r="AEC111" s="200"/>
      <c r="AED111" s="200"/>
      <c r="AEE111" s="200"/>
      <c r="AEF111" s="200"/>
      <c r="AEG111" s="200"/>
      <c r="AEH111" s="200"/>
      <c r="AEI111" s="200"/>
      <c r="AEJ111" s="200"/>
      <c r="AEK111" s="200"/>
      <c r="AEL111" s="200"/>
      <c r="AEM111" s="200"/>
      <c r="AEN111" s="200"/>
      <c r="AEO111" s="200"/>
      <c r="AEP111" s="200"/>
      <c r="AEQ111" s="200"/>
      <c r="AER111" s="200"/>
      <c r="AES111" s="200"/>
      <c r="AET111" s="200"/>
      <c r="AEU111" s="200"/>
      <c r="AEV111" s="200"/>
      <c r="AEW111" s="200"/>
      <c r="AEX111" s="200"/>
      <c r="AEY111" s="200"/>
      <c r="AEZ111" s="200"/>
      <c r="AFA111" s="200"/>
      <c r="AFB111" s="200"/>
      <c r="AFC111" s="200"/>
      <c r="AFD111" s="200"/>
      <c r="AFE111" s="200"/>
      <c r="AFF111" s="200"/>
      <c r="AFG111" s="200"/>
      <c r="AFH111" s="200"/>
      <c r="AFI111" s="200"/>
      <c r="AFJ111" s="200"/>
      <c r="AFK111" s="200"/>
      <c r="AFL111" s="200"/>
      <c r="AFM111" s="200"/>
      <c r="AFN111" s="200"/>
      <c r="AFO111" s="200"/>
      <c r="AFP111" s="200"/>
      <c r="AFQ111" s="200"/>
      <c r="AFR111" s="200"/>
      <c r="AFS111" s="200"/>
      <c r="AFT111" s="200"/>
      <c r="AFU111" s="200"/>
      <c r="AFV111" s="200"/>
      <c r="AFW111" s="200"/>
      <c r="AFX111" s="200"/>
      <c r="AFY111" s="200"/>
      <c r="AFZ111" s="200"/>
      <c r="AGA111" s="200"/>
      <c r="AGB111" s="200"/>
      <c r="AGC111" s="200"/>
      <c r="AGD111" s="200"/>
      <c r="AGE111" s="200"/>
      <c r="AGF111" s="200"/>
      <c r="AGG111" s="200"/>
      <c r="AGH111" s="200"/>
      <c r="AGI111" s="200"/>
      <c r="AGJ111" s="200"/>
      <c r="AGK111" s="200"/>
      <c r="AGL111" s="200"/>
      <c r="AGM111" s="200"/>
      <c r="AGN111" s="200"/>
      <c r="AGO111" s="200"/>
      <c r="AGP111" s="200"/>
      <c r="AGQ111" s="200"/>
      <c r="AGR111" s="200"/>
      <c r="AGS111" s="200"/>
      <c r="AGT111" s="200"/>
      <c r="AGU111" s="200"/>
      <c r="AGV111" s="200"/>
      <c r="AGW111" s="200"/>
      <c r="AGX111" s="200"/>
      <c r="AGY111" s="200"/>
      <c r="AGZ111" s="200"/>
      <c r="AHA111" s="200"/>
      <c r="AHB111" s="200"/>
      <c r="AHC111" s="200"/>
      <c r="AHD111" s="200"/>
      <c r="AHE111" s="200"/>
      <c r="AHF111" s="200"/>
      <c r="AHG111" s="200"/>
      <c r="AHH111" s="200"/>
      <c r="AHI111" s="200"/>
      <c r="AHJ111" s="200"/>
      <c r="AHK111" s="200"/>
      <c r="AHL111" s="200"/>
      <c r="AHM111" s="200"/>
      <c r="AHN111" s="200"/>
      <c r="AHO111" s="200"/>
      <c r="AHP111" s="200"/>
      <c r="AHQ111" s="200"/>
      <c r="AHR111" s="200"/>
      <c r="AHS111" s="200"/>
      <c r="AHT111" s="200"/>
      <c r="AHU111" s="200"/>
      <c r="AHV111" s="200"/>
      <c r="AHW111" s="200"/>
      <c r="AHX111" s="200"/>
      <c r="AHY111" s="200"/>
      <c r="AHZ111" s="200"/>
      <c r="AIA111" s="200"/>
      <c r="AIB111" s="200"/>
      <c r="AIC111" s="200"/>
      <c r="AID111" s="200"/>
      <c r="AIE111" s="200"/>
      <c r="AIF111" s="200"/>
      <c r="AIG111" s="200"/>
      <c r="AIH111" s="200"/>
      <c r="AII111" s="200"/>
      <c r="AIJ111" s="200"/>
      <c r="AIK111" s="200"/>
      <c r="AIL111" s="200"/>
      <c r="AIM111" s="200"/>
      <c r="AIN111" s="200"/>
      <c r="AIO111" s="200"/>
      <c r="AIP111" s="200"/>
      <c r="AIQ111" s="200"/>
      <c r="AIR111" s="200"/>
      <c r="AIS111" s="200"/>
      <c r="AIT111" s="200"/>
      <c r="AIU111" s="200"/>
      <c r="AIV111" s="200"/>
      <c r="AIW111" s="200"/>
      <c r="AIX111" s="200"/>
      <c r="AIY111" s="200"/>
      <c r="AIZ111" s="200"/>
      <c r="AJA111" s="200"/>
      <c r="AJB111" s="200"/>
      <c r="AJC111" s="200"/>
      <c r="AJD111" s="200"/>
      <c r="AJE111" s="200"/>
      <c r="AJF111" s="200"/>
      <c r="AJG111" s="200"/>
      <c r="AJH111" s="200"/>
      <c r="AJI111" s="200"/>
      <c r="AJJ111" s="200"/>
      <c r="AJK111" s="200"/>
      <c r="AJL111" s="200"/>
      <c r="AJM111" s="200"/>
      <c r="AJN111" s="200"/>
      <c r="AJO111" s="200"/>
    </row>
    <row r="112" spans="1:952" s="202" customFormat="1">
      <c r="A112" s="200"/>
      <c r="B112" s="366">
        <v>109</v>
      </c>
      <c r="C112" s="367"/>
      <c r="D112" s="366"/>
      <c r="E112" s="366"/>
      <c r="F112" s="356">
        <v>0</v>
      </c>
      <c r="G112" s="356">
        <v>0</v>
      </c>
      <c r="H112" s="356">
        <v>0</v>
      </c>
      <c r="I112" s="356">
        <v>0</v>
      </c>
      <c r="J112" s="380"/>
      <c r="K112" s="380"/>
      <c r="L112" s="380"/>
      <c r="M112" s="360">
        <f t="shared" si="8"/>
        <v>0</v>
      </c>
      <c r="N112" s="361">
        <f t="shared" si="9"/>
        <v>0</v>
      </c>
      <c r="O112" s="361">
        <f t="shared" si="13"/>
        <v>0</v>
      </c>
      <c r="P112" s="200"/>
      <c r="Q112" s="200"/>
      <c r="R112" s="200"/>
      <c r="S112" s="417">
        <v>109</v>
      </c>
      <c r="T112" s="418"/>
      <c r="U112" s="417"/>
      <c r="V112" s="426">
        <v>0</v>
      </c>
      <c r="W112" s="416">
        <f t="shared" si="10"/>
        <v>0</v>
      </c>
      <c r="X112" s="416">
        <f t="shared" si="11"/>
        <v>0</v>
      </c>
      <c r="Y112" s="419"/>
      <c r="Z112" s="428" t="str">
        <f t="shared" si="12"/>
        <v>OK</v>
      </c>
      <c r="AA112" s="352"/>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0"/>
      <c r="BA112" s="200"/>
      <c r="BB112" s="200"/>
      <c r="BC112" s="200"/>
      <c r="BD112" s="200"/>
      <c r="BE112" s="200"/>
      <c r="BF112" s="200"/>
      <c r="BG112" s="200"/>
      <c r="BH112" s="200"/>
      <c r="BI112" s="200"/>
      <c r="BJ112" s="200"/>
      <c r="BK112" s="200"/>
      <c r="BL112" s="200"/>
      <c r="BM112" s="200"/>
      <c r="BN112" s="200"/>
      <c r="BO112" s="200"/>
      <c r="BP112" s="200"/>
      <c r="BQ112" s="200"/>
      <c r="BR112" s="200"/>
      <c r="BS112" s="200"/>
      <c r="BT112" s="200"/>
      <c r="BU112" s="200"/>
      <c r="BV112" s="200"/>
      <c r="BW112" s="200"/>
      <c r="BX112" s="200"/>
      <c r="BY112" s="200"/>
      <c r="BZ112" s="200"/>
      <c r="CA112" s="200"/>
      <c r="CB112" s="200"/>
      <c r="CC112" s="200"/>
      <c r="CD112" s="200"/>
      <c r="CE112" s="200"/>
      <c r="CF112" s="200"/>
      <c r="CG112" s="200"/>
      <c r="CH112" s="200"/>
      <c r="CI112" s="200"/>
      <c r="CJ112" s="200"/>
      <c r="CK112" s="200"/>
      <c r="CL112" s="200"/>
      <c r="CM112" s="200"/>
      <c r="CN112" s="200"/>
      <c r="CO112" s="200"/>
      <c r="CP112" s="200"/>
      <c r="CQ112" s="200"/>
      <c r="CR112" s="200"/>
      <c r="CS112" s="200"/>
      <c r="CT112" s="200"/>
      <c r="CU112" s="200"/>
      <c r="CV112" s="200"/>
      <c r="CW112" s="200"/>
      <c r="CX112" s="200"/>
      <c r="CY112" s="200"/>
      <c r="CZ112" s="200"/>
      <c r="DA112" s="200"/>
      <c r="DB112" s="200"/>
      <c r="DC112" s="200"/>
      <c r="DD112" s="200"/>
      <c r="DE112" s="200"/>
      <c r="DF112" s="200"/>
      <c r="DG112" s="200"/>
      <c r="DH112" s="200"/>
      <c r="DI112" s="200"/>
      <c r="DJ112" s="200"/>
      <c r="DK112" s="200"/>
      <c r="DL112" s="200"/>
      <c r="DM112" s="200"/>
      <c r="DN112" s="200"/>
      <c r="DO112" s="200"/>
      <c r="DP112" s="200"/>
      <c r="DQ112" s="200"/>
      <c r="DR112" s="200"/>
      <c r="DS112" s="200"/>
      <c r="DT112" s="200"/>
      <c r="DU112" s="200"/>
      <c r="DV112" s="200"/>
      <c r="DW112" s="200"/>
      <c r="DX112" s="200"/>
      <c r="DY112" s="200"/>
      <c r="DZ112" s="200"/>
      <c r="EA112" s="200"/>
      <c r="EB112" s="200"/>
      <c r="EC112" s="200"/>
      <c r="ED112" s="200"/>
      <c r="EE112" s="200"/>
      <c r="EF112" s="200"/>
      <c r="EG112" s="200"/>
      <c r="EH112" s="200"/>
      <c r="EI112" s="200"/>
      <c r="EJ112" s="200"/>
      <c r="EK112" s="200"/>
      <c r="EL112" s="200"/>
      <c r="EM112" s="200"/>
      <c r="EN112" s="200"/>
      <c r="EO112" s="200"/>
      <c r="EP112" s="200"/>
      <c r="EQ112" s="200"/>
      <c r="ER112" s="200"/>
      <c r="ES112" s="200"/>
      <c r="ET112" s="200"/>
      <c r="EU112" s="200"/>
      <c r="EV112" s="200"/>
      <c r="EW112" s="200"/>
      <c r="EX112" s="200"/>
      <c r="EY112" s="200"/>
      <c r="EZ112" s="200"/>
      <c r="FA112" s="200"/>
      <c r="FB112" s="200"/>
      <c r="FC112" s="200"/>
      <c r="FD112" s="200"/>
      <c r="FE112" s="200"/>
      <c r="FF112" s="200"/>
      <c r="FG112" s="200"/>
      <c r="FH112" s="200"/>
      <c r="FI112" s="200"/>
      <c r="FJ112" s="200"/>
      <c r="FK112" s="200"/>
      <c r="FL112" s="200"/>
      <c r="FM112" s="200"/>
      <c r="FN112" s="200"/>
      <c r="FO112" s="200"/>
      <c r="FP112" s="200"/>
      <c r="FQ112" s="200"/>
      <c r="FR112" s="200"/>
      <c r="FS112" s="200"/>
      <c r="FT112" s="200"/>
      <c r="FU112" s="200"/>
      <c r="FV112" s="200"/>
      <c r="FW112" s="200"/>
      <c r="FX112" s="200"/>
      <c r="FY112" s="200"/>
      <c r="FZ112" s="200"/>
      <c r="GA112" s="200"/>
      <c r="GB112" s="200"/>
      <c r="GC112" s="200"/>
      <c r="GD112" s="200"/>
      <c r="GE112" s="200"/>
      <c r="GF112" s="200"/>
      <c r="GG112" s="200"/>
      <c r="GH112" s="200"/>
      <c r="GI112" s="200"/>
      <c r="GJ112" s="200"/>
      <c r="GK112" s="200"/>
      <c r="GL112" s="200"/>
      <c r="GM112" s="200"/>
      <c r="GN112" s="200"/>
      <c r="GO112" s="200"/>
      <c r="GP112" s="200"/>
      <c r="GQ112" s="200"/>
      <c r="GR112" s="200"/>
      <c r="GS112" s="200"/>
      <c r="GT112" s="200"/>
      <c r="GU112" s="200"/>
      <c r="GV112" s="200"/>
      <c r="GW112" s="200"/>
      <c r="GX112" s="200"/>
      <c r="GY112" s="200"/>
      <c r="GZ112" s="200"/>
      <c r="HA112" s="200"/>
      <c r="HB112" s="200"/>
      <c r="HC112" s="200"/>
      <c r="HD112" s="200"/>
      <c r="HE112" s="200"/>
      <c r="HF112" s="200"/>
      <c r="HG112" s="200"/>
      <c r="HH112" s="200"/>
      <c r="HI112" s="200"/>
      <c r="HJ112" s="200"/>
      <c r="HK112" s="200"/>
      <c r="HL112" s="200"/>
      <c r="HM112" s="200"/>
      <c r="HN112" s="200"/>
      <c r="HO112" s="200"/>
      <c r="HP112" s="200"/>
      <c r="HQ112" s="200"/>
      <c r="HR112" s="200"/>
      <c r="HS112" s="200"/>
      <c r="HT112" s="200"/>
      <c r="HU112" s="200"/>
      <c r="HV112" s="200"/>
      <c r="HW112" s="200"/>
      <c r="HX112" s="200"/>
      <c r="HY112" s="200"/>
      <c r="HZ112" s="200"/>
      <c r="IA112" s="200"/>
      <c r="IB112" s="200"/>
      <c r="IC112" s="200"/>
      <c r="ID112" s="200"/>
      <c r="IE112" s="200"/>
      <c r="IF112" s="200"/>
      <c r="IG112" s="200"/>
      <c r="IH112" s="200"/>
      <c r="II112" s="200"/>
      <c r="IJ112" s="200"/>
      <c r="IK112" s="200"/>
      <c r="IL112" s="200"/>
      <c r="IM112" s="200"/>
      <c r="IN112" s="200"/>
      <c r="IO112" s="200"/>
      <c r="IP112" s="200"/>
      <c r="IQ112" s="200"/>
      <c r="IR112" s="200"/>
      <c r="IS112" s="200"/>
      <c r="IT112" s="200"/>
      <c r="IU112" s="200"/>
      <c r="IV112" s="200"/>
      <c r="IW112" s="200"/>
      <c r="IX112" s="200"/>
      <c r="IY112" s="200"/>
      <c r="IZ112" s="200"/>
      <c r="JA112" s="200"/>
      <c r="JB112" s="200"/>
      <c r="JC112" s="200"/>
      <c r="JD112" s="200"/>
      <c r="JE112" s="200"/>
      <c r="JF112" s="200"/>
      <c r="JG112" s="200"/>
      <c r="JH112" s="200"/>
      <c r="JI112" s="200"/>
      <c r="JJ112" s="200"/>
      <c r="JK112" s="200"/>
      <c r="JL112" s="200"/>
      <c r="JM112" s="200"/>
      <c r="JN112" s="200"/>
      <c r="JO112" s="200"/>
      <c r="JP112" s="200"/>
      <c r="JQ112" s="200"/>
      <c r="JR112" s="200"/>
      <c r="JS112" s="200"/>
      <c r="JT112" s="200"/>
      <c r="JU112" s="200"/>
      <c r="JV112" s="200"/>
      <c r="JW112" s="200"/>
      <c r="JX112" s="200"/>
      <c r="JY112" s="200"/>
      <c r="JZ112" s="200"/>
      <c r="KA112" s="200"/>
      <c r="KB112" s="200"/>
      <c r="KC112" s="200"/>
      <c r="KD112" s="200"/>
      <c r="KE112" s="200"/>
      <c r="KF112" s="200"/>
      <c r="KG112" s="200"/>
      <c r="KH112" s="200"/>
      <c r="KI112" s="200"/>
      <c r="KJ112" s="200"/>
      <c r="KK112" s="200"/>
      <c r="KL112" s="200"/>
      <c r="KM112" s="200"/>
      <c r="KN112" s="200"/>
      <c r="KO112" s="200"/>
      <c r="KP112" s="200"/>
      <c r="KQ112" s="200"/>
      <c r="KR112" s="200"/>
      <c r="KS112" s="200"/>
      <c r="KT112" s="200"/>
      <c r="KU112" s="200"/>
      <c r="KV112" s="200"/>
      <c r="KW112" s="200"/>
      <c r="KX112" s="200"/>
      <c r="KY112" s="200"/>
      <c r="KZ112" s="200"/>
      <c r="LA112" s="200"/>
      <c r="LB112" s="200"/>
      <c r="LC112" s="200"/>
      <c r="LD112" s="200"/>
      <c r="LE112" s="200"/>
      <c r="LF112" s="200"/>
      <c r="LG112" s="200"/>
      <c r="LH112" s="200"/>
      <c r="LI112" s="200"/>
      <c r="LJ112" s="200"/>
      <c r="LK112" s="200"/>
      <c r="LL112" s="200"/>
      <c r="LM112" s="200"/>
      <c r="LN112" s="200"/>
      <c r="LO112" s="200"/>
      <c r="LP112" s="200"/>
      <c r="LQ112" s="200"/>
      <c r="LR112" s="200"/>
      <c r="LS112" s="200"/>
      <c r="LT112" s="200"/>
      <c r="LU112" s="200"/>
      <c r="LV112" s="200"/>
      <c r="LW112" s="200"/>
      <c r="LX112" s="200"/>
      <c r="LY112" s="200"/>
      <c r="LZ112" s="200"/>
      <c r="MA112" s="200"/>
      <c r="MB112" s="200"/>
      <c r="MC112" s="200"/>
      <c r="MD112" s="200"/>
      <c r="ME112" s="200"/>
      <c r="MF112" s="200"/>
      <c r="MG112" s="200"/>
      <c r="MH112" s="200"/>
      <c r="MI112" s="200"/>
      <c r="MJ112" s="200"/>
      <c r="MK112" s="200"/>
      <c r="ML112" s="200"/>
      <c r="MM112" s="200"/>
      <c r="MN112" s="200"/>
      <c r="MO112" s="200"/>
      <c r="MP112" s="200"/>
      <c r="MQ112" s="200"/>
      <c r="MR112" s="200"/>
      <c r="MS112" s="200"/>
      <c r="MT112" s="200"/>
      <c r="MU112" s="200"/>
      <c r="MV112" s="200"/>
      <c r="MW112" s="200"/>
      <c r="MX112" s="200"/>
      <c r="MY112" s="200"/>
      <c r="MZ112" s="200"/>
      <c r="NA112" s="200"/>
      <c r="NB112" s="200"/>
      <c r="NC112" s="200"/>
      <c r="ND112" s="200"/>
      <c r="NE112" s="200"/>
      <c r="NF112" s="200"/>
      <c r="NG112" s="200"/>
      <c r="NH112" s="200"/>
      <c r="NI112" s="200"/>
      <c r="NJ112" s="200"/>
      <c r="NK112" s="200"/>
      <c r="NL112" s="200"/>
      <c r="NM112" s="200"/>
      <c r="NN112" s="200"/>
      <c r="NO112" s="200"/>
      <c r="NP112" s="200"/>
      <c r="NQ112" s="200"/>
      <c r="NR112" s="200"/>
      <c r="NS112" s="200"/>
      <c r="NT112" s="200"/>
      <c r="NU112" s="200"/>
      <c r="NV112" s="200"/>
      <c r="NW112" s="200"/>
      <c r="NX112" s="200"/>
      <c r="NY112" s="200"/>
      <c r="NZ112" s="200"/>
      <c r="OA112" s="200"/>
      <c r="OB112" s="200"/>
      <c r="OC112" s="200"/>
      <c r="OD112" s="200"/>
      <c r="OE112" s="200"/>
      <c r="OF112" s="200"/>
      <c r="OG112" s="200"/>
      <c r="OH112" s="200"/>
      <c r="OI112" s="200"/>
      <c r="OJ112" s="200"/>
      <c r="OK112" s="200"/>
      <c r="OL112" s="200"/>
      <c r="OM112" s="200"/>
      <c r="ON112" s="200"/>
      <c r="OO112" s="200"/>
      <c r="OP112" s="200"/>
      <c r="OQ112" s="200"/>
      <c r="OR112" s="200"/>
      <c r="OS112" s="200"/>
      <c r="OT112" s="200"/>
      <c r="OU112" s="200"/>
      <c r="OV112" s="200"/>
      <c r="OW112" s="200"/>
      <c r="OX112" s="200"/>
      <c r="OY112" s="200"/>
      <c r="OZ112" s="200"/>
      <c r="PA112" s="200"/>
      <c r="PB112" s="200"/>
      <c r="PC112" s="200"/>
      <c r="PD112" s="200"/>
      <c r="PE112" s="200"/>
      <c r="PF112" s="200"/>
      <c r="PG112" s="200"/>
      <c r="PH112" s="200"/>
      <c r="PI112" s="200"/>
      <c r="PJ112" s="200"/>
      <c r="PK112" s="200"/>
      <c r="PL112" s="200"/>
      <c r="PM112" s="200"/>
      <c r="PN112" s="200"/>
      <c r="PO112" s="200"/>
      <c r="PP112" s="200"/>
      <c r="PQ112" s="200"/>
      <c r="PR112" s="200"/>
      <c r="PS112" s="200"/>
      <c r="PT112" s="200"/>
      <c r="PU112" s="200"/>
      <c r="PV112" s="200"/>
      <c r="PW112" s="200"/>
      <c r="PX112" s="200"/>
      <c r="PY112" s="200"/>
      <c r="PZ112" s="200"/>
      <c r="QA112" s="200"/>
      <c r="QB112" s="200"/>
      <c r="QC112" s="200"/>
      <c r="QD112" s="200"/>
      <c r="QE112" s="200"/>
      <c r="QF112" s="200"/>
      <c r="QG112" s="200"/>
      <c r="QH112" s="200"/>
      <c r="QI112" s="200"/>
      <c r="QJ112" s="200"/>
      <c r="QK112" s="200"/>
      <c r="QL112" s="200"/>
      <c r="QM112" s="200"/>
      <c r="QN112" s="200"/>
      <c r="QO112" s="200"/>
      <c r="QP112" s="200"/>
      <c r="QQ112" s="200"/>
      <c r="QR112" s="200"/>
      <c r="QS112" s="200"/>
      <c r="QT112" s="200"/>
      <c r="QU112" s="200"/>
      <c r="QV112" s="200"/>
      <c r="QW112" s="200"/>
      <c r="QX112" s="200"/>
      <c r="QY112" s="200"/>
      <c r="QZ112" s="200"/>
      <c r="RA112" s="200"/>
      <c r="RB112" s="200"/>
      <c r="RC112" s="200"/>
      <c r="RD112" s="200"/>
      <c r="RE112" s="200"/>
      <c r="RF112" s="200"/>
      <c r="RG112" s="200"/>
      <c r="RH112" s="200"/>
      <c r="RI112" s="200"/>
      <c r="RJ112" s="200"/>
      <c r="RK112" s="200"/>
      <c r="RL112" s="200"/>
      <c r="RM112" s="200"/>
      <c r="RN112" s="200"/>
      <c r="RO112" s="200"/>
      <c r="RP112" s="200"/>
      <c r="RQ112" s="200"/>
      <c r="RR112" s="200"/>
      <c r="RS112" s="200"/>
      <c r="RT112" s="200"/>
      <c r="RU112" s="200"/>
      <c r="RV112" s="200"/>
      <c r="RW112" s="200"/>
      <c r="RX112" s="200"/>
      <c r="RY112" s="200"/>
      <c r="RZ112" s="200"/>
      <c r="SA112" s="200"/>
      <c r="SB112" s="200"/>
      <c r="SC112" s="200"/>
      <c r="SD112" s="200"/>
      <c r="SE112" s="200"/>
      <c r="SF112" s="200"/>
      <c r="SG112" s="200"/>
      <c r="SH112" s="200"/>
      <c r="SI112" s="200"/>
      <c r="SJ112" s="200"/>
      <c r="SK112" s="200"/>
      <c r="SL112" s="200"/>
      <c r="SM112" s="200"/>
      <c r="SN112" s="200"/>
      <c r="SO112" s="200"/>
      <c r="SP112" s="200"/>
      <c r="SQ112" s="200"/>
      <c r="SR112" s="200"/>
      <c r="SS112" s="200"/>
      <c r="ST112" s="200"/>
      <c r="SU112" s="200"/>
      <c r="SV112" s="200"/>
      <c r="SW112" s="200"/>
      <c r="SX112" s="200"/>
      <c r="SY112" s="200"/>
      <c r="SZ112" s="200"/>
      <c r="TA112" s="200"/>
      <c r="TB112" s="200"/>
      <c r="TC112" s="200"/>
      <c r="TD112" s="200"/>
      <c r="TE112" s="200"/>
      <c r="TF112" s="200"/>
      <c r="TG112" s="200"/>
      <c r="TH112" s="200"/>
      <c r="TI112" s="200"/>
      <c r="TJ112" s="200"/>
      <c r="TK112" s="200"/>
      <c r="TL112" s="200"/>
      <c r="TM112" s="200"/>
      <c r="TN112" s="200"/>
      <c r="TO112" s="200"/>
      <c r="TP112" s="200"/>
      <c r="TQ112" s="200"/>
      <c r="TR112" s="200"/>
      <c r="TS112" s="200"/>
      <c r="TT112" s="200"/>
      <c r="TU112" s="200"/>
      <c r="TV112" s="200"/>
      <c r="TW112" s="200"/>
      <c r="TX112" s="200"/>
      <c r="TY112" s="200"/>
      <c r="TZ112" s="200"/>
      <c r="UA112" s="200"/>
      <c r="UB112" s="200"/>
      <c r="UC112" s="200"/>
      <c r="UD112" s="200"/>
      <c r="UE112" s="200"/>
      <c r="UF112" s="200"/>
      <c r="UG112" s="200"/>
      <c r="UH112" s="200"/>
      <c r="UI112" s="200"/>
      <c r="UJ112" s="200"/>
      <c r="UK112" s="200"/>
      <c r="UL112" s="200"/>
      <c r="UM112" s="200"/>
      <c r="UN112" s="200"/>
      <c r="UO112" s="200"/>
      <c r="UP112" s="200"/>
      <c r="UQ112" s="200"/>
      <c r="UR112" s="200"/>
      <c r="US112" s="200"/>
      <c r="UT112" s="200"/>
      <c r="UU112" s="200"/>
      <c r="UV112" s="200"/>
      <c r="UW112" s="200"/>
      <c r="UX112" s="200"/>
      <c r="UY112" s="200"/>
      <c r="UZ112" s="200"/>
      <c r="VA112" s="200"/>
      <c r="VB112" s="200"/>
      <c r="VC112" s="200"/>
      <c r="VD112" s="200"/>
      <c r="VE112" s="200"/>
      <c r="VF112" s="200"/>
      <c r="VG112" s="200"/>
      <c r="VH112" s="200"/>
      <c r="VI112" s="200"/>
      <c r="VJ112" s="200"/>
      <c r="VK112" s="200"/>
      <c r="VL112" s="200"/>
      <c r="VM112" s="200"/>
      <c r="VN112" s="200"/>
      <c r="VO112" s="200"/>
      <c r="VP112" s="200"/>
      <c r="VQ112" s="200"/>
      <c r="VR112" s="200"/>
      <c r="VS112" s="200"/>
      <c r="VT112" s="200"/>
      <c r="VU112" s="200"/>
      <c r="VV112" s="200"/>
      <c r="VW112" s="200"/>
      <c r="VX112" s="200"/>
      <c r="VY112" s="200"/>
      <c r="VZ112" s="200"/>
      <c r="WA112" s="200"/>
      <c r="WB112" s="200"/>
      <c r="WC112" s="200"/>
      <c r="WD112" s="200"/>
      <c r="WE112" s="200"/>
      <c r="WF112" s="200"/>
      <c r="WG112" s="200"/>
      <c r="WH112" s="200"/>
      <c r="WI112" s="200"/>
      <c r="WJ112" s="200"/>
      <c r="WK112" s="200"/>
      <c r="WL112" s="200"/>
      <c r="WM112" s="200"/>
      <c r="WN112" s="200"/>
      <c r="WO112" s="200"/>
      <c r="WP112" s="200"/>
      <c r="WQ112" s="200"/>
      <c r="WR112" s="200"/>
      <c r="WS112" s="200"/>
      <c r="WT112" s="200"/>
      <c r="WU112" s="200"/>
      <c r="WV112" s="200"/>
      <c r="WW112" s="200"/>
      <c r="WX112" s="200"/>
      <c r="WY112" s="200"/>
      <c r="WZ112" s="200"/>
      <c r="XA112" s="200"/>
      <c r="XB112" s="200"/>
      <c r="XC112" s="200"/>
      <c r="XD112" s="200"/>
      <c r="XE112" s="200"/>
      <c r="XF112" s="200"/>
      <c r="XG112" s="200"/>
      <c r="XH112" s="200"/>
      <c r="XI112" s="200"/>
      <c r="XJ112" s="200"/>
      <c r="XK112" s="200"/>
      <c r="XL112" s="200"/>
      <c r="XM112" s="200"/>
      <c r="XN112" s="200"/>
      <c r="XO112" s="200"/>
      <c r="XP112" s="200"/>
      <c r="XQ112" s="200"/>
      <c r="XR112" s="200"/>
      <c r="XS112" s="200"/>
      <c r="XT112" s="200"/>
      <c r="XU112" s="200"/>
      <c r="XV112" s="200"/>
      <c r="XW112" s="200"/>
      <c r="XX112" s="200"/>
      <c r="XY112" s="200"/>
      <c r="XZ112" s="200"/>
      <c r="YA112" s="200"/>
      <c r="YB112" s="200"/>
      <c r="YC112" s="200"/>
      <c r="YD112" s="200"/>
      <c r="YE112" s="200"/>
      <c r="YF112" s="200"/>
      <c r="YG112" s="200"/>
      <c r="YH112" s="200"/>
      <c r="YI112" s="200"/>
      <c r="YJ112" s="200"/>
      <c r="YK112" s="200"/>
      <c r="YL112" s="200"/>
      <c r="YM112" s="200"/>
      <c r="YN112" s="200"/>
      <c r="YO112" s="200"/>
      <c r="YP112" s="200"/>
      <c r="YQ112" s="200"/>
      <c r="YR112" s="200"/>
      <c r="YS112" s="200"/>
      <c r="YT112" s="200"/>
      <c r="YU112" s="200"/>
      <c r="YV112" s="200"/>
      <c r="YW112" s="200"/>
      <c r="YX112" s="200"/>
      <c r="YY112" s="200"/>
      <c r="YZ112" s="200"/>
      <c r="ZA112" s="200"/>
      <c r="ZB112" s="200"/>
      <c r="ZC112" s="200"/>
      <c r="ZD112" s="200"/>
      <c r="ZE112" s="200"/>
      <c r="ZF112" s="200"/>
      <c r="ZG112" s="200"/>
      <c r="ZH112" s="200"/>
      <c r="ZI112" s="200"/>
      <c r="ZJ112" s="200"/>
      <c r="ZK112" s="200"/>
      <c r="ZL112" s="200"/>
      <c r="ZM112" s="200"/>
      <c r="ZN112" s="200"/>
      <c r="ZO112" s="200"/>
      <c r="ZP112" s="200"/>
      <c r="ZQ112" s="200"/>
      <c r="ZR112" s="200"/>
      <c r="ZS112" s="200"/>
      <c r="ZT112" s="200"/>
      <c r="ZU112" s="200"/>
      <c r="ZV112" s="200"/>
      <c r="ZW112" s="200"/>
      <c r="ZX112" s="200"/>
      <c r="ZY112" s="200"/>
      <c r="ZZ112" s="200"/>
      <c r="AAA112" s="200"/>
      <c r="AAB112" s="200"/>
      <c r="AAC112" s="200"/>
      <c r="AAD112" s="200"/>
      <c r="AAE112" s="200"/>
      <c r="AAF112" s="200"/>
      <c r="AAG112" s="200"/>
      <c r="AAH112" s="200"/>
      <c r="AAI112" s="200"/>
      <c r="AAJ112" s="200"/>
      <c r="AAK112" s="200"/>
      <c r="AAL112" s="200"/>
      <c r="AAM112" s="200"/>
      <c r="AAN112" s="200"/>
      <c r="AAO112" s="200"/>
      <c r="AAP112" s="200"/>
      <c r="AAQ112" s="200"/>
      <c r="AAR112" s="200"/>
      <c r="AAS112" s="200"/>
      <c r="AAT112" s="200"/>
      <c r="AAU112" s="200"/>
      <c r="AAV112" s="200"/>
      <c r="AAW112" s="200"/>
      <c r="AAX112" s="200"/>
      <c r="AAY112" s="200"/>
      <c r="AAZ112" s="200"/>
      <c r="ABA112" s="200"/>
      <c r="ABB112" s="200"/>
      <c r="ABC112" s="200"/>
      <c r="ABD112" s="200"/>
      <c r="ABE112" s="200"/>
      <c r="ABF112" s="200"/>
      <c r="ABG112" s="200"/>
      <c r="ABH112" s="200"/>
      <c r="ABI112" s="200"/>
      <c r="ABJ112" s="200"/>
      <c r="ABK112" s="200"/>
      <c r="ABL112" s="200"/>
      <c r="ABM112" s="200"/>
      <c r="ABN112" s="200"/>
      <c r="ABO112" s="200"/>
      <c r="ABP112" s="200"/>
      <c r="ABQ112" s="200"/>
      <c r="ABR112" s="200"/>
      <c r="ABS112" s="200"/>
      <c r="ABT112" s="200"/>
      <c r="ABU112" s="200"/>
      <c r="ABV112" s="200"/>
      <c r="ABW112" s="200"/>
      <c r="ABX112" s="200"/>
      <c r="ABY112" s="200"/>
      <c r="ABZ112" s="200"/>
      <c r="ACA112" s="200"/>
      <c r="ACB112" s="200"/>
      <c r="ACC112" s="200"/>
      <c r="ACD112" s="200"/>
      <c r="ACE112" s="200"/>
      <c r="ACF112" s="200"/>
      <c r="ACG112" s="200"/>
      <c r="ACH112" s="200"/>
      <c r="ACI112" s="200"/>
      <c r="ACJ112" s="200"/>
      <c r="ACK112" s="200"/>
      <c r="ACL112" s="200"/>
      <c r="ACM112" s="200"/>
      <c r="ACN112" s="200"/>
      <c r="ACO112" s="200"/>
      <c r="ACP112" s="200"/>
      <c r="ACQ112" s="200"/>
      <c r="ACR112" s="200"/>
      <c r="ACS112" s="200"/>
      <c r="ACT112" s="200"/>
      <c r="ACU112" s="200"/>
      <c r="ACV112" s="200"/>
      <c r="ACW112" s="200"/>
      <c r="ACX112" s="200"/>
      <c r="ACY112" s="200"/>
      <c r="ACZ112" s="200"/>
      <c r="ADA112" s="200"/>
      <c r="ADB112" s="200"/>
      <c r="ADC112" s="200"/>
      <c r="ADD112" s="200"/>
      <c r="ADE112" s="200"/>
      <c r="ADF112" s="200"/>
      <c r="ADG112" s="200"/>
      <c r="ADH112" s="200"/>
      <c r="ADI112" s="200"/>
      <c r="ADJ112" s="200"/>
      <c r="ADK112" s="200"/>
      <c r="ADL112" s="200"/>
      <c r="ADM112" s="200"/>
      <c r="ADN112" s="200"/>
      <c r="ADO112" s="200"/>
      <c r="ADP112" s="200"/>
      <c r="ADQ112" s="200"/>
      <c r="ADR112" s="200"/>
      <c r="ADS112" s="200"/>
      <c r="ADT112" s="200"/>
      <c r="ADU112" s="200"/>
      <c r="ADV112" s="200"/>
      <c r="ADW112" s="200"/>
      <c r="ADX112" s="200"/>
      <c r="ADY112" s="200"/>
      <c r="ADZ112" s="200"/>
      <c r="AEA112" s="200"/>
      <c r="AEB112" s="200"/>
      <c r="AEC112" s="200"/>
      <c r="AED112" s="200"/>
      <c r="AEE112" s="200"/>
      <c r="AEF112" s="200"/>
      <c r="AEG112" s="200"/>
      <c r="AEH112" s="200"/>
      <c r="AEI112" s="200"/>
      <c r="AEJ112" s="200"/>
      <c r="AEK112" s="200"/>
      <c r="AEL112" s="200"/>
      <c r="AEM112" s="200"/>
      <c r="AEN112" s="200"/>
      <c r="AEO112" s="200"/>
      <c r="AEP112" s="200"/>
      <c r="AEQ112" s="200"/>
      <c r="AER112" s="200"/>
      <c r="AES112" s="200"/>
      <c r="AET112" s="200"/>
      <c r="AEU112" s="200"/>
      <c r="AEV112" s="200"/>
      <c r="AEW112" s="200"/>
      <c r="AEX112" s="200"/>
      <c r="AEY112" s="200"/>
      <c r="AEZ112" s="200"/>
      <c r="AFA112" s="200"/>
      <c r="AFB112" s="200"/>
      <c r="AFC112" s="200"/>
      <c r="AFD112" s="200"/>
      <c r="AFE112" s="200"/>
      <c r="AFF112" s="200"/>
      <c r="AFG112" s="200"/>
      <c r="AFH112" s="200"/>
      <c r="AFI112" s="200"/>
      <c r="AFJ112" s="200"/>
      <c r="AFK112" s="200"/>
      <c r="AFL112" s="200"/>
      <c r="AFM112" s="200"/>
      <c r="AFN112" s="200"/>
      <c r="AFO112" s="200"/>
      <c r="AFP112" s="200"/>
      <c r="AFQ112" s="200"/>
      <c r="AFR112" s="200"/>
      <c r="AFS112" s="200"/>
      <c r="AFT112" s="200"/>
      <c r="AFU112" s="200"/>
      <c r="AFV112" s="200"/>
      <c r="AFW112" s="200"/>
      <c r="AFX112" s="200"/>
      <c r="AFY112" s="200"/>
      <c r="AFZ112" s="200"/>
      <c r="AGA112" s="200"/>
      <c r="AGB112" s="200"/>
      <c r="AGC112" s="200"/>
      <c r="AGD112" s="200"/>
      <c r="AGE112" s="200"/>
      <c r="AGF112" s="200"/>
      <c r="AGG112" s="200"/>
      <c r="AGH112" s="200"/>
      <c r="AGI112" s="200"/>
      <c r="AGJ112" s="200"/>
      <c r="AGK112" s="200"/>
      <c r="AGL112" s="200"/>
      <c r="AGM112" s="200"/>
      <c r="AGN112" s="200"/>
      <c r="AGO112" s="200"/>
      <c r="AGP112" s="200"/>
      <c r="AGQ112" s="200"/>
      <c r="AGR112" s="200"/>
      <c r="AGS112" s="200"/>
      <c r="AGT112" s="200"/>
      <c r="AGU112" s="200"/>
      <c r="AGV112" s="200"/>
      <c r="AGW112" s="200"/>
      <c r="AGX112" s="200"/>
      <c r="AGY112" s="200"/>
      <c r="AGZ112" s="200"/>
      <c r="AHA112" s="200"/>
      <c r="AHB112" s="200"/>
      <c r="AHC112" s="200"/>
      <c r="AHD112" s="200"/>
      <c r="AHE112" s="200"/>
      <c r="AHF112" s="200"/>
      <c r="AHG112" s="200"/>
      <c r="AHH112" s="200"/>
      <c r="AHI112" s="200"/>
      <c r="AHJ112" s="200"/>
      <c r="AHK112" s="200"/>
      <c r="AHL112" s="200"/>
      <c r="AHM112" s="200"/>
      <c r="AHN112" s="200"/>
      <c r="AHO112" s="200"/>
      <c r="AHP112" s="200"/>
      <c r="AHQ112" s="200"/>
      <c r="AHR112" s="200"/>
      <c r="AHS112" s="200"/>
      <c r="AHT112" s="200"/>
      <c r="AHU112" s="200"/>
      <c r="AHV112" s="200"/>
      <c r="AHW112" s="200"/>
      <c r="AHX112" s="200"/>
      <c r="AHY112" s="200"/>
      <c r="AHZ112" s="200"/>
      <c r="AIA112" s="200"/>
      <c r="AIB112" s="200"/>
      <c r="AIC112" s="200"/>
      <c r="AID112" s="200"/>
      <c r="AIE112" s="200"/>
      <c r="AIF112" s="200"/>
      <c r="AIG112" s="200"/>
      <c r="AIH112" s="200"/>
      <c r="AII112" s="200"/>
      <c r="AIJ112" s="200"/>
      <c r="AIK112" s="200"/>
      <c r="AIL112" s="200"/>
      <c r="AIM112" s="200"/>
      <c r="AIN112" s="200"/>
      <c r="AIO112" s="200"/>
      <c r="AIP112" s="200"/>
      <c r="AIQ112" s="200"/>
      <c r="AIR112" s="200"/>
      <c r="AIS112" s="200"/>
      <c r="AIT112" s="200"/>
      <c r="AIU112" s="200"/>
      <c r="AIV112" s="200"/>
      <c r="AIW112" s="200"/>
      <c r="AIX112" s="200"/>
      <c r="AIY112" s="200"/>
      <c r="AIZ112" s="200"/>
      <c r="AJA112" s="200"/>
      <c r="AJB112" s="200"/>
      <c r="AJC112" s="200"/>
      <c r="AJD112" s="200"/>
      <c r="AJE112" s="200"/>
      <c r="AJF112" s="200"/>
      <c r="AJG112" s="200"/>
      <c r="AJH112" s="200"/>
      <c r="AJI112" s="200"/>
      <c r="AJJ112" s="200"/>
      <c r="AJK112" s="200"/>
      <c r="AJL112" s="200"/>
      <c r="AJM112" s="200"/>
      <c r="AJN112" s="200"/>
      <c r="AJO112" s="200"/>
    </row>
    <row r="113" spans="1:952" s="202" customFormat="1">
      <c r="A113" s="200"/>
      <c r="B113" s="366">
        <v>110</v>
      </c>
      <c r="C113" s="367"/>
      <c r="D113" s="366"/>
      <c r="E113" s="366"/>
      <c r="F113" s="356">
        <v>0</v>
      </c>
      <c r="G113" s="356">
        <v>0</v>
      </c>
      <c r="H113" s="356">
        <v>0</v>
      </c>
      <c r="I113" s="356">
        <v>0</v>
      </c>
      <c r="J113" s="380"/>
      <c r="K113" s="380"/>
      <c r="L113" s="380"/>
      <c r="M113" s="360">
        <f t="shared" si="8"/>
        <v>0</v>
      </c>
      <c r="N113" s="361">
        <f t="shared" si="9"/>
        <v>0</v>
      </c>
      <c r="O113" s="361">
        <f t="shared" si="13"/>
        <v>0</v>
      </c>
      <c r="P113" s="200"/>
      <c r="Q113" s="200"/>
      <c r="R113" s="200"/>
      <c r="S113" s="417">
        <v>110</v>
      </c>
      <c r="T113" s="418"/>
      <c r="U113" s="417"/>
      <c r="V113" s="426">
        <v>0</v>
      </c>
      <c r="W113" s="416">
        <f t="shared" si="10"/>
        <v>0</v>
      </c>
      <c r="X113" s="416">
        <f t="shared" si="11"/>
        <v>0</v>
      </c>
      <c r="Y113" s="419"/>
      <c r="Z113" s="428" t="str">
        <f t="shared" si="12"/>
        <v>OK</v>
      </c>
      <c r="AA113" s="352"/>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0"/>
      <c r="BA113" s="200"/>
      <c r="BB113" s="200"/>
      <c r="BC113" s="200"/>
      <c r="BD113" s="200"/>
      <c r="BE113" s="200"/>
      <c r="BF113" s="200"/>
      <c r="BG113" s="200"/>
      <c r="BH113" s="200"/>
      <c r="BI113" s="200"/>
      <c r="BJ113" s="200"/>
      <c r="BK113" s="200"/>
      <c r="BL113" s="200"/>
      <c r="BM113" s="200"/>
      <c r="BN113" s="200"/>
      <c r="BO113" s="200"/>
      <c r="BP113" s="200"/>
      <c r="BQ113" s="200"/>
      <c r="BR113" s="200"/>
      <c r="BS113" s="200"/>
      <c r="BT113" s="200"/>
      <c r="BU113" s="200"/>
      <c r="BV113" s="200"/>
      <c r="BW113" s="200"/>
      <c r="BX113" s="200"/>
      <c r="BY113" s="200"/>
      <c r="BZ113" s="200"/>
      <c r="CA113" s="200"/>
      <c r="CB113" s="200"/>
      <c r="CC113" s="200"/>
      <c r="CD113" s="200"/>
      <c r="CE113" s="200"/>
      <c r="CF113" s="200"/>
      <c r="CG113" s="200"/>
      <c r="CH113" s="200"/>
      <c r="CI113" s="200"/>
      <c r="CJ113" s="200"/>
      <c r="CK113" s="200"/>
      <c r="CL113" s="200"/>
      <c r="CM113" s="200"/>
      <c r="CN113" s="200"/>
      <c r="CO113" s="200"/>
      <c r="CP113" s="200"/>
      <c r="CQ113" s="200"/>
      <c r="CR113" s="200"/>
      <c r="CS113" s="200"/>
      <c r="CT113" s="200"/>
      <c r="CU113" s="200"/>
      <c r="CV113" s="200"/>
      <c r="CW113" s="200"/>
      <c r="CX113" s="200"/>
      <c r="CY113" s="200"/>
      <c r="CZ113" s="200"/>
      <c r="DA113" s="200"/>
      <c r="DB113" s="200"/>
      <c r="DC113" s="200"/>
      <c r="DD113" s="200"/>
      <c r="DE113" s="200"/>
      <c r="DF113" s="200"/>
      <c r="DG113" s="200"/>
      <c r="DH113" s="200"/>
      <c r="DI113" s="200"/>
      <c r="DJ113" s="200"/>
      <c r="DK113" s="200"/>
      <c r="DL113" s="200"/>
      <c r="DM113" s="200"/>
      <c r="DN113" s="200"/>
      <c r="DO113" s="200"/>
      <c r="DP113" s="200"/>
      <c r="DQ113" s="200"/>
      <c r="DR113" s="200"/>
      <c r="DS113" s="200"/>
      <c r="DT113" s="200"/>
      <c r="DU113" s="200"/>
      <c r="DV113" s="200"/>
      <c r="DW113" s="200"/>
      <c r="DX113" s="200"/>
      <c r="DY113" s="200"/>
      <c r="DZ113" s="200"/>
      <c r="EA113" s="200"/>
      <c r="EB113" s="200"/>
      <c r="EC113" s="200"/>
      <c r="ED113" s="200"/>
      <c r="EE113" s="200"/>
      <c r="EF113" s="200"/>
      <c r="EG113" s="200"/>
      <c r="EH113" s="200"/>
      <c r="EI113" s="200"/>
      <c r="EJ113" s="200"/>
      <c r="EK113" s="200"/>
      <c r="EL113" s="200"/>
      <c r="EM113" s="200"/>
      <c r="EN113" s="200"/>
      <c r="EO113" s="200"/>
      <c r="EP113" s="200"/>
      <c r="EQ113" s="200"/>
      <c r="ER113" s="200"/>
      <c r="ES113" s="200"/>
      <c r="ET113" s="200"/>
      <c r="EU113" s="200"/>
      <c r="EV113" s="200"/>
      <c r="EW113" s="200"/>
      <c r="EX113" s="200"/>
      <c r="EY113" s="200"/>
      <c r="EZ113" s="200"/>
      <c r="FA113" s="200"/>
      <c r="FB113" s="200"/>
      <c r="FC113" s="200"/>
      <c r="FD113" s="200"/>
      <c r="FE113" s="200"/>
      <c r="FF113" s="200"/>
      <c r="FG113" s="200"/>
      <c r="FH113" s="200"/>
      <c r="FI113" s="200"/>
      <c r="FJ113" s="200"/>
      <c r="FK113" s="200"/>
      <c r="FL113" s="200"/>
      <c r="FM113" s="200"/>
      <c r="FN113" s="200"/>
      <c r="FO113" s="200"/>
      <c r="FP113" s="200"/>
      <c r="FQ113" s="200"/>
      <c r="FR113" s="200"/>
      <c r="FS113" s="200"/>
      <c r="FT113" s="200"/>
      <c r="FU113" s="200"/>
      <c r="FV113" s="200"/>
      <c r="FW113" s="200"/>
      <c r="FX113" s="200"/>
      <c r="FY113" s="200"/>
      <c r="FZ113" s="200"/>
      <c r="GA113" s="200"/>
      <c r="GB113" s="200"/>
      <c r="GC113" s="200"/>
      <c r="GD113" s="200"/>
      <c r="GE113" s="200"/>
      <c r="GF113" s="200"/>
      <c r="GG113" s="200"/>
      <c r="GH113" s="200"/>
      <c r="GI113" s="200"/>
      <c r="GJ113" s="200"/>
      <c r="GK113" s="200"/>
      <c r="GL113" s="200"/>
      <c r="GM113" s="200"/>
      <c r="GN113" s="200"/>
      <c r="GO113" s="200"/>
      <c r="GP113" s="200"/>
      <c r="GQ113" s="200"/>
      <c r="GR113" s="200"/>
      <c r="GS113" s="200"/>
      <c r="GT113" s="200"/>
      <c r="GU113" s="200"/>
      <c r="GV113" s="200"/>
      <c r="GW113" s="200"/>
      <c r="GX113" s="200"/>
      <c r="GY113" s="200"/>
      <c r="GZ113" s="200"/>
      <c r="HA113" s="200"/>
      <c r="HB113" s="200"/>
      <c r="HC113" s="200"/>
      <c r="HD113" s="200"/>
      <c r="HE113" s="200"/>
      <c r="HF113" s="200"/>
      <c r="HG113" s="200"/>
      <c r="HH113" s="200"/>
      <c r="HI113" s="200"/>
      <c r="HJ113" s="200"/>
      <c r="HK113" s="200"/>
      <c r="HL113" s="200"/>
      <c r="HM113" s="200"/>
      <c r="HN113" s="200"/>
      <c r="HO113" s="200"/>
      <c r="HP113" s="200"/>
      <c r="HQ113" s="200"/>
      <c r="HR113" s="200"/>
      <c r="HS113" s="200"/>
      <c r="HT113" s="200"/>
      <c r="HU113" s="200"/>
      <c r="HV113" s="200"/>
      <c r="HW113" s="200"/>
      <c r="HX113" s="200"/>
      <c r="HY113" s="200"/>
      <c r="HZ113" s="200"/>
      <c r="IA113" s="200"/>
      <c r="IB113" s="200"/>
      <c r="IC113" s="200"/>
      <c r="ID113" s="200"/>
      <c r="IE113" s="200"/>
      <c r="IF113" s="200"/>
      <c r="IG113" s="200"/>
      <c r="IH113" s="200"/>
      <c r="II113" s="200"/>
      <c r="IJ113" s="200"/>
      <c r="IK113" s="200"/>
      <c r="IL113" s="200"/>
      <c r="IM113" s="200"/>
      <c r="IN113" s="200"/>
      <c r="IO113" s="200"/>
      <c r="IP113" s="200"/>
      <c r="IQ113" s="200"/>
      <c r="IR113" s="200"/>
      <c r="IS113" s="200"/>
      <c r="IT113" s="200"/>
      <c r="IU113" s="200"/>
      <c r="IV113" s="200"/>
      <c r="IW113" s="200"/>
      <c r="IX113" s="200"/>
      <c r="IY113" s="200"/>
      <c r="IZ113" s="200"/>
      <c r="JA113" s="200"/>
      <c r="JB113" s="200"/>
      <c r="JC113" s="200"/>
      <c r="JD113" s="200"/>
      <c r="JE113" s="200"/>
      <c r="JF113" s="200"/>
      <c r="JG113" s="200"/>
      <c r="JH113" s="200"/>
      <c r="JI113" s="200"/>
      <c r="JJ113" s="200"/>
      <c r="JK113" s="200"/>
      <c r="JL113" s="200"/>
      <c r="JM113" s="200"/>
      <c r="JN113" s="200"/>
      <c r="JO113" s="200"/>
      <c r="JP113" s="200"/>
      <c r="JQ113" s="200"/>
      <c r="JR113" s="200"/>
      <c r="JS113" s="200"/>
      <c r="JT113" s="200"/>
      <c r="JU113" s="200"/>
      <c r="JV113" s="200"/>
      <c r="JW113" s="200"/>
      <c r="JX113" s="200"/>
      <c r="JY113" s="200"/>
      <c r="JZ113" s="200"/>
      <c r="KA113" s="200"/>
      <c r="KB113" s="200"/>
      <c r="KC113" s="200"/>
      <c r="KD113" s="200"/>
      <c r="KE113" s="200"/>
      <c r="KF113" s="200"/>
      <c r="KG113" s="200"/>
      <c r="KH113" s="200"/>
      <c r="KI113" s="200"/>
      <c r="KJ113" s="200"/>
      <c r="KK113" s="200"/>
      <c r="KL113" s="200"/>
      <c r="KM113" s="200"/>
      <c r="KN113" s="200"/>
      <c r="KO113" s="200"/>
      <c r="KP113" s="200"/>
      <c r="KQ113" s="200"/>
      <c r="KR113" s="200"/>
      <c r="KS113" s="200"/>
      <c r="KT113" s="200"/>
      <c r="KU113" s="200"/>
      <c r="KV113" s="200"/>
      <c r="KW113" s="200"/>
      <c r="KX113" s="200"/>
      <c r="KY113" s="200"/>
      <c r="KZ113" s="200"/>
      <c r="LA113" s="200"/>
      <c r="LB113" s="200"/>
      <c r="LC113" s="200"/>
      <c r="LD113" s="200"/>
      <c r="LE113" s="200"/>
      <c r="LF113" s="200"/>
      <c r="LG113" s="200"/>
      <c r="LH113" s="200"/>
      <c r="LI113" s="200"/>
      <c r="LJ113" s="200"/>
      <c r="LK113" s="200"/>
      <c r="LL113" s="200"/>
      <c r="LM113" s="200"/>
      <c r="LN113" s="200"/>
      <c r="LO113" s="200"/>
      <c r="LP113" s="200"/>
      <c r="LQ113" s="200"/>
      <c r="LR113" s="200"/>
      <c r="LS113" s="200"/>
      <c r="LT113" s="200"/>
      <c r="LU113" s="200"/>
      <c r="LV113" s="200"/>
      <c r="LW113" s="200"/>
      <c r="LX113" s="200"/>
      <c r="LY113" s="200"/>
      <c r="LZ113" s="200"/>
      <c r="MA113" s="200"/>
      <c r="MB113" s="200"/>
      <c r="MC113" s="200"/>
      <c r="MD113" s="200"/>
      <c r="ME113" s="200"/>
      <c r="MF113" s="200"/>
      <c r="MG113" s="200"/>
      <c r="MH113" s="200"/>
      <c r="MI113" s="200"/>
      <c r="MJ113" s="200"/>
      <c r="MK113" s="200"/>
      <c r="ML113" s="200"/>
      <c r="MM113" s="200"/>
      <c r="MN113" s="200"/>
      <c r="MO113" s="200"/>
      <c r="MP113" s="200"/>
      <c r="MQ113" s="200"/>
      <c r="MR113" s="200"/>
      <c r="MS113" s="200"/>
      <c r="MT113" s="200"/>
      <c r="MU113" s="200"/>
      <c r="MV113" s="200"/>
      <c r="MW113" s="200"/>
      <c r="MX113" s="200"/>
      <c r="MY113" s="200"/>
      <c r="MZ113" s="200"/>
      <c r="NA113" s="200"/>
      <c r="NB113" s="200"/>
      <c r="NC113" s="200"/>
      <c r="ND113" s="200"/>
      <c r="NE113" s="200"/>
      <c r="NF113" s="200"/>
      <c r="NG113" s="200"/>
      <c r="NH113" s="200"/>
      <c r="NI113" s="200"/>
      <c r="NJ113" s="200"/>
      <c r="NK113" s="200"/>
      <c r="NL113" s="200"/>
      <c r="NM113" s="200"/>
      <c r="NN113" s="200"/>
      <c r="NO113" s="200"/>
      <c r="NP113" s="200"/>
      <c r="NQ113" s="200"/>
      <c r="NR113" s="200"/>
      <c r="NS113" s="200"/>
      <c r="NT113" s="200"/>
      <c r="NU113" s="200"/>
      <c r="NV113" s="200"/>
      <c r="NW113" s="200"/>
      <c r="NX113" s="200"/>
      <c r="NY113" s="200"/>
      <c r="NZ113" s="200"/>
      <c r="OA113" s="200"/>
      <c r="OB113" s="200"/>
      <c r="OC113" s="200"/>
      <c r="OD113" s="200"/>
      <c r="OE113" s="200"/>
      <c r="OF113" s="200"/>
      <c r="OG113" s="200"/>
      <c r="OH113" s="200"/>
      <c r="OI113" s="200"/>
      <c r="OJ113" s="200"/>
      <c r="OK113" s="200"/>
      <c r="OL113" s="200"/>
      <c r="OM113" s="200"/>
      <c r="ON113" s="200"/>
      <c r="OO113" s="200"/>
      <c r="OP113" s="200"/>
      <c r="OQ113" s="200"/>
      <c r="OR113" s="200"/>
      <c r="OS113" s="200"/>
      <c r="OT113" s="200"/>
      <c r="OU113" s="200"/>
      <c r="OV113" s="200"/>
      <c r="OW113" s="200"/>
      <c r="OX113" s="200"/>
      <c r="OY113" s="200"/>
      <c r="OZ113" s="200"/>
      <c r="PA113" s="200"/>
      <c r="PB113" s="200"/>
      <c r="PC113" s="200"/>
      <c r="PD113" s="200"/>
      <c r="PE113" s="200"/>
      <c r="PF113" s="200"/>
      <c r="PG113" s="200"/>
      <c r="PH113" s="200"/>
      <c r="PI113" s="200"/>
      <c r="PJ113" s="200"/>
      <c r="PK113" s="200"/>
      <c r="PL113" s="200"/>
      <c r="PM113" s="200"/>
      <c r="PN113" s="200"/>
      <c r="PO113" s="200"/>
      <c r="PP113" s="200"/>
      <c r="PQ113" s="200"/>
      <c r="PR113" s="200"/>
      <c r="PS113" s="200"/>
      <c r="PT113" s="200"/>
      <c r="PU113" s="200"/>
      <c r="PV113" s="200"/>
      <c r="PW113" s="200"/>
      <c r="PX113" s="200"/>
      <c r="PY113" s="200"/>
      <c r="PZ113" s="200"/>
      <c r="QA113" s="200"/>
      <c r="QB113" s="200"/>
      <c r="QC113" s="200"/>
      <c r="QD113" s="200"/>
      <c r="QE113" s="200"/>
      <c r="QF113" s="200"/>
      <c r="QG113" s="200"/>
      <c r="QH113" s="200"/>
      <c r="QI113" s="200"/>
      <c r="QJ113" s="200"/>
      <c r="QK113" s="200"/>
      <c r="QL113" s="200"/>
      <c r="QM113" s="200"/>
      <c r="QN113" s="200"/>
      <c r="QO113" s="200"/>
      <c r="QP113" s="200"/>
      <c r="QQ113" s="200"/>
      <c r="QR113" s="200"/>
      <c r="QS113" s="200"/>
      <c r="QT113" s="200"/>
      <c r="QU113" s="200"/>
      <c r="QV113" s="200"/>
      <c r="QW113" s="200"/>
      <c r="QX113" s="200"/>
      <c r="QY113" s="200"/>
      <c r="QZ113" s="200"/>
      <c r="RA113" s="200"/>
      <c r="RB113" s="200"/>
      <c r="RC113" s="200"/>
      <c r="RD113" s="200"/>
      <c r="RE113" s="200"/>
      <c r="RF113" s="200"/>
      <c r="RG113" s="200"/>
      <c r="RH113" s="200"/>
      <c r="RI113" s="200"/>
      <c r="RJ113" s="200"/>
      <c r="RK113" s="200"/>
      <c r="RL113" s="200"/>
      <c r="RM113" s="200"/>
      <c r="RN113" s="200"/>
      <c r="RO113" s="200"/>
      <c r="RP113" s="200"/>
      <c r="RQ113" s="200"/>
      <c r="RR113" s="200"/>
      <c r="RS113" s="200"/>
      <c r="RT113" s="200"/>
      <c r="RU113" s="200"/>
      <c r="RV113" s="200"/>
      <c r="RW113" s="200"/>
      <c r="RX113" s="200"/>
      <c r="RY113" s="200"/>
      <c r="RZ113" s="200"/>
      <c r="SA113" s="200"/>
      <c r="SB113" s="200"/>
      <c r="SC113" s="200"/>
      <c r="SD113" s="200"/>
      <c r="SE113" s="200"/>
      <c r="SF113" s="200"/>
      <c r="SG113" s="200"/>
      <c r="SH113" s="200"/>
      <c r="SI113" s="200"/>
      <c r="SJ113" s="200"/>
      <c r="SK113" s="200"/>
      <c r="SL113" s="200"/>
      <c r="SM113" s="200"/>
      <c r="SN113" s="200"/>
      <c r="SO113" s="200"/>
      <c r="SP113" s="200"/>
      <c r="SQ113" s="200"/>
      <c r="SR113" s="200"/>
      <c r="SS113" s="200"/>
      <c r="ST113" s="200"/>
      <c r="SU113" s="200"/>
      <c r="SV113" s="200"/>
      <c r="SW113" s="200"/>
      <c r="SX113" s="200"/>
      <c r="SY113" s="200"/>
      <c r="SZ113" s="200"/>
      <c r="TA113" s="200"/>
      <c r="TB113" s="200"/>
      <c r="TC113" s="200"/>
      <c r="TD113" s="200"/>
      <c r="TE113" s="200"/>
      <c r="TF113" s="200"/>
      <c r="TG113" s="200"/>
      <c r="TH113" s="200"/>
      <c r="TI113" s="200"/>
      <c r="TJ113" s="200"/>
      <c r="TK113" s="200"/>
      <c r="TL113" s="200"/>
      <c r="TM113" s="200"/>
      <c r="TN113" s="200"/>
      <c r="TO113" s="200"/>
      <c r="TP113" s="200"/>
      <c r="TQ113" s="200"/>
      <c r="TR113" s="200"/>
      <c r="TS113" s="200"/>
      <c r="TT113" s="200"/>
      <c r="TU113" s="200"/>
      <c r="TV113" s="200"/>
      <c r="TW113" s="200"/>
      <c r="TX113" s="200"/>
      <c r="TY113" s="200"/>
      <c r="TZ113" s="200"/>
      <c r="UA113" s="200"/>
      <c r="UB113" s="200"/>
      <c r="UC113" s="200"/>
      <c r="UD113" s="200"/>
      <c r="UE113" s="200"/>
      <c r="UF113" s="200"/>
      <c r="UG113" s="200"/>
      <c r="UH113" s="200"/>
      <c r="UI113" s="200"/>
      <c r="UJ113" s="200"/>
      <c r="UK113" s="200"/>
      <c r="UL113" s="200"/>
      <c r="UM113" s="200"/>
      <c r="UN113" s="200"/>
      <c r="UO113" s="200"/>
      <c r="UP113" s="200"/>
      <c r="UQ113" s="200"/>
      <c r="UR113" s="200"/>
      <c r="US113" s="200"/>
      <c r="UT113" s="200"/>
      <c r="UU113" s="200"/>
      <c r="UV113" s="200"/>
      <c r="UW113" s="200"/>
      <c r="UX113" s="200"/>
      <c r="UY113" s="200"/>
      <c r="UZ113" s="200"/>
      <c r="VA113" s="200"/>
      <c r="VB113" s="200"/>
      <c r="VC113" s="200"/>
      <c r="VD113" s="200"/>
      <c r="VE113" s="200"/>
      <c r="VF113" s="200"/>
      <c r="VG113" s="200"/>
      <c r="VH113" s="200"/>
      <c r="VI113" s="200"/>
      <c r="VJ113" s="200"/>
      <c r="VK113" s="200"/>
      <c r="VL113" s="200"/>
      <c r="VM113" s="200"/>
      <c r="VN113" s="200"/>
      <c r="VO113" s="200"/>
      <c r="VP113" s="200"/>
      <c r="VQ113" s="200"/>
      <c r="VR113" s="200"/>
      <c r="VS113" s="200"/>
      <c r="VT113" s="200"/>
      <c r="VU113" s="200"/>
      <c r="VV113" s="200"/>
      <c r="VW113" s="200"/>
      <c r="VX113" s="200"/>
      <c r="VY113" s="200"/>
      <c r="VZ113" s="200"/>
      <c r="WA113" s="200"/>
      <c r="WB113" s="200"/>
      <c r="WC113" s="200"/>
      <c r="WD113" s="200"/>
      <c r="WE113" s="200"/>
      <c r="WF113" s="200"/>
      <c r="WG113" s="200"/>
      <c r="WH113" s="200"/>
      <c r="WI113" s="200"/>
      <c r="WJ113" s="200"/>
      <c r="WK113" s="200"/>
      <c r="WL113" s="200"/>
      <c r="WM113" s="200"/>
      <c r="WN113" s="200"/>
      <c r="WO113" s="200"/>
      <c r="WP113" s="200"/>
      <c r="WQ113" s="200"/>
      <c r="WR113" s="200"/>
      <c r="WS113" s="200"/>
      <c r="WT113" s="200"/>
      <c r="WU113" s="200"/>
      <c r="WV113" s="200"/>
      <c r="WW113" s="200"/>
      <c r="WX113" s="200"/>
      <c r="WY113" s="200"/>
      <c r="WZ113" s="200"/>
      <c r="XA113" s="200"/>
      <c r="XB113" s="200"/>
      <c r="XC113" s="200"/>
      <c r="XD113" s="200"/>
      <c r="XE113" s="200"/>
      <c r="XF113" s="200"/>
      <c r="XG113" s="200"/>
      <c r="XH113" s="200"/>
      <c r="XI113" s="200"/>
      <c r="XJ113" s="200"/>
      <c r="XK113" s="200"/>
      <c r="XL113" s="200"/>
      <c r="XM113" s="200"/>
      <c r="XN113" s="200"/>
      <c r="XO113" s="200"/>
      <c r="XP113" s="200"/>
      <c r="XQ113" s="200"/>
      <c r="XR113" s="200"/>
      <c r="XS113" s="200"/>
      <c r="XT113" s="200"/>
      <c r="XU113" s="200"/>
      <c r="XV113" s="200"/>
      <c r="XW113" s="200"/>
      <c r="XX113" s="200"/>
      <c r="XY113" s="200"/>
      <c r="XZ113" s="200"/>
      <c r="YA113" s="200"/>
      <c r="YB113" s="200"/>
      <c r="YC113" s="200"/>
      <c r="YD113" s="200"/>
      <c r="YE113" s="200"/>
      <c r="YF113" s="200"/>
      <c r="YG113" s="200"/>
      <c r="YH113" s="200"/>
      <c r="YI113" s="200"/>
      <c r="YJ113" s="200"/>
      <c r="YK113" s="200"/>
      <c r="YL113" s="200"/>
      <c r="YM113" s="200"/>
      <c r="YN113" s="200"/>
      <c r="YO113" s="200"/>
      <c r="YP113" s="200"/>
      <c r="YQ113" s="200"/>
      <c r="YR113" s="200"/>
      <c r="YS113" s="200"/>
      <c r="YT113" s="200"/>
      <c r="YU113" s="200"/>
      <c r="YV113" s="200"/>
      <c r="YW113" s="200"/>
      <c r="YX113" s="200"/>
      <c r="YY113" s="200"/>
      <c r="YZ113" s="200"/>
      <c r="ZA113" s="200"/>
      <c r="ZB113" s="200"/>
      <c r="ZC113" s="200"/>
      <c r="ZD113" s="200"/>
      <c r="ZE113" s="200"/>
      <c r="ZF113" s="200"/>
      <c r="ZG113" s="200"/>
      <c r="ZH113" s="200"/>
      <c r="ZI113" s="200"/>
      <c r="ZJ113" s="200"/>
      <c r="ZK113" s="200"/>
      <c r="ZL113" s="200"/>
      <c r="ZM113" s="200"/>
      <c r="ZN113" s="200"/>
      <c r="ZO113" s="200"/>
      <c r="ZP113" s="200"/>
      <c r="ZQ113" s="200"/>
      <c r="ZR113" s="200"/>
      <c r="ZS113" s="200"/>
      <c r="ZT113" s="200"/>
      <c r="ZU113" s="200"/>
      <c r="ZV113" s="200"/>
      <c r="ZW113" s="200"/>
      <c r="ZX113" s="200"/>
      <c r="ZY113" s="200"/>
      <c r="ZZ113" s="200"/>
      <c r="AAA113" s="200"/>
      <c r="AAB113" s="200"/>
      <c r="AAC113" s="200"/>
      <c r="AAD113" s="200"/>
      <c r="AAE113" s="200"/>
      <c r="AAF113" s="200"/>
      <c r="AAG113" s="200"/>
      <c r="AAH113" s="200"/>
      <c r="AAI113" s="200"/>
      <c r="AAJ113" s="200"/>
      <c r="AAK113" s="200"/>
      <c r="AAL113" s="200"/>
      <c r="AAM113" s="200"/>
      <c r="AAN113" s="200"/>
      <c r="AAO113" s="200"/>
      <c r="AAP113" s="200"/>
      <c r="AAQ113" s="200"/>
      <c r="AAR113" s="200"/>
      <c r="AAS113" s="200"/>
      <c r="AAT113" s="200"/>
      <c r="AAU113" s="200"/>
      <c r="AAV113" s="200"/>
      <c r="AAW113" s="200"/>
      <c r="AAX113" s="200"/>
      <c r="AAY113" s="200"/>
      <c r="AAZ113" s="200"/>
      <c r="ABA113" s="200"/>
      <c r="ABB113" s="200"/>
      <c r="ABC113" s="200"/>
      <c r="ABD113" s="200"/>
      <c r="ABE113" s="200"/>
      <c r="ABF113" s="200"/>
      <c r="ABG113" s="200"/>
      <c r="ABH113" s="200"/>
      <c r="ABI113" s="200"/>
      <c r="ABJ113" s="200"/>
      <c r="ABK113" s="200"/>
      <c r="ABL113" s="200"/>
      <c r="ABM113" s="200"/>
      <c r="ABN113" s="200"/>
      <c r="ABO113" s="200"/>
      <c r="ABP113" s="200"/>
      <c r="ABQ113" s="200"/>
      <c r="ABR113" s="200"/>
      <c r="ABS113" s="200"/>
      <c r="ABT113" s="200"/>
      <c r="ABU113" s="200"/>
      <c r="ABV113" s="200"/>
      <c r="ABW113" s="200"/>
      <c r="ABX113" s="200"/>
      <c r="ABY113" s="200"/>
      <c r="ABZ113" s="200"/>
      <c r="ACA113" s="200"/>
      <c r="ACB113" s="200"/>
      <c r="ACC113" s="200"/>
      <c r="ACD113" s="200"/>
      <c r="ACE113" s="200"/>
      <c r="ACF113" s="200"/>
      <c r="ACG113" s="200"/>
      <c r="ACH113" s="200"/>
      <c r="ACI113" s="200"/>
      <c r="ACJ113" s="200"/>
      <c r="ACK113" s="200"/>
      <c r="ACL113" s="200"/>
      <c r="ACM113" s="200"/>
      <c r="ACN113" s="200"/>
      <c r="ACO113" s="200"/>
      <c r="ACP113" s="200"/>
      <c r="ACQ113" s="200"/>
      <c r="ACR113" s="200"/>
      <c r="ACS113" s="200"/>
      <c r="ACT113" s="200"/>
      <c r="ACU113" s="200"/>
      <c r="ACV113" s="200"/>
      <c r="ACW113" s="200"/>
      <c r="ACX113" s="200"/>
      <c r="ACY113" s="200"/>
      <c r="ACZ113" s="200"/>
      <c r="ADA113" s="200"/>
      <c r="ADB113" s="200"/>
      <c r="ADC113" s="200"/>
      <c r="ADD113" s="200"/>
      <c r="ADE113" s="200"/>
      <c r="ADF113" s="200"/>
      <c r="ADG113" s="200"/>
      <c r="ADH113" s="200"/>
      <c r="ADI113" s="200"/>
      <c r="ADJ113" s="200"/>
      <c r="ADK113" s="200"/>
      <c r="ADL113" s="200"/>
      <c r="ADM113" s="200"/>
      <c r="ADN113" s="200"/>
      <c r="ADO113" s="200"/>
      <c r="ADP113" s="200"/>
      <c r="ADQ113" s="200"/>
      <c r="ADR113" s="200"/>
      <c r="ADS113" s="200"/>
      <c r="ADT113" s="200"/>
      <c r="ADU113" s="200"/>
      <c r="ADV113" s="200"/>
      <c r="ADW113" s="200"/>
      <c r="ADX113" s="200"/>
      <c r="ADY113" s="200"/>
      <c r="ADZ113" s="200"/>
      <c r="AEA113" s="200"/>
      <c r="AEB113" s="200"/>
      <c r="AEC113" s="200"/>
      <c r="AED113" s="200"/>
      <c r="AEE113" s="200"/>
      <c r="AEF113" s="200"/>
      <c r="AEG113" s="200"/>
      <c r="AEH113" s="200"/>
      <c r="AEI113" s="200"/>
      <c r="AEJ113" s="200"/>
      <c r="AEK113" s="200"/>
      <c r="AEL113" s="200"/>
      <c r="AEM113" s="200"/>
      <c r="AEN113" s="200"/>
      <c r="AEO113" s="200"/>
      <c r="AEP113" s="200"/>
      <c r="AEQ113" s="200"/>
      <c r="AER113" s="200"/>
      <c r="AES113" s="200"/>
      <c r="AET113" s="200"/>
      <c r="AEU113" s="200"/>
      <c r="AEV113" s="200"/>
      <c r="AEW113" s="200"/>
      <c r="AEX113" s="200"/>
      <c r="AEY113" s="200"/>
      <c r="AEZ113" s="200"/>
      <c r="AFA113" s="200"/>
      <c r="AFB113" s="200"/>
      <c r="AFC113" s="200"/>
      <c r="AFD113" s="200"/>
      <c r="AFE113" s="200"/>
      <c r="AFF113" s="200"/>
      <c r="AFG113" s="200"/>
      <c r="AFH113" s="200"/>
      <c r="AFI113" s="200"/>
      <c r="AFJ113" s="200"/>
      <c r="AFK113" s="200"/>
      <c r="AFL113" s="200"/>
      <c r="AFM113" s="200"/>
      <c r="AFN113" s="200"/>
      <c r="AFO113" s="200"/>
      <c r="AFP113" s="200"/>
      <c r="AFQ113" s="200"/>
      <c r="AFR113" s="200"/>
      <c r="AFS113" s="200"/>
      <c r="AFT113" s="200"/>
      <c r="AFU113" s="200"/>
      <c r="AFV113" s="200"/>
      <c r="AFW113" s="200"/>
      <c r="AFX113" s="200"/>
      <c r="AFY113" s="200"/>
      <c r="AFZ113" s="200"/>
      <c r="AGA113" s="200"/>
      <c r="AGB113" s="200"/>
      <c r="AGC113" s="200"/>
      <c r="AGD113" s="200"/>
      <c r="AGE113" s="200"/>
      <c r="AGF113" s="200"/>
      <c r="AGG113" s="200"/>
      <c r="AGH113" s="200"/>
      <c r="AGI113" s="200"/>
      <c r="AGJ113" s="200"/>
      <c r="AGK113" s="200"/>
      <c r="AGL113" s="200"/>
      <c r="AGM113" s="200"/>
      <c r="AGN113" s="200"/>
      <c r="AGO113" s="200"/>
      <c r="AGP113" s="200"/>
      <c r="AGQ113" s="200"/>
      <c r="AGR113" s="200"/>
      <c r="AGS113" s="200"/>
      <c r="AGT113" s="200"/>
      <c r="AGU113" s="200"/>
      <c r="AGV113" s="200"/>
      <c r="AGW113" s="200"/>
      <c r="AGX113" s="200"/>
      <c r="AGY113" s="200"/>
      <c r="AGZ113" s="200"/>
      <c r="AHA113" s="200"/>
      <c r="AHB113" s="200"/>
      <c r="AHC113" s="200"/>
      <c r="AHD113" s="200"/>
      <c r="AHE113" s="200"/>
      <c r="AHF113" s="200"/>
      <c r="AHG113" s="200"/>
      <c r="AHH113" s="200"/>
      <c r="AHI113" s="200"/>
      <c r="AHJ113" s="200"/>
      <c r="AHK113" s="200"/>
      <c r="AHL113" s="200"/>
      <c r="AHM113" s="200"/>
      <c r="AHN113" s="200"/>
      <c r="AHO113" s="200"/>
      <c r="AHP113" s="200"/>
      <c r="AHQ113" s="200"/>
      <c r="AHR113" s="200"/>
      <c r="AHS113" s="200"/>
      <c r="AHT113" s="200"/>
      <c r="AHU113" s="200"/>
      <c r="AHV113" s="200"/>
      <c r="AHW113" s="200"/>
      <c r="AHX113" s="200"/>
      <c r="AHY113" s="200"/>
      <c r="AHZ113" s="200"/>
      <c r="AIA113" s="200"/>
      <c r="AIB113" s="200"/>
      <c r="AIC113" s="200"/>
      <c r="AID113" s="200"/>
      <c r="AIE113" s="200"/>
      <c r="AIF113" s="200"/>
      <c r="AIG113" s="200"/>
      <c r="AIH113" s="200"/>
      <c r="AII113" s="200"/>
      <c r="AIJ113" s="200"/>
      <c r="AIK113" s="200"/>
      <c r="AIL113" s="200"/>
      <c r="AIM113" s="200"/>
      <c r="AIN113" s="200"/>
      <c r="AIO113" s="200"/>
      <c r="AIP113" s="200"/>
      <c r="AIQ113" s="200"/>
      <c r="AIR113" s="200"/>
      <c r="AIS113" s="200"/>
      <c r="AIT113" s="200"/>
      <c r="AIU113" s="200"/>
      <c r="AIV113" s="200"/>
      <c r="AIW113" s="200"/>
      <c r="AIX113" s="200"/>
      <c r="AIY113" s="200"/>
      <c r="AIZ113" s="200"/>
      <c r="AJA113" s="200"/>
      <c r="AJB113" s="200"/>
      <c r="AJC113" s="200"/>
      <c r="AJD113" s="200"/>
      <c r="AJE113" s="200"/>
      <c r="AJF113" s="200"/>
      <c r="AJG113" s="200"/>
      <c r="AJH113" s="200"/>
      <c r="AJI113" s="200"/>
      <c r="AJJ113" s="200"/>
      <c r="AJK113" s="200"/>
      <c r="AJL113" s="200"/>
      <c r="AJM113" s="200"/>
      <c r="AJN113" s="200"/>
      <c r="AJO113" s="200"/>
    </row>
    <row r="114" spans="1:952">
      <c r="B114" s="354">
        <v>111</v>
      </c>
      <c r="C114" s="379"/>
      <c r="D114" s="354"/>
      <c r="E114" s="354"/>
      <c r="F114" s="356">
        <v>0</v>
      </c>
      <c r="G114" s="357"/>
      <c r="H114" s="358">
        <v>0</v>
      </c>
      <c r="I114" s="356">
        <v>0</v>
      </c>
      <c r="J114" s="381"/>
      <c r="K114" s="381"/>
      <c r="L114" s="381"/>
      <c r="M114" s="360">
        <f t="shared" si="8"/>
        <v>0</v>
      </c>
      <c r="N114" s="361">
        <f t="shared" si="9"/>
        <v>0</v>
      </c>
      <c r="O114" s="361">
        <f t="shared" si="13"/>
        <v>0</v>
      </c>
      <c r="S114" s="414">
        <v>111</v>
      </c>
      <c r="T114" s="423"/>
      <c r="U114" s="414"/>
      <c r="V114" s="425">
        <v>0</v>
      </c>
      <c r="W114" s="416">
        <f t="shared" si="10"/>
        <v>0</v>
      </c>
      <c r="X114" s="416">
        <f t="shared" si="11"/>
        <v>0</v>
      </c>
      <c r="Y114" s="409"/>
      <c r="Z114" s="428" t="str">
        <f t="shared" si="12"/>
        <v>OK</v>
      </c>
      <c r="AJP114" s="201"/>
    </row>
    <row r="115" spans="1:952">
      <c r="B115" s="354">
        <v>112</v>
      </c>
      <c r="C115" s="382"/>
      <c r="D115" s="354"/>
      <c r="E115" s="354"/>
      <c r="F115" s="356">
        <v>0</v>
      </c>
      <c r="G115" s="357"/>
      <c r="H115" s="358">
        <v>0</v>
      </c>
      <c r="I115" s="356">
        <v>0</v>
      </c>
      <c r="J115" s="381"/>
      <c r="K115" s="381"/>
      <c r="L115" s="381"/>
      <c r="M115" s="360">
        <f t="shared" si="8"/>
        <v>0</v>
      </c>
      <c r="N115" s="361">
        <f t="shared" si="9"/>
        <v>0</v>
      </c>
      <c r="O115" s="361">
        <f t="shared" si="13"/>
        <v>0</v>
      </c>
      <c r="S115" s="414">
        <v>112</v>
      </c>
      <c r="T115" s="423"/>
      <c r="U115" s="414"/>
      <c r="V115" s="425">
        <v>0</v>
      </c>
      <c r="W115" s="416">
        <f>ROUND(VLOOKUP(S115,$B$4:$O$115,14,FALSE),2)</f>
        <v>0</v>
      </c>
      <c r="X115" s="416">
        <f t="shared" si="11"/>
        <v>0</v>
      </c>
      <c r="Y115" s="409"/>
      <c r="Z115" s="428" t="str">
        <f t="shared" si="12"/>
        <v>OK</v>
      </c>
      <c r="AJP115" s="201"/>
    </row>
    <row r="116" spans="1:952" ht="29.25" customHeight="1">
      <c r="B116" s="383"/>
      <c r="C116" s="384"/>
      <c r="D116" s="383"/>
      <c r="E116" s="383"/>
      <c r="F116" s="385"/>
      <c r="G116" s="386"/>
      <c r="H116" s="387"/>
      <c r="I116" s="385"/>
      <c r="J116" s="388"/>
      <c r="K116" s="388"/>
      <c r="L116" s="388"/>
      <c r="M116" s="389"/>
      <c r="N116" s="390"/>
      <c r="O116" s="390"/>
      <c r="S116" s="954" t="s">
        <v>7794</v>
      </c>
      <c r="T116" s="955"/>
      <c r="U116" s="955"/>
      <c r="V116" s="444"/>
      <c r="W116" s="445"/>
      <c r="X116" s="424">
        <f>SUM(X4:X115)</f>
        <v>0</v>
      </c>
      <c r="Y116" s="409"/>
      <c r="Z116" s="410"/>
      <c r="AJP116" s="201"/>
    </row>
    <row r="117" spans="1:952" ht="25.5" customHeight="1">
      <c r="S117" s="404" t="s">
        <v>268</v>
      </c>
    </row>
    <row r="118" spans="1:952" ht="43.5" customHeight="1">
      <c r="S118" s="405">
        <v>1</v>
      </c>
      <c r="T118" s="950" t="s">
        <v>7796</v>
      </c>
      <c r="U118" s="950"/>
      <c r="V118" s="950"/>
      <c r="W118" s="950"/>
      <c r="X118" s="950"/>
      <c r="AB118" s="351"/>
    </row>
    <row r="119" spans="1:952" ht="69.75" customHeight="1">
      <c r="S119" s="405">
        <f>S118+1</f>
        <v>2</v>
      </c>
      <c r="T119" s="950" t="s">
        <v>7799</v>
      </c>
      <c r="U119" s="950"/>
      <c r="V119" s="950"/>
      <c r="W119" s="950"/>
      <c r="X119" s="950"/>
    </row>
    <row r="120" spans="1:952" ht="98.25" customHeight="1">
      <c r="S120" s="405">
        <f t="shared" ref="S120:S123" si="14">S119+1</f>
        <v>3</v>
      </c>
      <c r="T120" s="950" t="s">
        <v>7797</v>
      </c>
      <c r="U120" s="950"/>
      <c r="V120" s="950"/>
      <c r="W120" s="950"/>
      <c r="X120" s="950"/>
    </row>
    <row r="121" spans="1:952" ht="74.25" customHeight="1">
      <c r="S121" s="405">
        <f t="shared" si="14"/>
        <v>4</v>
      </c>
      <c r="T121" s="951" t="s">
        <v>7801</v>
      </c>
      <c r="U121" s="952"/>
      <c r="V121" s="952"/>
      <c r="W121" s="952"/>
      <c r="X121" s="953"/>
      <c r="Y121" s="442"/>
      <c r="Z121" s="443"/>
      <c r="AA121" s="443"/>
    </row>
    <row r="122" spans="1:952" ht="48" customHeight="1">
      <c r="S122" s="405">
        <f t="shared" si="14"/>
        <v>5</v>
      </c>
      <c r="T122" s="950" t="s">
        <v>7798</v>
      </c>
      <c r="U122" s="950"/>
      <c r="V122" s="950"/>
      <c r="W122" s="950"/>
      <c r="X122" s="950"/>
    </row>
    <row r="123" spans="1:952" ht="63" customHeight="1">
      <c r="S123" s="405">
        <f t="shared" si="14"/>
        <v>6</v>
      </c>
      <c r="T123" s="950" t="s">
        <v>7800</v>
      </c>
      <c r="U123" s="950"/>
      <c r="V123" s="950"/>
      <c r="W123" s="950"/>
      <c r="X123" s="950"/>
    </row>
  </sheetData>
  <protectedRanges>
    <protectedRange algorithmName="SHA-512" hashValue="iFPnYlqxOPBQD5LzuAL2uXbgAlyhTHUfmIvYhs5tfdA8O9bIY02X7w6ReavGsEax+pJeaLYegsRSrj4QXIc/eQ==" saltValue="HwdLiItCmvRFaeulRiWrDw==" spinCount="100000" sqref="V4:V115" name="Intervalo4"/>
    <protectedRange sqref="T4:T115" name="Intervalo1"/>
    <protectedRange sqref="W4:X115" name="Intervalo2"/>
    <protectedRange sqref="X116" name="Intervalo3"/>
  </protectedRanges>
  <autoFilter ref="B3:O3" xr:uid="{88B7644C-94C0-413D-9098-DBD22582AF62}">
    <sortState xmlns:xlrd2="http://schemas.microsoft.com/office/spreadsheetml/2017/richdata2" ref="B4:O115">
      <sortCondition ref="B3:B115"/>
    </sortState>
  </autoFilter>
  <mergeCells count="9">
    <mergeCell ref="B2:E2"/>
    <mergeCell ref="T123:X123"/>
    <mergeCell ref="T118:X118"/>
    <mergeCell ref="T119:X119"/>
    <mergeCell ref="T120:X120"/>
    <mergeCell ref="T121:X121"/>
    <mergeCell ref="T122:X122"/>
    <mergeCell ref="S116:U116"/>
    <mergeCell ref="S2:U2"/>
  </mergeCells>
  <conditionalFormatting sqref="Z4:Z115">
    <cfRule type="expression" dxfId="13" priority="1">
      <formula>Z4="Desconforme-ajustar"</formula>
    </cfRule>
    <cfRule type="expression" dxfId="12" priority="2">
      <formula>Z4="OK"</formula>
    </cfRule>
  </conditionalFormatting>
  <printOptions horizontalCentered="1" verticalCentered="1"/>
  <pageMargins left="0.31496062992125984" right="0.19685039370078741" top="0.19685039370078741" bottom="0.19685039370078741" header="0" footer="0"/>
  <pageSetup paperSize="9" scale="30" firstPageNumber="0" orientation="portrait" horizontalDpi="300" verticalDpi="300" r:id="rId1"/>
  <colBreaks count="1" manualBreakCount="1">
    <brk id="15" max="1048575" man="1"/>
  </colBreaks>
  <ignoredErrors>
    <ignoredError sqref="M4:M115 N4:N11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M6297"/>
  <sheetViews>
    <sheetView topLeftCell="F1" workbookViewId="0">
      <selection activeCell="E39" sqref="E39"/>
    </sheetView>
  </sheetViews>
  <sheetFormatPr defaultRowHeight="12.75"/>
  <cols>
    <col min="1" max="1" width="70.28515625" style="398" customWidth="1"/>
    <col min="2" max="2" width="17.5703125" style="398" customWidth="1"/>
    <col min="3" max="3" width="70.28515625" style="398" customWidth="1"/>
    <col min="4" max="4" width="17.5703125" style="398" customWidth="1"/>
    <col min="5" max="5" width="15.28515625" style="398" customWidth="1"/>
    <col min="6" max="6" width="48.7109375" style="398" customWidth="1"/>
    <col min="7" max="7" width="24.5703125" style="398" customWidth="1"/>
    <col min="8" max="8" width="48.7109375" style="398" customWidth="1"/>
    <col min="9" max="9" width="8.140625" style="398" customWidth="1"/>
    <col min="10" max="10" width="38.7109375" style="398" customWidth="1"/>
    <col min="11" max="11" width="21.140625" style="398" customWidth="1"/>
    <col min="12" max="12" width="82" style="398" customWidth="1"/>
    <col min="13" max="256" width="9.140625" style="398"/>
    <col min="257" max="257" width="70.28515625" style="398" customWidth="1"/>
    <col min="258" max="258" width="17.5703125" style="398" customWidth="1"/>
    <col min="259" max="259" width="70.28515625" style="398" customWidth="1"/>
    <col min="260" max="260" width="17.5703125" style="398" customWidth="1"/>
    <col min="261" max="261" width="15.28515625" style="398" customWidth="1"/>
    <col min="262" max="262" width="48.7109375" style="398" customWidth="1"/>
    <col min="263" max="263" width="24.5703125" style="398" customWidth="1"/>
    <col min="264" max="264" width="48.7109375" style="398" customWidth="1"/>
    <col min="265" max="265" width="8.140625" style="398" customWidth="1"/>
    <col min="266" max="266" width="38.7109375" style="398" customWidth="1"/>
    <col min="267" max="267" width="21.140625" style="398" customWidth="1"/>
    <col min="268" max="268" width="82" style="398" customWidth="1"/>
    <col min="269" max="512" width="9.140625" style="398"/>
    <col min="513" max="513" width="70.28515625" style="398" customWidth="1"/>
    <col min="514" max="514" width="17.5703125" style="398" customWidth="1"/>
    <col min="515" max="515" width="70.28515625" style="398" customWidth="1"/>
    <col min="516" max="516" width="17.5703125" style="398" customWidth="1"/>
    <col min="517" max="517" width="15.28515625" style="398" customWidth="1"/>
    <col min="518" max="518" width="48.7109375" style="398" customWidth="1"/>
    <col min="519" max="519" width="24.5703125" style="398" customWidth="1"/>
    <col min="520" max="520" width="48.7109375" style="398" customWidth="1"/>
    <col min="521" max="521" width="8.140625" style="398" customWidth="1"/>
    <col min="522" max="522" width="38.7109375" style="398" customWidth="1"/>
    <col min="523" max="523" width="21.140625" style="398" customWidth="1"/>
    <col min="524" max="524" width="82" style="398" customWidth="1"/>
    <col min="525" max="768" width="9.140625" style="398"/>
    <col min="769" max="769" width="70.28515625" style="398" customWidth="1"/>
    <col min="770" max="770" width="17.5703125" style="398" customWidth="1"/>
    <col min="771" max="771" width="70.28515625" style="398" customWidth="1"/>
    <col min="772" max="772" width="17.5703125" style="398" customWidth="1"/>
    <col min="773" max="773" width="15.28515625" style="398" customWidth="1"/>
    <col min="774" max="774" width="48.7109375" style="398" customWidth="1"/>
    <col min="775" max="775" width="24.5703125" style="398" customWidth="1"/>
    <col min="776" max="776" width="48.7109375" style="398" customWidth="1"/>
    <col min="777" max="777" width="8.140625" style="398" customWidth="1"/>
    <col min="778" max="778" width="38.7109375" style="398" customWidth="1"/>
    <col min="779" max="779" width="21.140625" style="398" customWidth="1"/>
    <col min="780" max="780" width="82" style="398" customWidth="1"/>
    <col min="781" max="1024" width="9.140625" style="398"/>
    <col min="1025" max="1025" width="70.28515625" style="398" customWidth="1"/>
    <col min="1026" max="1026" width="17.5703125" style="398" customWidth="1"/>
    <col min="1027" max="1027" width="70.28515625" style="398" customWidth="1"/>
    <col min="1028" max="1028" width="17.5703125" style="398" customWidth="1"/>
    <col min="1029" max="1029" width="15.28515625" style="398" customWidth="1"/>
    <col min="1030" max="1030" width="48.7109375" style="398" customWidth="1"/>
    <col min="1031" max="1031" width="24.5703125" style="398" customWidth="1"/>
    <col min="1032" max="1032" width="48.7109375" style="398" customWidth="1"/>
    <col min="1033" max="1033" width="8.140625" style="398" customWidth="1"/>
    <col min="1034" max="1034" width="38.7109375" style="398" customWidth="1"/>
    <col min="1035" max="1035" width="21.140625" style="398" customWidth="1"/>
    <col min="1036" max="1036" width="82" style="398" customWidth="1"/>
    <col min="1037" max="1280" width="9.140625" style="398"/>
    <col min="1281" max="1281" width="70.28515625" style="398" customWidth="1"/>
    <col min="1282" max="1282" width="17.5703125" style="398" customWidth="1"/>
    <col min="1283" max="1283" width="70.28515625" style="398" customWidth="1"/>
    <col min="1284" max="1284" width="17.5703125" style="398" customWidth="1"/>
    <col min="1285" max="1285" width="15.28515625" style="398" customWidth="1"/>
    <col min="1286" max="1286" width="48.7109375" style="398" customWidth="1"/>
    <col min="1287" max="1287" width="24.5703125" style="398" customWidth="1"/>
    <col min="1288" max="1288" width="48.7109375" style="398" customWidth="1"/>
    <col min="1289" max="1289" width="8.140625" style="398" customWidth="1"/>
    <col min="1290" max="1290" width="38.7109375" style="398" customWidth="1"/>
    <col min="1291" max="1291" width="21.140625" style="398" customWidth="1"/>
    <col min="1292" max="1292" width="82" style="398" customWidth="1"/>
    <col min="1293" max="1536" width="9.140625" style="398"/>
    <col min="1537" max="1537" width="70.28515625" style="398" customWidth="1"/>
    <col min="1538" max="1538" width="17.5703125" style="398" customWidth="1"/>
    <col min="1539" max="1539" width="70.28515625" style="398" customWidth="1"/>
    <col min="1540" max="1540" width="17.5703125" style="398" customWidth="1"/>
    <col min="1541" max="1541" width="15.28515625" style="398" customWidth="1"/>
    <col min="1542" max="1542" width="48.7109375" style="398" customWidth="1"/>
    <col min="1543" max="1543" width="24.5703125" style="398" customWidth="1"/>
    <col min="1544" max="1544" width="48.7109375" style="398" customWidth="1"/>
    <col min="1545" max="1545" width="8.140625" style="398" customWidth="1"/>
    <col min="1546" max="1546" width="38.7109375" style="398" customWidth="1"/>
    <col min="1547" max="1547" width="21.140625" style="398" customWidth="1"/>
    <col min="1548" max="1548" width="82" style="398" customWidth="1"/>
    <col min="1549" max="1792" width="9.140625" style="398"/>
    <col min="1793" max="1793" width="70.28515625" style="398" customWidth="1"/>
    <col min="1794" max="1794" width="17.5703125" style="398" customWidth="1"/>
    <col min="1795" max="1795" width="70.28515625" style="398" customWidth="1"/>
    <col min="1796" max="1796" width="17.5703125" style="398" customWidth="1"/>
    <col min="1797" max="1797" width="15.28515625" style="398" customWidth="1"/>
    <col min="1798" max="1798" width="48.7109375" style="398" customWidth="1"/>
    <col min="1799" max="1799" width="24.5703125" style="398" customWidth="1"/>
    <col min="1800" max="1800" width="48.7109375" style="398" customWidth="1"/>
    <col min="1801" max="1801" width="8.140625" style="398" customWidth="1"/>
    <col min="1802" max="1802" width="38.7109375" style="398" customWidth="1"/>
    <col min="1803" max="1803" width="21.140625" style="398" customWidth="1"/>
    <col min="1804" max="1804" width="82" style="398" customWidth="1"/>
    <col min="1805" max="2048" width="9.140625" style="398"/>
    <col min="2049" max="2049" width="70.28515625" style="398" customWidth="1"/>
    <col min="2050" max="2050" width="17.5703125" style="398" customWidth="1"/>
    <col min="2051" max="2051" width="70.28515625" style="398" customWidth="1"/>
    <col min="2052" max="2052" width="17.5703125" style="398" customWidth="1"/>
    <col min="2053" max="2053" width="15.28515625" style="398" customWidth="1"/>
    <col min="2054" max="2054" width="48.7109375" style="398" customWidth="1"/>
    <col min="2055" max="2055" width="24.5703125" style="398" customWidth="1"/>
    <col min="2056" max="2056" width="48.7109375" style="398" customWidth="1"/>
    <col min="2057" max="2057" width="8.140625" style="398" customWidth="1"/>
    <col min="2058" max="2058" width="38.7109375" style="398" customWidth="1"/>
    <col min="2059" max="2059" width="21.140625" style="398" customWidth="1"/>
    <col min="2060" max="2060" width="82" style="398" customWidth="1"/>
    <col min="2061" max="2304" width="9.140625" style="398"/>
    <col min="2305" max="2305" width="70.28515625" style="398" customWidth="1"/>
    <col min="2306" max="2306" width="17.5703125" style="398" customWidth="1"/>
    <col min="2307" max="2307" width="70.28515625" style="398" customWidth="1"/>
    <col min="2308" max="2308" width="17.5703125" style="398" customWidth="1"/>
    <col min="2309" max="2309" width="15.28515625" style="398" customWidth="1"/>
    <col min="2310" max="2310" width="48.7109375" style="398" customWidth="1"/>
    <col min="2311" max="2311" width="24.5703125" style="398" customWidth="1"/>
    <col min="2312" max="2312" width="48.7109375" style="398" customWidth="1"/>
    <col min="2313" max="2313" width="8.140625" style="398" customWidth="1"/>
    <col min="2314" max="2314" width="38.7109375" style="398" customWidth="1"/>
    <col min="2315" max="2315" width="21.140625" style="398" customWidth="1"/>
    <col min="2316" max="2316" width="82" style="398" customWidth="1"/>
    <col min="2317" max="2560" width="9.140625" style="398"/>
    <col min="2561" max="2561" width="70.28515625" style="398" customWidth="1"/>
    <col min="2562" max="2562" width="17.5703125" style="398" customWidth="1"/>
    <col min="2563" max="2563" width="70.28515625" style="398" customWidth="1"/>
    <col min="2564" max="2564" width="17.5703125" style="398" customWidth="1"/>
    <col min="2565" max="2565" width="15.28515625" style="398" customWidth="1"/>
    <col min="2566" max="2566" width="48.7109375" style="398" customWidth="1"/>
    <col min="2567" max="2567" width="24.5703125" style="398" customWidth="1"/>
    <col min="2568" max="2568" width="48.7109375" style="398" customWidth="1"/>
    <col min="2569" max="2569" width="8.140625" style="398" customWidth="1"/>
    <col min="2570" max="2570" width="38.7109375" style="398" customWidth="1"/>
    <col min="2571" max="2571" width="21.140625" style="398" customWidth="1"/>
    <col min="2572" max="2572" width="82" style="398" customWidth="1"/>
    <col min="2573" max="2816" width="9.140625" style="398"/>
    <col min="2817" max="2817" width="70.28515625" style="398" customWidth="1"/>
    <col min="2818" max="2818" width="17.5703125" style="398" customWidth="1"/>
    <col min="2819" max="2819" width="70.28515625" style="398" customWidth="1"/>
    <col min="2820" max="2820" width="17.5703125" style="398" customWidth="1"/>
    <col min="2821" max="2821" width="15.28515625" style="398" customWidth="1"/>
    <col min="2822" max="2822" width="48.7109375" style="398" customWidth="1"/>
    <col min="2823" max="2823" width="24.5703125" style="398" customWidth="1"/>
    <col min="2824" max="2824" width="48.7109375" style="398" customWidth="1"/>
    <col min="2825" max="2825" width="8.140625" style="398" customWidth="1"/>
    <col min="2826" max="2826" width="38.7109375" style="398" customWidth="1"/>
    <col min="2827" max="2827" width="21.140625" style="398" customWidth="1"/>
    <col min="2828" max="2828" width="82" style="398" customWidth="1"/>
    <col min="2829" max="3072" width="9.140625" style="398"/>
    <col min="3073" max="3073" width="70.28515625" style="398" customWidth="1"/>
    <col min="3074" max="3074" width="17.5703125" style="398" customWidth="1"/>
    <col min="3075" max="3075" width="70.28515625" style="398" customWidth="1"/>
    <col min="3076" max="3076" width="17.5703125" style="398" customWidth="1"/>
    <col min="3077" max="3077" width="15.28515625" style="398" customWidth="1"/>
    <col min="3078" max="3078" width="48.7109375" style="398" customWidth="1"/>
    <col min="3079" max="3079" width="24.5703125" style="398" customWidth="1"/>
    <col min="3080" max="3080" width="48.7109375" style="398" customWidth="1"/>
    <col min="3081" max="3081" width="8.140625" style="398" customWidth="1"/>
    <col min="3082" max="3082" width="38.7109375" style="398" customWidth="1"/>
    <col min="3083" max="3083" width="21.140625" style="398" customWidth="1"/>
    <col min="3084" max="3084" width="82" style="398" customWidth="1"/>
    <col min="3085" max="3328" width="9.140625" style="398"/>
    <col min="3329" max="3329" width="70.28515625" style="398" customWidth="1"/>
    <col min="3330" max="3330" width="17.5703125" style="398" customWidth="1"/>
    <col min="3331" max="3331" width="70.28515625" style="398" customWidth="1"/>
    <col min="3332" max="3332" width="17.5703125" style="398" customWidth="1"/>
    <col min="3333" max="3333" width="15.28515625" style="398" customWidth="1"/>
    <col min="3334" max="3334" width="48.7109375" style="398" customWidth="1"/>
    <col min="3335" max="3335" width="24.5703125" style="398" customWidth="1"/>
    <col min="3336" max="3336" width="48.7109375" style="398" customWidth="1"/>
    <col min="3337" max="3337" width="8.140625" style="398" customWidth="1"/>
    <col min="3338" max="3338" width="38.7109375" style="398" customWidth="1"/>
    <col min="3339" max="3339" width="21.140625" style="398" customWidth="1"/>
    <col min="3340" max="3340" width="82" style="398" customWidth="1"/>
    <col min="3341" max="3584" width="9.140625" style="398"/>
    <col min="3585" max="3585" width="70.28515625" style="398" customWidth="1"/>
    <col min="3586" max="3586" width="17.5703125" style="398" customWidth="1"/>
    <col min="3587" max="3587" width="70.28515625" style="398" customWidth="1"/>
    <col min="3588" max="3588" width="17.5703125" style="398" customWidth="1"/>
    <col min="3589" max="3589" width="15.28515625" style="398" customWidth="1"/>
    <col min="3590" max="3590" width="48.7109375" style="398" customWidth="1"/>
    <col min="3591" max="3591" width="24.5703125" style="398" customWidth="1"/>
    <col min="3592" max="3592" width="48.7109375" style="398" customWidth="1"/>
    <col min="3593" max="3593" width="8.140625" style="398" customWidth="1"/>
    <col min="3594" max="3594" width="38.7109375" style="398" customWidth="1"/>
    <col min="3595" max="3595" width="21.140625" style="398" customWidth="1"/>
    <col min="3596" max="3596" width="82" style="398" customWidth="1"/>
    <col min="3597" max="3840" width="9.140625" style="398"/>
    <col min="3841" max="3841" width="70.28515625" style="398" customWidth="1"/>
    <col min="3842" max="3842" width="17.5703125" style="398" customWidth="1"/>
    <col min="3843" max="3843" width="70.28515625" style="398" customWidth="1"/>
    <col min="3844" max="3844" width="17.5703125" style="398" customWidth="1"/>
    <col min="3845" max="3845" width="15.28515625" style="398" customWidth="1"/>
    <col min="3846" max="3846" width="48.7109375" style="398" customWidth="1"/>
    <col min="3847" max="3847" width="24.5703125" style="398" customWidth="1"/>
    <col min="3848" max="3848" width="48.7109375" style="398" customWidth="1"/>
    <col min="3849" max="3849" width="8.140625" style="398" customWidth="1"/>
    <col min="3850" max="3850" width="38.7109375" style="398" customWidth="1"/>
    <col min="3851" max="3851" width="21.140625" style="398" customWidth="1"/>
    <col min="3852" max="3852" width="82" style="398" customWidth="1"/>
    <col min="3853" max="4096" width="9.140625" style="398"/>
    <col min="4097" max="4097" width="70.28515625" style="398" customWidth="1"/>
    <col min="4098" max="4098" width="17.5703125" style="398" customWidth="1"/>
    <col min="4099" max="4099" width="70.28515625" style="398" customWidth="1"/>
    <col min="4100" max="4100" width="17.5703125" style="398" customWidth="1"/>
    <col min="4101" max="4101" width="15.28515625" style="398" customWidth="1"/>
    <col min="4102" max="4102" width="48.7109375" style="398" customWidth="1"/>
    <col min="4103" max="4103" width="24.5703125" style="398" customWidth="1"/>
    <col min="4104" max="4104" width="48.7109375" style="398" customWidth="1"/>
    <col min="4105" max="4105" width="8.140625" style="398" customWidth="1"/>
    <col min="4106" max="4106" width="38.7109375" style="398" customWidth="1"/>
    <col min="4107" max="4107" width="21.140625" style="398" customWidth="1"/>
    <col min="4108" max="4108" width="82" style="398" customWidth="1"/>
    <col min="4109" max="4352" width="9.140625" style="398"/>
    <col min="4353" max="4353" width="70.28515625" style="398" customWidth="1"/>
    <col min="4354" max="4354" width="17.5703125" style="398" customWidth="1"/>
    <col min="4355" max="4355" width="70.28515625" style="398" customWidth="1"/>
    <col min="4356" max="4356" width="17.5703125" style="398" customWidth="1"/>
    <col min="4357" max="4357" width="15.28515625" style="398" customWidth="1"/>
    <col min="4358" max="4358" width="48.7109375" style="398" customWidth="1"/>
    <col min="4359" max="4359" width="24.5703125" style="398" customWidth="1"/>
    <col min="4360" max="4360" width="48.7109375" style="398" customWidth="1"/>
    <col min="4361" max="4361" width="8.140625" style="398" customWidth="1"/>
    <col min="4362" max="4362" width="38.7109375" style="398" customWidth="1"/>
    <col min="4363" max="4363" width="21.140625" style="398" customWidth="1"/>
    <col min="4364" max="4364" width="82" style="398" customWidth="1"/>
    <col min="4365" max="4608" width="9.140625" style="398"/>
    <col min="4609" max="4609" width="70.28515625" style="398" customWidth="1"/>
    <col min="4610" max="4610" width="17.5703125" style="398" customWidth="1"/>
    <col min="4611" max="4611" width="70.28515625" style="398" customWidth="1"/>
    <col min="4612" max="4612" width="17.5703125" style="398" customWidth="1"/>
    <col min="4613" max="4613" width="15.28515625" style="398" customWidth="1"/>
    <col min="4614" max="4614" width="48.7109375" style="398" customWidth="1"/>
    <col min="4615" max="4615" width="24.5703125" style="398" customWidth="1"/>
    <col min="4616" max="4616" width="48.7109375" style="398" customWidth="1"/>
    <col min="4617" max="4617" width="8.140625" style="398" customWidth="1"/>
    <col min="4618" max="4618" width="38.7109375" style="398" customWidth="1"/>
    <col min="4619" max="4619" width="21.140625" style="398" customWidth="1"/>
    <col min="4620" max="4620" width="82" style="398" customWidth="1"/>
    <col min="4621" max="4864" width="9.140625" style="398"/>
    <col min="4865" max="4865" width="70.28515625" style="398" customWidth="1"/>
    <col min="4866" max="4866" width="17.5703125" style="398" customWidth="1"/>
    <col min="4867" max="4867" width="70.28515625" style="398" customWidth="1"/>
    <col min="4868" max="4868" width="17.5703125" style="398" customWidth="1"/>
    <col min="4869" max="4869" width="15.28515625" style="398" customWidth="1"/>
    <col min="4870" max="4870" width="48.7109375" style="398" customWidth="1"/>
    <col min="4871" max="4871" width="24.5703125" style="398" customWidth="1"/>
    <col min="4872" max="4872" width="48.7109375" style="398" customWidth="1"/>
    <col min="4873" max="4873" width="8.140625" style="398" customWidth="1"/>
    <col min="4874" max="4874" width="38.7109375" style="398" customWidth="1"/>
    <col min="4875" max="4875" width="21.140625" style="398" customWidth="1"/>
    <col min="4876" max="4876" width="82" style="398" customWidth="1"/>
    <col min="4877" max="5120" width="9.140625" style="398"/>
    <col min="5121" max="5121" width="70.28515625" style="398" customWidth="1"/>
    <col min="5122" max="5122" width="17.5703125" style="398" customWidth="1"/>
    <col min="5123" max="5123" width="70.28515625" style="398" customWidth="1"/>
    <col min="5124" max="5124" width="17.5703125" style="398" customWidth="1"/>
    <col min="5125" max="5125" width="15.28515625" style="398" customWidth="1"/>
    <col min="5126" max="5126" width="48.7109375" style="398" customWidth="1"/>
    <col min="5127" max="5127" width="24.5703125" style="398" customWidth="1"/>
    <col min="5128" max="5128" width="48.7109375" style="398" customWidth="1"/>
    <col min="5129" max="5129" width="8.140625" style="398" customWidth="1"/>
    <col min="5130" max="5130" width="38.7109375" style="398" customWidth="1"/>
    <col min="5131" max="5131" width="21.140625" style="398" customWidth="1"/>
    <col min="5132" max="5132" width="82" style="398" customWidth="1"/>
    <col min="5133" max="5376" width="9.140625" style="398"/>
    <col min="5377" max="5377" width="70.28515625" style="398" customWidth="1"/>
    <col min="5378" max="5378" width="17.5703125" style="398" customWidth="1"/>
    <col min="5379" max="5379" width="70.28515625" style="398" customWidth="1"/>
    <col min="5380" max="5380" width="17.5703125" style="398" customWidth="1"/>
    <col min="5381" max="5381" width="15.28515625" style="398" customWidth="1"/>
    <col min="5382" max="5382" width="48.7109375" style="398" customWidth="1"/>
    <col min="5383" max="5383" width="24.5703125" style="398" customWidth="1"/>
    <col min="5384" max="5384" width="48.7109375" style="398" customWidth="1"/>
    <col min="5385" max="5385" width="8.140625" style="398" customWidth="1"/>
    <col min="5386" max="5386" width="38.7109375" style="398" customWidth="1"/>
    <col min="5387" max="5387" width="21.140625" style="398" customWidth="1"/>
    <col min="5388" max="5388" width="82" style="398" customWidth="1"/>
    <col min="5389" max="5632" width="9.140625" style="398"/>
    <col min="5633" max="5633" width="70.28515625" style="398" customWidth="1"/>
    <col min="5634" max="5634" width="17.5703125" style="398" customWidth="1"/>
    <col min="5635" max="5635" width="70.28515625" style="398" customWidth="1"/>
    <col min="5636" max="5636" width="17.5703125" style="398" customWidth="1"/>
    <col min="5637" max="5637" width="15.28515625" style="398" customWidth="1"/>
    <col min="5638" max="5638" width="48.7109375" style="398" customWidth="1"/>
    <col min="5639" max="5639" width="24.5703125" style="398" customWidth="1"/>
    <col min="5640" max="5640" width="48.7109375" style="398" customWidth="1"/>
    <col min="5641" max="5641" width="8.140625" style="398" customWidth="1"/>
    <col min="5642" max="5642" width="38.7109375" style="398" customWidth="1"/>
    <col min="5643" max="5643" width="21.140625" style="398" customWidth="1"/>
    <col min="5644" max="5644" width="82" style="398" customWidth="1"/>
    <col min="5645" max="5888" width="9.140625" style="398"/>
    <col min="5889" max="5889" width="70.28515625" style="398" customWidth="1"/>
    <col min="5890" max="5890" width="17.5703125" style="398" customWidth="1"/>
    <col min="5891" max="5891" width="70.28515625" style="398" customWidth="1"/>
    <col min="5892" max="5892" width="17.5703125" style="398" customWidth="1"/>
    <col min="5893" max="5893" width="15.28515625" style="398" customWidth="1"/>
    <col min="5894" max="5894" width="48.7109375" style="398" customWidth="1"/>
    <col min="5895" max="5895" width="24.5703125" style="398" customWidth="1"/>
    <col min="5896" max="5896" width="48.7109375" style="398" customWidth="1"/>
    <col min="5897" max="5897" width="8.140625" style="398" customWidth="1"/>
    <col min="5898" max="5898" width="38.7109375" style="398" customWidth="1"/>
    <col min="5899" max="5899" width="21.140625" style="398" customWidth="1"/>
    <col min="5900" max="5900" width="82" style="398" customWidth="1"/>
    <col min="5901" max="6144" width="9.140625" style="398"/>
    <col min="6145" max="6145" width="70.28515625" style="398" customWidth="1"/>
    <col min="6146" max="6146" width="17.5703125" style="398" customWidth="1"/>
    <col min="6147" max="6147" width="70.28515625" style="398" customWidth="1"/>
    <col min="6148" max="6148" width="17.5703125" style="398" customWidth="1"/>
    <col min="6149" max="6149" width="15.28515625" style="398" customWidth="1"/>
    <col min="6150" max="6150" width="48.7109375" style="398" customWidth="1"/>
    <col min="6151" max="6151" width="24.5703125" style="398" customWidth="1"/>
    <col min="6152" max="6152" width="48.7109375" style="398" customWidth="1"/>
    <col min="6153" max="6153" width="8.140625" style="398" customWidth="1"/>
    <col min="6154" max="6154" width="38.7109375" style="398" customWidth="1"/>
    <col min="6155" max="6155" width="21.140625" style="398" customWidth="1"/>
    <col min="6156" max="6156" width="82" style="398" customWidth="1"/>
    <col min="6157" max="6400" width="9.140625" style="398"/>
    <col min="6401" max="6401" width="70.28515625" style="398" customWidth="1"/>
    <col min="6402" max="6402" width="17.5703125" style="398" customWidth="1"/>
    <col min="6403" max="6403" width="70.28515625" style="398" customWidth="1"/>
    <col min="6404" max="6404" width="17.5703125" style="398" customWidth="1"/>
    <col min="6405" max="6405" width="15.28515625" style="398" customWidth="1"/>
    <col min="6406" max="6406" width="48.7109375" style="398" customWidth="1"/>
    <col min="6407" max="6407" width="24.5703125" style="398" customWidth="1"/>
    <col min="6408" max="6408" width="48.7109375" style="398" customWidth="1"/>
    <col min="6409" max="6409" width="8.140625" style="398" customWidth="1"/>
    <col min="6410" max="6410" width="38.7109375" style="398" customWidth="1"/>
    <col min="6411" max="6411" width="21.140625" style="398" customWidth="1"/>
    <col min="6412" max="6412" width="82" style="398" customWidth="1"/>
    <col min="6413" max="6656" width="9.140625" style="398"/>
    <col min="6657" max="6657" width="70.28515625" style="398" customWidth="1"/>
    <col min="6658" max="6658" width="17.5703125" style="398" customWidth="1"/>
    <col min="6659" max="6659" width="70.28515625" style="398" customWidth="1"/>
    <col min="6660" max="6660" width="17.5703125" style="398" customWidth="1"/>
    <col min="6661" max="6661" width="15.28515625" style="398" customWidth="1"/>
    <col min="6662" max="6662" width="48.7109375" style="398" customWidth="1"/>
    <col min="6663" max="6663" width="24.5703125" style="398" customWidth="1"/>
    <col min="6664" max="6664" width="48.7109375" style="398" customWidth="1"/>
    <col min="6665" max="6665" width="8.140625" style="398" customWidth="1"/>
    <col min="6666" max="6666" width="38.7109375" style="398" customWidth="1"/>
    <col min="6667" max="6667" width="21.140625" style="398" customWidth="1"/>
    <col min="6668" max="6668" width="82" style="398" customWidth="1"/>
    <col min="6669" max="6912" width="9.140625" style="398"/>
    <col min="6913" max="6913" width="70.28515625" style="398" customWidth="1"/>
    <col min="6914" max="6914" width="17.5703125" style="398" customWidth="1"/>
    <col min="6915" max="6915" width="70.28515625" style="398" customWidth="1"/>
    <col min="6916" max="6916" width="17.5703125" style="398" customWidth="1"/>
    <col min="6917" max="6917" width="15.28515625" style="398" customWidth="1"/>
    <col min="6918" max="6918" width="48.7109375" style="398" customWidth="1"/>
    <col min="6919" max="6919" width="24.5703125" style="398" customWidth="1"/>
    <col min="6920" max="6920" width="48.7109375" style="398" customWidth="1"/>
    <col min="6921" max="6921" width="8.140625" style="398" customWidth="1"/>
    <col min="6922" max="6922" width="38.7109375" style="398" customWidth="1"/>
    <col min="6923" max="6923" width="21.140625" style="398" customWidth="1"/>
    <col min="6924" max="6924" width="82" style="398" customWidth="1"/>
    <col min="6925" max="7168" width="9.140625" style="398"/>
    <col min="7169" max="7169" width="70.28515625" style="398" customWidth="1"/>
    <col min="7170" max="7170" width="17.5703125" style="398" customWidth="1"/>
    <col min="7171" max="7171" width="70.28515625" style="398" customWidth="1"/>
    <col min="7172" max="7172" width="17.5703125" style="398" customWidth="1"/>
    <col min="7173" max="7173" width="15.28515625" style="398" customWidth="1"/>
    <col min="7174" max="7174" width="48.7109375" style="398" customWidth="1"/>
    <col min="7175" max="7175" width="24.5703125" style="398" customWidth="1"/>
    <col min="7176" max="7176" width="48.7109375" style="398" customWidth="1"/>
    <col min="7177" max="7177" width="8.140625" style="398" customWidth="1"/>
    <col min="7178" max="7178" width="38.7109375" style="398" customWidth="1"/>
    <col min="7179" max="7179" width="21.140625" style="398" customWidth="1"/>
    <col min="7180" max="7180" width="82" style="398" customWidth="1"/>
    <col min="7181" max="7424" width="9.140625" style="398"/>
    <col min="7425" max="7425" width="70.28515625" style="398" customWidth="1"/>
    <col min="7426" max="7426" width="17.5703125" style="398" customWidth="1"/>
    <col min="7427" max="7427" width="70.28515625" style="398" customWidth="1"/>
    <col min="7428" max="7428" width="17.5703125" style="398" customWidth="1"/>
    <col min="7429" max="7429" width="15.28515625" style="398" customWidth="1"/>
    <col min="7430" max="7430" width="48.7109375" style="398" customWidth="1"/>
    <col min="7431" max="7431" width="24.5703125" style="398" customWidth="1"/>
    <col min="7432" max="7432" width="48.7109375" style="398" customWidth="1"/>
    <col min="7433" max="7433" width="8.140625" style="398" customWidth="1"/>
    <col min="7434" max="7434" width="38.7109375" style="398" customWidth="1"/>
    <col min="7435" max="7435" width="21.140625" style="398" customWidth="1"/>
    <col min="7436" max="7436" width="82" style="398" customWidth="1"/>
    <col min="7437" max="7680" width="9.140625" style="398"/>
    <col min="7681" max="7681" width="70.28515625" style="398" customWidth="1"/>
    <col min="7682" max="7682" width="17.5703125" style="398" customWidth="1"/>
    <col min="7683" max="7683" width="70.28515625" style="398" customWidth="1"/>
    <col min="7684" max="7684" width="17.5703125" style="398" customWidth="1"/>
    <col min="7685" max="7685" width="15.28515625" style="398" customWidth="1"/>
    <col min="7686" max="7686" width="48.7109375" style="398" customWidth="1"/>
    <col min="7687" max="7687" width="24.5703125" style="398" customWidth="1"/>
    <col min="7688" max="7688" width="48.7109375" style="398" customWidth="1"/>
    <col min="7689" max="7689" width="8.140625" style="398" customWidth="1"/>
    <col min="7690" max="7690" width="38.7109375" style="398" customWidth="1"/>
    <col min="7691" max="7691" width="21.140625" style="398" customWidth="1"/>
    <col min="7692" max="7692" width="82" style="398" customWidth="1"/>
    <col min="7693" max="7936" width="9.140625" style="398"/>
    <col min="7937" max="7937" width="70.28515625" style="398" customWidth="1"/>
    <col min="7938" max="7938" width="17.5703125" style="398" customWidth="1"/>
    <col min="7939" max="7939" width="70.28515625" style="398" customWidth="1"/>
    <col min="7940" max="7940" width="17.5703125" style="398" customWidth="1"/>
    <col min="7941" max="7941" width="15.28515625" style="398" customWidth="1"/>
    <col min="7942" max="7942" width="48.7109375" style="398" customWidth="1"/>
    <col min="7943" max="7943" width="24.5703125" style="398" customWidth="1"/>
    <col min="7944" max="7944" width="48.7109375" style="398" customWidth="1"/>
    <col min="7945" max="7945" width="8.140625" style="398" customWidth="1"/>
    <col min="7946" max="7946" width="38.7109375" style="398" customWidth="1"/>
    <col min="7947" max="7947" width="21.140625" style="398" customWidth="1"/>
    <col min="7948" max="7948" width="82" style="398" customWidth="1"/>
    <col min="7949" max="8192" width="9.140625" style="398"/>
    <col min="8193" max="8193" width="70.28515625" style="398" customWidth="1"/>
    <col min="8194" max="8194" width="17.5703125" style="398" customWidth="1"/>
    <col min="8195" max="8195" width="70.28515625" style="398" customWidth="1"/>
    <col min="8196" max="8196" width="17.5703125" style="398" customWidth="1"/>
    <col min="8197" max="8197" width="15.28515625" style="398" customWidth="1"/>
    <col min="8198" max="8198" width="48.7109375" style="398" customWidth="1"/>
    <col min="8199" max="8199" width="24.5703125" style="398" customWidth="1"/>
    <col min="8200" max="8200" width="48.7109375" style="398" customWidth="1"/>
    <col min="8201" max="8201" width="8.140625" style="398" customWidth="1"/>
    <col min="8202" max="8202" width="38.7109375" style="398" customWidth="1"/>
    <col min="8203" max="8203" width="21.140625" style="398" customWidth="1"/>
    <col min="8204" max="8204" width="82" style="398" customWidth="1"/>
    <col min="8205" max="8448" width="9.140625" style="398"/>
    <col min="8449" max="8449" width="70.28515625" style="398" customWidth="1"/>
    <col min="8450" max="8450" width="17.5703125" style="398" customWidth="1"/>
    <col min="8451" max="8451" width="70.28515625" style="398" customWidth="1"/>
    <col min="8452" max="8452" width="17.5703125" style="398" customWidth="1"/>
    <col min="8453" max="8453" width="15.28515625" style="398" customWidth="1"/>
    <col min="8454" max="8454" width="48.7109375" style="398" customWidth="1"/>
    <col min="8455" max="8455" width="24.5703125" style="398" customWidth="1"/>
    <col min="8456" max="8456" width="48.7109375" style="398" customWidth="1"/>
    <col min="8457" max="8457" width="8.140625" style="398" customWidth="1"/>
    <col min="8458" max="8458" width="38.7109375" style="398" customWidth="1"/>
    <col min="8459" max="8459" width="21.140625" style="398" customWidth="1"/>
    <col min="8460" max="8460" width="82" style="398" customWidth="1"/>
    <col min="8461" max="8704" width="9.140625" style="398"/>
    <col min="8705" max="8705" width="70.28515625" style="398" customWidth="1"/>
    <col min="8706" max="8706" width="17.5703125" style="398" customWidth="1"/>
    <col min="8707" max="8707" width="70.28515625" style="398" customWidth="1"/>
    <col min="8708" max="8708" width="17.5703125" style="398" customWidth="1"/>
    <col min="8709" max="8709" width="15.28515625" style="398" customWidth="1"/>
    <col min="8710" max="8710" width="48.7109375" style="398" customWidth="1"/>
    <col min="8711" max="8711" width="24.5703125" style="398" customWidth="1"/>
    <col min="8712" max="8712" width="48.7109375" style="398" customWidth="1"/>
    <col min="8713" max="8713" width="8.140625" style="398" customWidth="1"/>
    <col min="8714" max="8714" width="38.7109375" style="398" customWidth="1"/>
    <col min="8715" max="8715" width="21.140625" style="398" customWidth="1"/>
    <col min="8716" max="8716" width="82" style="398" customWidth="1"/>
    <col min="8717" max="8960" width="9.140625" style="398"/>
    <col min="8961" max="8961" width="70.28515625" style="398" customWidth="1"/>
    <col min="8962" max="8962" width="17.5703125" style="398" customWidth="1"/>
    <col min="8963" max="8963" width="70.28515625" style="398" customWidth="1"/>
    <col min="8964" max="8964" width="17.5703125" style="398" customWidth="1"/>
    <col min="8965" max="8965" width="15.28515625" style="398" customWidth="1"/>
    <col min="8966" max="8966" width="48.7109375" style="398" customWidth="1"/>
    <col min="8967" max="8967" width="24.5703125" style="398" customWidth="1"/>
    <col min="8968" max="8968" width="48.7109375" style="398" customWidth="1"/>
    <col min="8969" max="8969" width="8.140625" style="398" customWidth="1"/>
    <col min="8970" max="8970" width="38.7109375" style="398" customWidth="1"/>
    <col min="8971" max="8971" width="21.140625" style="398" customWidth="1"/>
    <col min="8972" max="8972" width="82" style="398" customWidth="1"/>
    <col min="8973" max="9216" width="9.140625" style="398"/>
    <col min="9217" max="9217" width="70.28515625" style="398" customWidth="1"/>
    <col min="9218" max="9218" width="17.5703125" style="398" customWidth="1"/>
    <col min="9219" max="9219" width="70.28515625" style="398" customWidth="1"/>
    <col min="9220" max="9220" width="17.5703125" style="398" customWidth="1"/>
    <col min="9221" max="9221" width="15.28515625" style="398" customWidth="1"/>
    <col min="9222" max="9222" width="48.7109375" style="398" customWidth="1"/>
    <col min="9223" max="9223" width="24.5703125" style="398" customWidth="1"/>
    <col min="9224" max="9224" width="48.7109375" style="398" customWidth="1"/>
    <col min="9225" max="9225" width="8.140625" style="398" customWidth="1"/>
    <col min="9226" max="9226" width="38.7109375" style="398" customWidth="1"/>
    <col min="9227" max="9227" width="21.140625" style="398" customWidth="1"/>
    <col min="9228" max="9228" width="82" style="398" customWidth="1"/>
    <col min="9229" max="9472" width="9.140625" style="398"/>
    <col min="9473" max="9473" width="70.28515625" style="398" customWidth="1"/>
    <col min="9474" max="9474" width="17.5703125" style="398" customWidth="1"/>
    <col min="9475" max="9475" width="70.28515625" style="398" customWidth="1"/>
    <col min="9476" max="9476" width="17.5703125" style="398" customWidth="1"/>
    <col min="9477" max="9477" width="15.28515625" style="398" customWidth="1"/>
    <col min="9478" max="9478" width="48.7109375" style="398" customWidth="1"/>
    <col min="9479" max="9479" width="24.5703125" style="398" customWidth="1"/>
    <col min="9480" max="9480" width="48.7109375" style="398" customWidth="1"/>
    <col min="9481" max="9481" width="8.140625" style="398" customWidth="1"/>
    <col min="9482" max="9482" width="38.7109375" style="398" customWidth="1"/>
    <col min="9483" max="9483" width="21.140625" style="398" customWidth="1"/>
    <col min="9484" max="9484" width="82" style="398" customWidth="1"/>
    <col min="9485" max="9728" width="9.140625" style="398"/>
    <col min="9729" max="9729" width="70.28515625" style="398" customWidth="1"/>
    <col min="9730" max="9730" width="17.5703125" style="398" customWidth="1"/>
    <col min="9731" max="9731" width="70.28515625" style="398" customWidth="1"/>
    <col min="9732" max="9732" width="17.5703125" style="398" customWidth="1"/>
    <col min="9733" max="9733" width="15.28515625" style="398" customWidth="1"/>
    <col min="9734" max="9734" width="48.7109375" style="398" customWidth="1"/>
    <col min="9735" max="9735" width="24.5703125" style="398" customWidth="1"/>
    <col min="9736" max="9736" width="48.7109375" style="398" customWidth="1"/>
    <col min="9737" max="9737" width="8.140625" style="398" customWidth="1"/>
    <col min="9738" max="9738" width="38.7109375" style="398" customWidth="1"/>
    <col min="9739" max="9739" width="21.140625" style="398" customWidth="1"/>
    <col min="9740" max="9740" width="82" style="398" customWidth="1"/>
    <col min="9741" max="9984" width="9.140625" style="398"/>
    <col min="9985" max="9985" width="70.28515625" style="398" customWidth="1"/>
    <col min="9986" max="9986" width="17.5703125" style="398" customWidth="1"/>
    <col min="9987" max="9987" width="70.28515625" style="398" customWidth="1"/>
    <col min="9988" max="9988" width="17.5703125" style="398" customWidth="1"/>
    <col min="9989" max="9989" width="15.28515625" style="398" customWidth="1"/>
    <col min="9990" max="9990" width="48.7109375" style="398" customWidth="1"/>
    <col min="9991" max="9991" width="24.5703125" style="398" customWidth="1"/>
    <col min="9992" max="9992" width="48.7109375" style="398" customWidth="1"/>
    <col min="9993" max="9993" width="8.140625" style="398" customWidth="1"/>
    <col min="9994" max="9994" width="38.7109375" style="398" customWidth="1"/>
    <col min="9995" max="9995" width="21.140625" style="398" customWidth="1"/>
    <col min="9996" max="9996" width="82" style="398" customWidth="1"/>
    <col min="9997" max="10240" width="9.140625" style="398"/>
    <col min="10241" max="10241" width="70.28515625" style="398" customWidth="1"/>
    <col min="10242" max="10242" width="17.5703125" style="398" customWidth="1"/>
    <col min="10243" max="10243" width="70.28515625" style="398" customWidth="1"/>
    <col min="10244" max="10244" width="17.5703125" style="398" customWidth="1"/>
    <col min="10245" max="10245" width="15.28515625" style="398" customWidth="1"/>
    <col min="10246" max="10246" width="48.7109375" style="398" customWidth="1"/>
    <col min="10247" max="10247" width="24.5703125" style="398" customWidth="1"/>
    <col min="10248" max="10248" width="48.7109375" style="398" customWidth="1"/>
    <col min="10249" max="10249" width="8.140625" style="398" customWidth="1"/>
    <col min="10250" max="10250" width="38.7109375" style="398" customWidth="1"/>
    <col min="10251" max="10251" width="21.140625" style="398" customWidth="1"/>
    <col min="10252" max="10252" width="82" style="398" customWidth="1"/>
    <col min="10253" max="10496" width="9.140625" style="398"/>
    <col min="10497" max="10497" width="70.28515625" style="398" customWidth="1"/>
    <col min="10498" max="10498" width="17.5703125" style="398" customWidth="1"/>
    <col min="10499" max="10499" width="70.28515625" style="398" customWidth="1"/>
    <col min="10500" max="10500" width="17.5703125" style="398" customWidth="1"/>
    <col min="10501" max="10501" width="15.28515625" style="398" customWidth="1"/>
    <col min="10502" max="10502" width="48.7109375" style="398" customWidth="1"/>
    <col min="10503" max="10503" width="24.5703125" style="398" customWidth="1"/>
    <col min="10504" max="10504" width="48.7109375" style="398" customWidth="1"/>
    <col min="10505" max="10505" width="8.140625" style="398" customWidth="1"/>
    <col min="10506" max="10506" width="38.7109375" style="398" customWidth="1"/>
    <col min="10507" max="10507" width="21.140625" style="398" customWidth="1"/>
    <col min="10508" max="10508" width="82" style="398" customWidth="1"/>
    <col min="10509" max="10752" width="9.140625" style="398"/>
    <col min="10753" max="10753" width="70.28515625" style="398" customWidth="1"/>
    <col min="10754" max="10754" width="17.5703125" style="398" customWidth="1"/>
    <col min="10755" max="10755" width="70.28515625" style="398" customWidth="1"/>
    <col min="10756" max="10756" width="17.5703125" style="398" customWidth="1"/>
    <col min="10757" max="10757" width="15.28515625" style="398" customWidth="1"/>
    <col min="10758" max="10758" width="48.7109375" style="398" customWidth="1"/>
    <col min="10759" max="10759" width="24.5703125" style="398" customWidth="1"/>
    <col min="10760" max="10760" width="48.7109375" style="398" customWidth="1"/>
    <col min="10761" max="10761" width="8.140625" style="398" customWidth="1"/>
    <col min="10762" max="10762" width="38.7109375" style="398" customWidth="1"/>
    <col min="10763" max="10763" width="21.140625" style="398" customWidth="1"/>
    <col min="10764" max="10764" width="82" style="398" customWidth="1"/>
    <col min="10765" max="11008" width="9.140625" style="398"/>
    <col min="11009" max="11009" width="70.28515625" style="398" customWidth="1"/>
    <col min="11010" max="11010" width="17.5703125" style="398" customWidth="1"/>
    <col min="11011" max="11011" width="70.28515625" style="398" customWidth="1"/>
    <col min="11012" max="11012" width="17.5703125" style="398" customWidth="1"/>
    <col min="11013" max="11013" width="15.28515625" style="398" customWidth="1"/>
    <col min="11014" max="11014" width="48.7109375" style="398" customWidth="1"/>
    <col min="11015" max="11015" width="24.5703125" style="398" customWidth="1"/>
    <col min="11016" max="11016" width="48.7109375" style="398" customWidth="1"/>
    <col min="11017" max="11017" width="8.140625" style="398" customWidth="1"/>
    <col min="11018" max="11018" width="38.7109375" style="398" customWidth="1"/>
    <col min="11019" max="11019" width="21.140625" style="398" customWidth="1"/>
    <col min="11020" max="11020" width="82" style="398" customWidth="1"/>
    <col min="11021" max="11264" width="9.140625" style="398"/>
    <col min="11265" max="11265" width="70.28515625" style="398" customWidth="1"/>
    <col min="11266" max="11266" width="17.5703125" style="398" customWidth="1"/>
    <col min="11267" max="11267" width="70.28515625" style="398" customWidth="1"/>
    <col min="11268" max="11268" width="17.5703125" style="398" customWidth="1"/>
    <col min="11269" max="11269" width="15.28515625" style="398" customWidth="1"/>
    <col min="11270" max="11270" width="48.7109375" style="398" customWidth="1"/>
    <col min="11271" max="11271" width="24.5703125" style="398" customWidth="1"/>
    <col min="11272" max="11272" width="48.7109375" style="398" customWidth="1"/>
    <col min="11273" max="11273" width="8.140625" style="398" customWidth="1"/>
    <col min="11274" max="11274" width="38.7109375" style="398" customWidth="1"/>
    <col min="11275" max="11275" width="21.140625" style="398" customWidth="1"/>
    <col min="11276" max="11276" width="82" style="398" customWidth="1"/>
    <col min="11277" max="11520" width="9.140625" style="398"/>
    <col min="11521" max="11521" width="70.28515625" style="398" customWidth="1"/>
    <col min="11522" max="11522" width="17.5703125" style="398" customWidth="1"/>
    <col min="11523" max="11523" width="70.28515625" style="398" customWidth="1"/>
    <col min="11524" max="11524" width="17.5703125" style="398" customWidth="1"/>
    <col min="11525" max="11525" width="15.28515625" style="398" customWidth="1"/>
    <col min="11526" max="11526" width="48.7109375" style="398" customWidth="1"/>
    <col min="11527" max="11527" width="24.5703125" style="398" customWidth="1"/>
    <col min="11528" max="11528" width="48.7109375" style="398" customWidth="1"/>
    <col min="11529" max="11529" width="8.140625" style="398" customWidth="1"/>
    <col min="11530" max="11530" width="38.7109375" style="398" customWidth="1"/>
    <col min="11531" max="11531" width="21.140625" style="398" customWidth="1"/>
    <col min="11532" max="11532" width="82" style="398" customWidth="1"/>
    <col min="11533" max="11776" width="9.140625" style="398"/>
    <col min="11777" max="11777" width="70.28515625" style="398" customWidth="1"/>
    <col min="11778" max="11778" width="17.5703125" style="398" customWidth="1"/>
    <col min="11779" max="11779" width="70.28515625" style="398" customWidth="1"/>
    <col min="11780" max="11780" width="17.5703125" style="398" customWidth="1"/>
    <col min="11781" max="11781" width="15.28515625" style="398" customWidth="1"/>
    <col min="11782" max="11782" width="48.7109375" style="398" customWidth="1"/>
    <col min="11783" max="11783" width="24.5703125" style="398" customWidth="1"/>
    <col min="11784" max="11784" width="48.7109375" style="398" customWidth="1"/>
    <col min="11785" max="11785" width="8.140625" style="398" customWidth="1"/>
    <col min="11786" max="11786" width="38.7109375" style="398" customWidth="1"/>
    <col min="11787" max="11787" width="21.140625" style="398" customWidth="1"/>
    <col min="11788" max="11788" width="82" style="398" customWidth="1"/>
    <col min="11789" max="12032" width="9.140625" style="398"/>
    <col min="12033" max="12033" width="70.28515625" style="398" customWidth="1"/>
    <col min="12034" max="12034" width="17.5703125" style="398" customWidth="1"/>
    <col min="12035" max="12035" width="70.28515625" style="398" customWidth="1"/>
    <col min="12036" max="12036" width="17.5703125" style="398" customWidth="1"/>
    <col min="12037" max="12037" width="15.28515625" style="398" customWidth="1"/>
    <col min="12038" max="12038" width="48.7109375" style="398" customWidth="1"/>
    <col min="12039" max="12039" width="24.5703125" style="398" customWidth="1"/>
    <col min="12040" max="12040" width="48.7109375" style="398" customWidth="1"/>
    <col min="12041" max="12041" width="8.140625" style="398" customWidth="1"/>
    <col min="12042" max="12042" width="38.7109375" style="398" customWidth="1"/>
    <col min="12043" max="12043" width="21.140625" style="398" customWidth="1"/>
    <col min="12044" max="12044" width="82" style="398" customWidth="1"/>
    <col min="12045" max="12288" width="9.140625" style="398"/>
    <col min="12289" max="12289" width="70.28515625" style="398" customWidth="1"/>
    <col min="12290" max="12290" width="17.5703125" style="398" customWidth="1"/>
    <col min="12291" max="12291" width="70.28515625" style="398" customWidth="1"/>
    <col min="12292" max="12292" width="17.5703125" style="398" customWidth="1"/>
    <col min="12293" max="12293" width="15.28515625" style="398" customWidth="1"/>
    <col min="12294" max="12294" width="48.7109375" style="398" customWidth="1"/>
    <col min="12295" max="12295" width="24.5703125" style="398" customWidth="1"/>
    <col min="12296" max="12296" width="48.7109375" style="398" customWidth="1"/>
    <col min="12297" max="12297" width="8.140625" style="398" customWidth="1"/>
    <col min="12298" max="12298" width="38.7109375" style="398" customWidth="1"/>
    <col min="12299" max="12299" width="21.140625" style="398" customWidth="1"/>
    <col min="12300" max="12300" width="82" style="398" customWidth="1"/>
    <col min="12301" max="12544" width="9.140625" style="398"/>
    <col min="12545" max="12545" width="70.28515625" style="398" customWidth="1"/>
    <col min="12546" max="12546" width="17.5703125" style="398" customWidth="1"/>
    <col min="12547" max="12547" width="70.28515625" style="398" customWidth="1"/>
    <col min="12548" max="12548" width="17.5703125" style="398" customWidth="1"/>
    <col min="12549" max="12549" width="15.28515625" style="398" customWidth="1"/>
    <col min="12550" max="12550" width="48.7109375" style="398" customWidth="1"/>
    <col min="12551" max="12551" width="24.5703125" style="398" customWidth="1"/>
    <col min="12552" max="12552" width="48.7109375" style="398" customWidth="1"/>
    <col min="12553" max="12553" width="8.140625" style="398" customWidth="1"/>
    <col min="12554" max="12554" width="38.7109375" style="398" customWidth="1"/>
    <col min="12555" max="12555" width="21.140625" style="398" customWidth="1"/>
    <col min="12556" max="12556" width="82" style="398" customWidth="1"/>
    <col min="12557" max="12800" width="9.140625" style="398"/>
    <col min="12801" max="12801" width="70.28515625" style="398" customWidth="1"/>
    <col min="12802" max="12802" width="17.5703125" style="398" customWidth="1"/>
    <col min="12803" max="12803" width="70.28515625" style="398" customWidth="1"/>
    <col min="12804" max="12804" width="17.5703125" style="398" customWidth="1"/>
    <col min="12805" max="12805" width="15.28515625" style="398" customWidth="1"/>
    <col min="12806" max="12806" width="48.7109375" style="398" customWidth="1"/>
    <col min="12807" max="12807" width="24.5703125" style="398" customWidth="1"/>
    <col min="12808" max="12808" width="48.7109375" style="398" customWidth="1"/>
    <col min="12809" max="12809" width="8.140625" style="398" customWidth="1"/>
    <col min="12810" max="12810" width="38.7109375" style="398" customWidth="1"/>
    <col min="12811" max="12811" width="21.140625" style="398" customWidth="1"/>
    <col min="12812" max="12812" width="82" style="398" customWidth="1"/>
    <col min="12813" max="13056" width="9.140625" style="398"/>
    <col min="13057" max="13057" width="70.28515625" style="398" customWidth="1"/>
    <col min="13058" max="13058" width="17.5703125" style="398" customWidth="1"/>
    <col min="13059" max="13059" width="70.28515625" style="398" customWidth="1"/>
    <col min="13060" max="13060" width="17.5703125" style="398" customWidth="1"/>
    <col min="13061" max="13061" width="15.28515625" style="398" customWidth="1"/>
    <col min="13062" max="13062" width="48.7109375" style="398" customWidth="1"/>
    <col min="13063" max="13063" width="24.5703125" style="398" customWidth="1"/>
    <col min="13064" max="13064" width="48.7109375" style="398" customWidth="1"/>
    <col min="13065" max="13065" width="8.140625" style="398" customWidth="1"/>
    <col min="13066" max="13066" width="38.7109375" style="398" customWidth="1"/>
    <col min="13067" max="13067" width="21.140625" style="398" customWidth="1"/>
    <col min="13068" max="13068" width="82" style="398" customWidth="1"/>
    <col min="13069" max="13312" width="9.140625" style="398"/>
    <col min="13313" max="13313" width="70.28515625" style="398" customWidth="1"/>
    <col min="13314" max="13314" width="17.5703125" style="398" customWidth="1"/>
    <col min="13315" max="13315" width="70.28515625" style="398" customWidth="1"/>
    <col min="13316" max="13316" width="17.5703125" style="398" customWidth="1"/>
    <col min="13317" max="13317" width="15.28515625" style="398" customWidth="1"/>
    <col min="13318" max="13318" width="48.7109375" style="398" customWidth="1"/>
    <col min="13319" max="13319" width="24.5703125" style="398" customWidth="1"/>
    <col min="13320" max="13320" width="48.7109375" style="398" customWidth="1"/>
    <col min="13321" max="13321" width="8.140625" style="398" customWidth="1"/>
    <col min="13322" max="13322" width="38.7109375" style="398" customWidth="1"/>
    <col min="13323" max="13323" width="21.140625" style="398" customWidth="1"/>
    <col min="13324" max="13324" width="82" style="398" customWidth="1"/>
    <col min="13325" max="13568" width="9.140625" style="398"/>
    <col min="13569" max="13569" width="70.28515625" style="398" customWidth="1"/>
    <col min="13570" max="13570" width="17.5703125" style="398" customWidth="1"/>
    <col min="13571" max="13571" width="70.28515625" style="398" customWidth="1"/>
    <col min="13572" max="13572" width="17.5703125" style="398" customWidth="1"/>
    <col min="13573" max="13573" width="15.28515625" style="398" customWidth="1"/>
    <col min="13574" max="13574" width="48.7109375" style="398" customWidth="1"/>
    <col min="13575" max="13575" width="24.5703125" style="398" customWidth="1"/>
    <col min="13576" max="13576" width="48.7109375" style="398" customWidth="1"/>
    <col min="13577" max="13577" width="8.140625" style="398" customWidth="1"/>
    <col min="13578" max="13578" width="38.7109375" style="398" customWidth="1"/>
    <col min="13579" max="13579" width="21.140625" style="398" customWidth="1"/>
    <col min="13580" max="13580" width="82" style="398" customWidth="1"/>
    <col min="13581" max="13824" width="9.140625" style="398"/>
    <col min="13825" max="13825" width="70.28515625" style="398" customWidth="1"/>
    <col min="13826" max="13826" width="17.5703125" style="398" customWidth="1"/>
    <col min="13827" max="13827" width="70.28515625" style="398" customWidth="1"/>
    <col min="13828" max="13828" width="17.5703125" style="398" customWidth="1"/>
    <col min="13829" max="13829" width="15.28515625" style="398" customWidth="1"/>
    <col min="13830" max="13830" width="48.7109375" style="398" customWidth="1"/>
    <col min="13831" max="13831" width="24.5703125" style="398" customWidth="1"/>
    <col min="13832" max="13832" width="48.7109375" style="398" customWidth="1"/>
    <col min="13833" max="13833" width="8.140625" style="398" customWidth="1"/>
    <col min="13834" max="13834" width="38.7109375" style="398" customWidth="1"/>
    <col min="13835" max="13835" width="21.140625" style="398" customWidth="1"/>
    <col min="13836" max="13836" width="82" style="398" customWidth="1"/>
    <col min="13837" max="14080" width="9.140625" style="398"/>
    <col min="14081" max="14081" width="70.28515625" style="398" customWidth="1"/>
    <col min="14082" max="14082" width="17.5703125" style="398" customWidth="1"/>
    <col min="14083" max="14083" width="70.28515625" style="398" customWidth="1"/>
    <col min="14084" max="14084" width="17.5703125" style="398" customWidth="1"/>
    <col min="14085" max="14085" width="15.28515625" style="398" customWidth="1"/>
    <col min="14086" max="14086" width="48.7109375" style="398" customWidth="1"/>
    <col min="14087" max="14087" width="24.5703125" style="398" customWidth="1"/>
    <col min="14088" max="14088" width="48.7109375" style="398" customWidth="1"/>
    <col min="14089" max="14089" width="8.140625" style="398" customWidth="1"/>
    <col min="14090" max="14090" width="38.7109375" style="398" customWidth="1"/>
    <col min="14091" max="14091" width="21.140625" style="398" customWidth="1"/>
    <col min="14092" max="14092" width="82" style="398" customWidth="1"/>
    <col min="14093" max="14336" width="9.140625" style="398"/>
    <col min="14337" max="14337" width="70.28515625" style="398" customWidth="1"/>
    <col min="14338" max="14338" width="17.5703125" style="398" customWidth="1"/>
    <col min="14339" max="14339" width="70.28515625" style="398" customWidth="1"/>
    <col min="14340" max="14340" width="17.5703125" style="398" customWidth="1"/>
    <col min="14341" max="14341" width="15.28515625" style="398" customWidth="1"/>
    <col min="14342" max="14342" width="48.7109375" style="398" customWidth="1"/>
    <col min="14343" max="14343" width="24.5703125" style="398" customWidth="1"/>
    <col min="14344" max="14344" width="48.7109375" style="398" customWidth="1"/>
    <col min="14345" max="14345" width="8.140625" style="398" customWidth="1"/>
    <col min="14346" max="14346" width="38.7109375" style="398" customWidth="1"/>
    <col min="14347" max="14347" width="21.140625" style="398" customWidth="1"/>
    <col min="14348" max="14348" width="82" style="398" customWidth="1"/>
    <col min="14349" max="14592" width="9.140625" style="398"/>
    <col min="14593" max="14593" width="70.28515625" style="398" customWidth="1"/>
    <col min="14594" max="14594" width="17.5703125" style="398" customWidth="1"/>
    <col min="14595" max="14595" width="70.28515625" style="398" customWidth="1"/>
    <col min="14596" max="14596" width="17.5703125" style="398" customWidth="1"/>
    <col min="14597" max="14597" width="15.28515625" style="398" customWidth="1"/>
    <col min="14598" max="14598" width="48.7109375" style="398" customWidth="1"/>
    <col min="14599" max="14599" width="24.5703125" style="398" customWidth="1"/>
    <col min="14600" max="14600" width="48.7109375" style="398" customWidth="1"/>
    <col min="14601" max="14601" width="8.140625" style="398" customWidth="1"/>
    <col min="14602" max="14602" width="38.7109375" style="398" customWidth="1"/>
    <col min="14603" max="14603" width="21.140625" style="398" customWidth="1"/>
    <col min="14604" max="14604" width="82" style="398" customWidth="1"/>
    <col min="14605" max="14848" width="9.140625" style="398"/>
    <col min="14849" max="14849" width="70.28515625" style="398" customWidth="1"/>
    <col min="14850" max="14850" width="17.5703125" style="398" customWidth="1"/>
    <col min="14851" max="14851" width="70.28515625" style="398" customWidth="1"/>
    <col min="14852" max="14852" width="17.5703125" style="398" customWidth="1"/>
    <col min="14853" max="14853" width="15.28515625" style="398" customWidth="1"/>
    <col min="14854" max="14854" width="48.7109375" style="398" customWidth="1"/>
    <col min="14855" max="14855" width="24.5703125" style="398" customWidth="1"/>
    <col min="14856" max="14856" width="48.7109375" style="398" customWidth="1"/>
    <col min="14857" max="14857" width="8.140625" style="398" customWidth="1"/>
    <col min="14858" max="14858" width="38.7109375" style="398" customWidth="1"/>
    <col min="14859" max="14859" width="21.140625" style="398" customWidth="1"/>
    <col min="14860" max="14860" width="82" style="398" customWidth="1"/>
    <col min="14861" max="15104" width="9.140625" style="398"/>
    <col min="15105" max="15105" width="70.28515625" style="398" customWidth="1"/>
    <col min="15106" max="15106" width="17.5703125" style="398" customWidth="1"/>
    <col min="15107" max="15107" width="70.28515625" style="398" customWidth="1"/>
    <col min="15108" max="15108" width="17.5703125" style="398" customWidth="1"/>
    <col min="15109" max="15109" width="15.28515625" style="398" customWidth="1"/>
    <col min="15110" max="15110" width="48.7109375" style="398" customWidth="1"/>
    <col min="15111" max="15111" width="24.5703125" style="398" customWidth="1"/>
    <col min="15112" max="15112" width="48.7109375" style="398" customWidth="1"/>
    <col min="15113" max="15113" width="8.140625" style="398" customWidth="1"/>
    <col min="15114" max="15114" width="38.7109375" style="398" customWidth="1"/>
    <col min="15115" max="15115" width="21.140625" style="398" customWidth="1"/>
    <col min="15116" max="15116" width="82" style="398" customWidth="1"/>
    <col min="15117" max="15360" width="9.140625" style="398"/>
    <col min="15361" max="15361" width="70.28515625" style="398" customWidth="1"/>
    <col min="15362" max="15362" width="17.5703125" style="398" customWidth="1"/>
    <col min="15363" max="15363" width="70.28515625" style="398" customWidth="1"/>
    <col min="15364" max="15364" width="17.5703125" style="398" customWidth="1"/>
    <col min="15365" max="15365" width="15.28515625" style="398" customWidth="1"/>
    <col min="15366" max="15366" width="48.7109375" style="398" customWidth="1"/>
    <col min="15367" max="15367" width="24.5703125" style="398" customWidth="1"/>
    <col min="15368" max="15368" width="48.7109375" style="398" customWidth="1"/>
    <col min="15369" max="15369" width="8.140625" style="398" customWidth="1"/>
    <col min="15370" max="15370" width="38.7109375" style="398" customWidth="1"/>
    <col min="15371" max="15371" width="21.140625" style="398" customWidth="1"/>
    <col min="15372" max="15372" width="82" style="398" customWidth="1"/>
    <col min="15373" max="15616" width="9.140625" style="398"/>
    <col min="15617" max="15617" width="70.28515625" style="398" customWidth="1"/>
    <col min="15618" max="15618" width="17.5703125" style="398" customWidth="1"/>
    <col min="15619" max="15619" width="70.28515625" style="398" customWidth="1"/>
    <col min="15620" max="15620" width="17.5703125" style="398" customWidth="1"/>
    <col min="15621" max="15621" width="15.28515625" style="398" customWidth="1"/>
    <col min="15622" max="15622" width="48.7109375" style="398" customWidth="1"/>
    <col min="15623" max="15623" width="24.5703125" style="398" customWidth="1"/>
    <col min="15624" max="15624" width="48.7109375" style="398" customWidth="1"/>
    <col min="15625" max="15625" width="8.140625" style="398" customWidth="1"/>
    <col min="15626" max="15626" width="38.7109375" style="398" customWidth="1"/>
    <col min="15627" max="15627" width="21.140625" style="398" customWidth="1"/>
    <col min="15628" max="15628" width="82" style="398" customWidth="1"/>
    <col min="15629" max="15872" width="9.140625" style="398"/>
    <col min="15873" max="15873" width="70.28515625" style="398" customWidth="1"/>
    <col min="15874" max="15874" width="17.5703125" style="398" customWidth="1"/>
    <col min="15875" max="15875" width="70.28515625" style="398" customWidth="1"/>
    <col min="15876" max="15876" width="17.5703125" style="398" customWidth="1"/>
    <col min="15877" max="15877" width="15.28515625" style="398" customWidth="1"/>
    <col min="15878" max="15878" width="48.7109375" style="398" customWidth="1"/>
    <col min="15879" max="15879" width="24.5703125" style="398" customWidth="1"/>
    <col min="15880" max="15880" width="48.7109375" style="398" customWidth="1"/>
    <col min="15881" max="15881" width="8.140625" style="398" customWidth="1"/>
    <col min="15882" max="15882" width="38.7109375" style="398" customWidth="1"/>
    <col min="15883" max="15883" width="21.140625" style="398" customWidth="1"/>
    <col min="15884" max="15884" width="82" style="398" customWidth="1"/>
    <col min="15885" max="16128" width="9.140625" style="398"/>
    <col min="16129" max="16129" width="70.28515625" style="398" customWidth="1"/>
    <col min="16130" max="16130" width="17.5703125" style="398" customWidth="1"/>
    <col min="16131" max="16131" width="70.28515625" style="398" customWidth="1"/>
    <col min="16132" max="16132" width="17.5703125" style="398" customWidth="1"/>
    <col min="16133" max="16133" width="15.28515625" style="398" customWidth="1"/>
    <col min="16134" max="16134" width="48.7109375" style="398" customWidth="1"/>
    <col min="16135" max="16135" width="24.5703125" style="398" customWidth="1"/>
    <col min="16136" max="16136" width="48.7109375" style="398" customWidth="1"/>
    <col min="16137" max="16137" width="8.140625" style="398" customWidth="1"/>
    <col min="16138" max="16138" width="38.7109375" style="398" customWidth="1"/>
    <col min="16139" max="16139" width="21.140625" style="398" customWidth="1"/>
    <col min="16140" max="16140" width="82" style="398" customWidth="1"/>
    <col min="16141" max="16384" width="9.140625" style="398"/>
  </cols>
  <sheetData>
    <row r="1" spans="1:13" ht="13.5">
      <c r="A1" s="958" t="s">
        <v>929</v>
      </c>
      <c r="B1" s="959"/>
      <c r="C1" s="959"/>
      <c r="D1" s="959"/>
      <c r="E1" s="959"/>
      <c r="F1" s="959"/>
      <c r="G1" s="959"/>
      <c r="H1" s="959"/>
      <c r="I1" s="959"/>
      <c r="J1" s="959"/>
      <c r="K1" s="959"/>
      <c r="L1" s="959"/>
      <c r="M1" s="959"/>
    </row>
    <row r="2" spans="1:13" ht="13.5">
      <c r="A2" s="958" t="s">
        <v>930</v>
      </c>
      <c r="B2" s="959"/>
      <c r="C2" s="959"/>
      <c r="D2" s="959"/>
      <c r="E2" s="959"/>
      <c r="F2" s="959"/>
      <c r="G2" s="959"/>
      <c r="H2" s="959"/>
      <c r="I2" s="959"/>
      <c r="J2" s="959"/>
      <c r="K2" s="959"/>
      <c r="L2" s="959"/>
      <c r="M2" s="959"/>
    </row>
    <row r="3" spans="1:13" ht="13.5">
      <c r="A3" s="958" t="s">
        <v>931</v>
      </c>
      <c r="B3" s="959"/>
      <c r="C3" s="959"/>
      <c r="D3" s="959"/>
      <c r="E3" s="959"/>
      <c r="F3" s="959"/>
      <c r="G3" s="959"/>
      <c r="H3" s="959"/>
      <c r="I3" s="959"/>
      <c r="J3" s="959"/>
      <c r="K3" s="959"/>
      <c r="L3" s="959"/>
      <c r="M3" s="959"/>
    </row>
    <row r="5" spans="1:13" ht="13.5">
      <c r="A5" s="399" t="s">
        <v>932</v>
      </c>
      <c r="B5" s="399" t="s">
        <v>933</v>
      </c>
      <c r="C5" s="399" t="s">
        <v>934</v>
      </c>
      <c r="D5" s="399" t="s">
        <v>935</v>
      </c>
      <c r="E5" s="399" t="s">
        <v>936</v>
      </c>
      <c r="F5" s="399" t="s">
        <v>937</v>
      </c>
      <c r="G5" s="399" t="s">
        <v>938</v>
      </c>
      <c r="H5" s="399" t="s">
        <v>939</v>
      </c>
      <c r="I5" s="399" t="s">
        <v>215</v>
      </c>
      <c r="J5" s="399" t="s">
        <v>940</v>
      </c>
      <c r="K5" s="399" t="s">
        <v>941</v>
      </c>
      <c r="L5" s="399" t="s">
        <v>942</v>
      </c>
    </row>
    <row r="7" spans="1:13" ht="13.5">
      <c r="A7" s="399" t="s">
        <v>943</v>
      </c>
      <c r="B7" s="399" t="s">
        <v>944</v>
      </c>
      <c r="C7" s="399" t="s">
        <v>945</v>
      </c>
      <c r="D7" s="399" t="s">
        <v>946</v>
      </c>
      <c r="E7" s="400" t="s">
        <v>947</v>
      </c>
      <c r="F7" s="399" t="s">
        <v>947</v>
      </c>
      <c r="G7" s="399">
        <v>97141</v>
      </c>
      <c r="H7" s="399" t="s">
        <v>948</v>
      </c>
      <c r="I7" s="399" t="s">
        <v>949</v>
      </c>
      <c r="J7" s="399" t="s">
        <v>950</v>
      </c>
      <c r="K7" s="400">
        <v>5.77</v>
      </c>
      <c r="L7" s="399" t="s">
        <v>951</v>
      </c>
    </row>
    <row r="8" spans="1:13" ht="13.5">
      <c r="A8" s="399" t="s">
        <v>943</v>
      </c>
      <c r="B8" s="399" t="s">
        <v>944</v>
      </c>
      <c r="C8" s="399" t="s">
        <v>945</v>
      </c>
      <c r="D8" s="399" t="s">
        <v>946</v>
      </c>
      <c r="E8" s="400" t="s">
        <v>947</v>
      </c>
      <c r="F8" s="399" t="s">
        <v>947</v>
      </c>
      <c r="G8" s="399">
        <v>97142</v>
      </c>
      <c r="H8" s="399" t="s">
        <v>952</v>
      </c>
      <c r="I8" s="399" t="s">
        <v>949</v>
      </c>
      <c r="J8" s="399" t="s">
        <v>950</v>
      </c>
      <c r="K8" s="400">
        <v>6.44</v>
      </c>
      <c r="L8" s="399" t="s">
        <v>951</v>
      </c>
    </row>
    <row r="9" spans="1:13" ht="13.5">
      <c r="A9" s="399" t="s">
        <v>943</v>
      </c>
      <c r="B9" s="399" t="s">
        <v>944</v>
      </c>
      <c r="C9" s="399" t="s">
        <v>945</v>
      </c>
      <c r="D9" s="399" t="s">
        <v>946</v>
      </c>
      <c r="E9" s="400" t="s">
        <v>947</v>
      </c>
      <c r="F9" s="399" t="s">
        <v>947</v>
      </c>
      <c r="G9" s="399">
        <v>97143</v>
      </c>
      <c r="H9" s="399" t="s">
        <v>953</v>
      </c>
      <c r="I9" s="399" t="s">
        <v>949</v>
      </c>
      <c r="J9" s="399" t="s">
        <v>950</v>
      </c>
      <c r="K9" s="400">
        <v>8.14</v>
      </c>
      <c r="L9" s="399" t="s">
        <v>951</v>
      </c>
    </row>
    <row r="10" spans="1:13" ht="13.5">
      <c r="A10" s="399" t="s">
        <v>943</v>
      </c>
      <c r="B10" s="399" t="s">
        <v>944</v>
      </c>
      <c r="C10" s="399" t="s">
        <v>945</v>
      </c>
      <c r="D10" s="399" t="s">
        <v>946</v>
      </c>
      <c r="E10" s="400" t="s">
        <v>947</v>
      </c>
      <c r="F10" s="399" t="s">
        <v>947</v>
      </c>
      <c r="G10" s="399">
        <v>97144</v>
      </c>
      <c r="H10" s="399" t="s">
        <v>954</v>
      </c>
      <c r="I10" s="399" t="s">
        <v>949</v>
      </c>
      <c r="J10" s="399" t="s">
        <v>950</v>
      </c>
      <c r="K10" s="400">
        <v>9.84</v>
      </c>
      <c r="L10" s="399" t="s">
        <v>951</v>
      </c>
    </row>
    <row r="11" spans="1:13" ht="13.5">
      <c r="A11" s="399" t="s">
        <v>943</v>
      </c>
      <c r="B11" s="399" t="s">
        <v>944</v>
      </c>
      <c r="C11" s="399" t="s">
        <v>945</v>
      </c>
      <c r="D11" s="399" t="s">
        <v>946</v>
      </c>
      <c r="E11" s="400" t="s">
        <v>947</v>
      </c>
      <c r="F11" s="399" t="s">
        <v>947</v>
      </c>
      <c r="G11" s="399">
        <v>97145</v>
      </c>
      <c r="H11" s="399" t="s">
        <v>955</v>
      </c>
      <c r="I11" s="399" t="s">
        <v>949</v>
      </c>
      <c r="J11" s="399" t="s">
        <v>950</v>
      </c>
      <c r="K11" s="400">
        <v>11.54</v>
      </c>
      <c r="L11" s="399" t="s">
        <v>951</v>
      </c>
    </row>
    <row r="12" spans="1:13" ht="13.5">
      <c r="A12" s="399" t="s">
        <v>943</v>
      </c>
      <c r="B12" s="399" t="s">
        <v>944</v>
      </c>
      <c r="C12" s="399" t="s">
        <v>945</v>
      </c>
      <c r="D12" s="399" t="s">
        <v>946</v>
      </c>
      <c r="E12" s="400" t="s">
        <v>947</v>
      </c>
      <c r="F12" s="399" t="s">
        <v>947</v>
      </c>
      <c r="G12" s="399">
        <v>97146</v>
      </c>
      <c r="H12" s="399" t="s">
        <v>956</v>
      </c>
      <c r="I12" s="399" t="s">
        <v>949</v>
      </c>
      <c r="J12" s="399" t="s">
        <v>950</v>
      </c>
      <c r="K12" s="400">
        <v>13.24</v>
      </c>
      <c r="L12" s="399" t="s">
        <v>951</v>
      </c>
    </row>
    <row r="13" spans="1:13" ht="13.5">
      <c r="A13" s="399" t="s">
        <v>943</v>
      </c>
      <c r="B13" s="399" t="s">
        <v>944</v>
      </c>
      <c r="C13" s="399" t="s">
        <v>945</v>
      </c>
      <c r="D13" s="399" t="s">
        <v>946</v>
      </c>
      <c r="E13" s="400" t="s">
        <v>947</v>
      </c>
      <c r="F13" s="399" t="s">
        <v>947</v>
      </c>
      <c r="G13" s="399">
        <v>97147</v>
      </c>
      <c r="H13" s="399" t="s">
        <v>957</v>
      </c>
      <c r="I13" s="399" t="s">
        <v>949</v>
      </c>
      <c r="J13" s="399" t="s">
        <v>950</v>
      </c>
      <c r="K13" s="400">
        <v>14.97</v>
      </c>
      <c r="L13" s="399" t="s">
        <v>951</v>
      </c>
    </row>
    <row r="14" spans="1:13" ht="13.5">
      <c r="A14" s="399" t="s">
        <v>943</v>
      </c>
      <c r="B14" s="399" t="s">
        <v>944</v>
      </c>
      <c r="C14" s="399" t="s">
        <v>945</v>
      </c>
      <c r="D14" s="399" t="s">
        <v>946</v>
      </c>
      <c r="E14" s="400" t="s">
        <v>947</v>
      </c>
      <c r="F14" s="399" t="s">
        <v>947</v>
      </c>
      <c r="G14" s="399">
        <v>97148</v>
      </c>
      <c r="H14" s="399" t="s">
        <v>958</v>
      </c>
      <c r="I14" s="399" t="s">
        <v>949</v>
      </c>
      <c r="J14" s="399" t="s">
        <v>950</v>
      </c>
      <c r="K14" s="400">
        <v>16.68</v>
      </c>
      <c r="L14" s="399" t="s">
        <v>951</v>
      </c>
    </row>
    <row r="15" spans="1:13" ht="13.5">
      <c r="A15" s="399" t="s">
        <v>943</v>
      </c>
      <c r="B15" s="399" t="s">
        <v>944</v>
      </c>
      <c r="C15" s="399" t="s">
        <v>945</v>
      </c>
      <c r="D15" s="399" t="s">
        <v>946</v>
      </c>
      <c r="E15" s="400" t="s">
        <v>947</v>
      </c>
      <c r="F15" s="399" t="s">
        <v>947</v>
      </c>
      <c r="G15" s="399">
        <v>97149</v>
      </c>
      <c r="H15" s="399" t="s">
        <v>959</v>
      </c>
      <c r="I15" s="399" t="s">
        <v>949</v>
      </c>
      <c r="J15" s="399" t="s">
        <v>950</v>
      </c>
      <c r="K15" s="400">
        <v>18.399999999999999</v>
      </c>
      <c r="L15" s="399" t="s">
        <v>951</v>
      </c>
    </row>
    <row r="16" spans="1:13" ht="13.5">
      <c r="A16" s="399" t="s">
        <v>943</v>
      </c>
      <c r="B16" s="399" t="s">
        <v>944</v>
      </c>
      <c r="C16" s="399" t="s">
        <v>945</v>
      </c>
      <c r="D16" s="399" t="s">
        <v>946</v>
      </c>
      <c r="E16" s="400" t="s">
        <v>947</v>
      </c>
      <c r="F16" s="399" t="s">
        <v>947</v>
      </c>
      <c r="G16" s="399">
        <v>97150</v>
      </c>
      <c r="H16" s="399" t="s">
        <v>960</v>
      </c>
      <c r="I16" s="399" t="s">
        <v>949</v>
      </c>
      <c r="J16" s="399" t="s">
        <v>950</v>
      </c>
      <c r="K16" s="400">
        <v>22.27</v>
      </c>
      <c r="L16" s="399" t="s">
        <v>951</v>
      </c>
    </row>
    <row r="17" spans="1:12" ht="13.5">
      <c r="A17" s="399" t="s">
        <v>943</v>
      </c>
      <c r="B17" s="399" t="s">
        <v>944</v>
      </c>
      <c r="C17" s="399" t="s">
        <v>945</v>
      </c>
      <c r="D17" s="399" t="s">
        <v>946</v>
      </c>
      <c r="E17" s="400" t="s">
        <v>947</v>
      </c>
      <c r="F17" s="399" t="s">
        <v>947</v>
      </c>
      <c r="G17" s="399">
        <v>97151</v>
      </c>
      <c r="H17" s="399" t="s">
        <v>961</v>
      </c>
      <c r="I17" s="399" t="s">
        <v>949</v>
      </c>
      <c r="J17" s="399" t="s">
        <v>950</v>
      </c>
      <c r="K17" s="400">
        <v>26.03</v>
      </c>
      <c r="L17" s="399" t="s">
        <v>951</v>
      </c>
    </row>
    <row r="18" spans="1:12" ht="13.5">
      <c r="A18" s="399" t="s">
        <v>943</v>
      </c>
      <c r="B18" s="399" t="s">
        <v>944</v>
      </c>
      <c r="C18" s="399" t="s">
        <v>945</v>
      </c>
      <c r="D18" s="399" t="s">
        <v>946</v>
      </c>
      <c r="E18" s="400" t="s">
        <v>947</v>
      </c>
      <c r="F18" s="399" t="s">
        <v>947</v>
      </c>
      <c r="G18" s="399">
        <v>97152</v>
      </c>
      <c r="H18" s="399" t="s">
        <v>962</v>
      </c>
      <c r="I18" s="399" t="s">
        <v>949</v>
      </c>
      <c r="J18" s="399" t="s">
        <v>950</v>
      </c>
      <c r="K18" s="400">
        <v>29.61</v>
      </c>
      <c r="L18" s="399" t="s">
        <v>951</v>
      </c>
    </row>
    <row r="19" spans="1:12" ht="13.5">
      <c r="A19" s="399" t="s">
        <v>943</v>
      </c>
      <c r="B19" s="399" t="s">
        <v>944</v>
      </c>
      <c r="C19" s="399" t="s">
        <v>945</v>
      </c>
      <c r="D19" s="399" t="s">
        <v>946</v>
      </c>
      <c r="E19" s="400" t="s">
        <v>947</v>
      </c>
      <c r="F19" s="399" t="s">
        <v>947</v>
      </c>
      <c r="G19" s="399">
        <v>97153</v>
      </c>
      <c r="H19" s="399" t="s">
        <v>963</v>
      </c>
      <c r="I19" s="399" t="s">
        <v>949</v>
      </c>
      <c r="J19" s="399" t="s">
        <v>950</v>
      </c>
      <c r="K19" s="400">
        <v>33.28</v>
      </c>
      <c r="L19" s="399" t="s">
        <v>951</v>
      </c>
    </row>
    <row r="20" spans="1:12" ht="13.5">
      <c r="A20" s="399" t="s">
        <v>943</v>
      </c>
      <c r="B20" s="399" t="s">
        <v>944</v>
      </c>
      <c r="C20" s="399" t="s">
        <v>945</v>
      </c>
      <c r="D20" s="399" t="s">
        <v>946</v>
      </c>
      <c r="E20" s="400" t="s">
        <v>947</v>
      </c>
      <c r="F20" s="399" t="s">
        <v>947</v>
      </c>
      <c r="G20" s="399">
        <v>97154</v>
      </c>
      <c r="H20" s="399" t="s">
        <v>964</v>
      </c>
      <c r="I20" s="399" t="s">
        <v>949</v>
      </c>
      <c r="J20" s="399" t="s">
        <v>950</v>
      </c>
      <c r="K20" s="400">
        <v>37</v>
      </c>
      <c r="L20" s="399" t="s">
        <v>951</v>
      </c>
    </row>
    <row r="21" spans="1:12" ht="13.5">
      <c r="A21" s="399" t="s">
        <v>943</v>
      </c>
      <c r="B21" s="399" t="s">
        <v>944</v>
      </c>
      <c r="C21" s="399" t="s">
        <v>945</v>
      </c>
      <c r="D21" s="399" t="s">
        <v>946</v>
      </c>
      <c r="E21" s="400" t="s">
        <v>947</v>
      </c>
      <c r="F21" s="399" t="s">
        <v>947</v>
      </c>
      <c r="G21" s="399">
        <v>97155</v>
      </c>
      <c r="H21" s="399" t="s">
        <v>965</v>
      </c>
      <c r="I21" s="399" t="s">
        <v>949</v>
      </c>
      <c r="J21" s="399" t="s">
        <v>950</v>
      </c>
      <c r="K21" s="400">
        <v>40.72</v>
      </c>
      <c r="L21" s="399" t="s">
        <v>951</v>
      </c>
    </row>
    <row r="22" spans="1:12" ht="13.5">
      <c r="A22" s="399" t="s">
        <v>943</v>
      </c>
      <c r="B22" s="399" t="s">
        <v>944</v>
      </c>
      <c r="C22" s="399" t="s">
        <v>945</v>
      </c>
      <c r="D22" s="399" t="s">
        <v>946</v>
      </c>
      <c r="E22" s="400" t="s">
        <v>947</v>
      </c>
      <c r="F22" s="399" t="s">
        <v>947</v>
      </c>
      <c r="G22" s="399">
        <v>97156</v>
      </c>
      <c r="H22" s="399" t="s">
        <v>966</v>
      </c>
      <c r="I22" s="399" t="s">
        <v>949</v>
      </c>
      <c r="J22" s="399" t="s">
        <v>950</v>
      </c>
      <c r="K22" s="400">
        <v>48.47</v>
      </c>
      <c r="L22" s="399" t="s">
        <v>951</v>
      </c>
    </row>
    <row r="23" spans="1:12" ht="13.5">
      <c r="A23" s="399" t="s">
        <v>943</v>
      </c>
      <c r="B23" s="399" t="s">
        <v>944</v>
      </c>
      <c r="C23" s="399" t="s">
        <v>945</v>
      </c>
      <c r="D23" s="399" t="s">
        <v>946</v>
      </c>
      <c r="E23" s="400" t="s">
        <v>947</v>
      </c>
      <c r="F23" s="399" t="s">
        <v>947</v>
      </c>
      <c r="G23" s="399">
        <v>97157</v>
      </c>
      <c r="H23" s="399" t="s">
        <v>967</v>
      </c>
      <c r="I23" s="399" t="s">
        <v>949</v>
      </c>
      <c r="J23" s="399" t="s">
        <v>950</v>
      </c>
      <c r="K23" s="400">
        <v>3.48</v>
      </c>
      <c r="L23" s="399" t="s">
        <v>951</v>
      </c>
    </row>
    <row r="24" spans="1:12" ht="13.5">
      <c r="A24" s="399" t="s">
        <v>943</v>
      </c>
      <c r="B24" s="399" t="s">
        <v>944</v>
      </c>
      <c r="C24" s="399" t="s">
        <v>945</v>
      </c>
      <c r="D24" s="399" t="s">
        <v>946</v>
      </c>
      <c r="E24" s="400" t="s">
        <v>947</v>
      </c>
      <c r="F24" s="399" t="s">
        <v>947</v>
      </c>
      <c r="G24" s="399">
        <v>97158</v>
      </c>
      <c r="H24" s="399" t="s">
        <v>968</v>
      </c>
      <c r="I24" s="399" t="s">
        <v>949</v>
      </c>
      <c r="J24" s="399" t="s">
        <v>950</v>
      </c>
      <c r="K24" s="400">
        <v>3.9</v>
      </c>
      <c r="L24" s="399" t="s">
        <v>951</v>
      </c>
    </row>
    <row r="25" spans="1:12" ht="13.5">
      <c r="A25" s="399" t="s">
        <v>943</v>
      </c>
      <c r="B25" s="399" t="s">
        <v>944</v>
      </c>
      <c r="C25" s="399" t="s">
        <v>945</v>
      </c>
      <c r="D25" s="399" t="s">
        <v>946</v>
      </c>
      <c r="E25" s="400" t="s">
        <v>947</v>
      </c>
      <c r="F25" s="399" t="s">
        <v>947</v>
      </c>
      <c r="G25" s="399">
        <v>97159</v>
      </c>
      <c r="H25" s="399" t="s">
        <v>969</v>
      </c>
      <c r="I25" s="399" t="s">
        <v>949</v>
      </c>
      <c r="J25" s="399" t="s">
        <v>950</v>
      </c>
      <c r="K25" s="400">
        <v>4.93</v>
      </c>
      <c r="L25" s="399" t="s">
        <v>951</v>
      </c>
    </row>
    <row r="26" spans="1:12" ht="13.5">
      <c r="A26" s="399" t="s">
        <v>943</v>
      </c>
      <c r="B26" s="399" t="s">
        <v>944</v>
      </c>
      <c r="C26" s="399" t="s">
        <v>945</v>
      </c>
      <c r="D26" s="399" t="s">
        <v>946</v>
      </c>
      <c r="E26" s="400" t="s">
        <v>947</v>
      </c>
      <c r="F26" s="399" t="s">
        <v>947</v>
      </c>
      <c r="G26" s="399">
        <v>97160</v>
      </c>
      <c r="H26" s="399" t="s">
        <v>970</v>
      </c>
      <c r="I26" s="399" t="s">
        <v>949</v>
      </c>
      <c r="J26" s="399" t="s">
        <v>950</v>
      </c>
      <c r="K26" s="400">
        <v>5.97</v>
      </c>
      <c r="L26" s="399" t="s">
        <v>951</v>
      </c>
    </row>
    <row r="27" spans="1:12" ht="13.5">
      <c r="A27" s="399" t="s">
        <v>943</v>
      </c>
      <c r="B27" s="399" t="s">
        <v>944</v>
      </c>
      <c r="C27" s="399" t="s">
        <v>945</v>
      </c>
      <c r="D27" s="399" t="s">
        <v>946</v>
      </c>
      <c r="E27" s="400" t="s">
        <v>947</v>
      </c>
      <c r="F27" s="399" t="s">
        <v>947</v>
      </c>
      <c r="G27" s="399">
        <v>97161</v>
      </c>
      <c r="H27" s="399" t="s">
        <v>971</v>
      </c>
      <c r="I27" s="399" t="s">
        <v>949</v>
      </c>
      <c r="J27" s="399" t="s">
        <v>950</v>
      </c>
      <c r="K27" s="400">
        <v>7.02</v>
      </c>
      <c r="L27" s="399" t="s">
        <v>951</v>
      </c>
    </row>
    <row r="28" spans="1:12" ht="13.5">
      <c r="A28" s="399" t="s">
        <v>943</v>
      </c>
      <c r="B28" s="399" t="s">
        <v>944</v>
      </c>
      <c r="C28" s="399" t="s">
        <v>945</v>
      </c>
      <c r="D28" s="399" t="s">
        <v>946</v>
      </c>
      <c r="E28" s="400" t="s">
        <v>947</v>
      </c>
      <c r="F28" s="399" t="s">
        <v>947</v>
      </c>
      <c r="G28" s="399">
        <v>97162</v>
      </c>
      <c r="H28" s="399" t="s">
        <v>972</v>
      </c>
      <c r="I28" s="399" t="s">
        <v>949</v>
      </c>
      <c r="J28" s="399" t="s">
        <v>950</v>
      </c>
      <c r="K28" s="400">
        <v>8.0500000000000007</v>
      </c>
      <c r="L28" s="399" t="s">
        <v>951</v>
      </c>
    </row>
    <row r="29" spans="1:12" ht="13.5">
      <c r="A29" s="399" t="s">
        <v>943</v>
      </c>
      <c r="B29" s="399" t="s">
        <v>944</v>
      </c>
      <c r="C29" s="399" t="s">
        <v>945</v>
      </c>
      <c r="D29" s="399" t="s">
        <v>946</v>
      </c>
      <c r="E29" s="400" t="s">
        <v>947</v>
      </c>
      <c r="F29" s="399" t="s">
        <v>947</v>
      </c>
      <c r="G29" s="399">
        <v>97163</v>
      </c>
      <c r="H29" s="399" t="s">
        <v>973</v>
      </c>
      <c r="I29" s="399" t="s">
        <v>949</v>
      </c>
      <c r="J29" s="399" t="s">
        <v>950</v>
      </c>
      <c r="K29" s="400">
        <v>9.11</v>
      </c>
      <c r="L29" s="399" t="s">
        <v>951</v>
      </c>
    </row>
    <row r="30" spans="1:12" ht="13.5">
      <c r="A30" s="399" t="s">
        <v>943</v>
      </c>
      <c r="B30" s="399" t="s">
        <v>944</v>
      </c>
      <c r="C30" s="399" t="s">
        <v>945</v>
      </c>
      <c r="D30" s="399" t="s">
        <v>946</v>
      </c>
      <c r="E30" s="400" t="s">
        <v>947</v>
      </c>
      <c r="F30" s="399" t="s">
        <v>947</v>
      </c>
      <c r="G30" s="399">
        <v>97164</v>
      </c>
      <c r="H30" s="399" t="s">
        <v>974</v>
      </c>
      <c r="I30" s="399" t="s">
        <v>949</v>
      </c>
      <c r="J30" s="399" t="s">
        <v>950</v>
      </c>
      <c r="K30" s="400">
        <v>10.17</v>
      </c>
      <c r="L30" s="399" t="s">
        <v>951</v>
      </c>
    </row>
    <row r="31" spans="1:12" ht="13.5">
      <c r="A31" s="399" t="s">
        <v>943</v>
      </c>
      <c r="B31" s="399" t="s">
        <v>944</v>
      </c>
      <c r="C31" s="399" t="s">
        <v>945</v>
      </c>
      <c r="D31" s="399" t="s">
        <v>946</v>
      </c>
      <c r="E31" s="400" t="s">
        <v>947</v>
      </c>
      <c r="F31" s="399" t="s">
        <v>947</v>
      </c>
      <c r="G31" s="399">
        <v>97165</v>
      </c>
      <c r="H31" s="399" t="s">
        <v>975</v>
      </c>
      <c r="I31" s="399" t="s">
        <v>949</v>
      </c>
      <c r="J31" s="399" t="s">
        <v>950</v>
      </c>
      <c r="K31" s="400">
        <v>11.24</v>
      </c>
      <c r="L31" s="399" t="s">
        <v>951</v>
      </c>
    </row>
    <row r="32" spans="1:12" ht="13.5">
      <c r="A32" s="399" t="s">
        <v>943</v>
      </c>
      <c r="B32" s="399" t="s">
        <v>944</v>
      </c>
      <c r="C32" s="399" t="s">
        <v>945</v>
      </c>
      <c r="D32" s="399" t="s">
        <v>946</v>
      </c>
      <c r="E32" s="400" t="s">
        <v>947</v>
      </c>
      <c r="F32" s="399" t="s">
        <v>947</v>
      </c>
      <c r="G32" s="399">
        <v>97166</v>
      </c>
      <c r="H32" s="399" t="s">
        <v>976</v>
      </c>
      <c r="I32" s="399" t="s">
        <v>949</v>
      </c>
      <c r="J32" s="399" t="s">
        <v>950</v>
      </c>
      <c r="K32" s="400">
        <v>13.61</v>
      </c>
      <c r="L32" s="399" t="s">
        <v>951</v>
      </c>
    </row>
    <row r="33" spans="1:12" ht="13.5">
      <c r="A33" s="399" t="s">
        <v>943</v>
      </c>
      <c r="B33" s="399" t="s">
        <v>944</v>
      </c>
      <c r="C33" s="399" t="s">
        <v>945</v>
      </c>
      <c r="D33" s="399" t="s">
        <v>946</v>
      </c>
      <c r="E33" s="400" t="s">
        <v>947</v>
      </c>
      <c r="F33" s="399" t="s">
        <v>947</v>
      </c>
      <c r="G33" s="399">
        <v>97167</v>
      </c>
      <c r="H33" s="399" t="s">
        <v>977</v>
      </c>
      <c r="I33" s="399" t="s">
        <v>949</v>
      </c>
      <c r="J33" s="399" t="s">
        <v>950</v>
      </c>
      <c r="K33" s="400">
        <v>15.92</v>
      </c>
      <c r="L33" s="399" t="s">
        <v>951</v>
      </c>
    </row>
    <row r="34" spans="1:12" ht="13.5">
      <c r="A34" s="399" t="s">
        <v>943</v>
      </c>
      <c r="B34" s="399" t="s">
        <v>944</v>
      </c>
      <c r="C34" s="399" t="s">
        <v>945</v>
      </c>
      <c r="D34" s="399" t="s">
        <v>946</v>
      </c>
      <c r="E34" s="400" t="s">
        <v>947</v>
      </c>
      <c r="F34" s="399" t="s">
        <v>947</v>
      </c>
      <c r="G34" s="399">
        <v>97168</v>
      </c>
      <c r="H34" s="399" t="s">
        <v>978</v>
      </c>
      <c r="I34" s="399" t="s">
        <v>949</v>
      </c>
      <c r="J34" s="399" t="s">
        <v>950</v>
      </c>
      <c r="K34" s="400">
        <v>18.05</v>
      </c>
      <c r="L34" s="399" t="s">
        <v>951</v>
      </c>
    </row>
    <row r="35" spans="1:12" ht="13.5">
      <c r="A35" s="399" t="s">
        <v>943</v>
      </c>
      <c r="B35" s="399" t="s">
        <v>944</v>
      </c>
      <c r="C35" s="399" t="s">
        <v>945</v>
      </c>
      <c r="D35" s="399" t="s">
        <v>946</v>
      </c>
      <c r="E35" s="400" t="s">
        <v>947</v>
      </c>
      <c r="F35" s="399" t="s">
        <v>947</v>
      </c>
      <c r="G35" s="399">
        <v>97169</v>
      </c>
      <c r="H35" s="399" t="s">
        <v>979</v>
      </c>
      <c r="I35" s="399" t="s">
        <v>949</v>
      </c>
      <c r="J35" s="399" t="s">
        <v>950</v>
      </c>
      <c r="K35" s="400">
        <v>20.29</v>
      </c>
      <c r="L35" s="399" t="s">
        <v>951</v>
      </c>
    </row>
    <row r="36" spans="1:12" ht="13.5">
      <c r="A36" s="399" t="s">
        <v>943</v>
      </c>
      <c r="B36" s="399" t="s">
        <v>944</v>
      </c>
      <c r="C36" s="399" t="s">
        <v>945</v>
      </c>
      <c r="D36" s="399" t="s">
        <v>946</v>
      </c>
      <c r="E36" s="400" t="s">
        <v>947</v>
      </c>
      <c r="F36" s="399" t="s">
        <v>947</v>
      </c>
      <c r="G36" s="399">
        <v>97170</v>
      </c>
      <c r="H36" s="399" t="s">
        <v>980</v>
      </c>
      <c r="I36" s="399" t="s">
        <v>949</v>
      </c>
      <c r="J36" s="399" t="s">
        <v>950</v>
      </c>
      <c r="K36" s="400">
        <v>22.57</v>
      </c>
      <c r="L36" s="399" t="s">
        <v>951</v>
      </c>
    </row>
    <row r="37" spans="1:12" ht="13.5">
      <c r="A37" s="399" t="s">
        <v>943</v>
      </c>
      <c r="B37" s="399" t="s">
        <v>944</v>
      </c>
      <c r="C37" s="399" t="s">
        <v>945</v>
      </c>
      <c r="D37" s="399" t="s">
        <v>946</v>
      </c>
      <c r="E37" s="400" t="s">
        <v>947</v>
      </c>
      <c r="F37" s="399" t="s">
        <v>947</v>
      </c>
      <c r="G37" s="399">
        <v>97171</v>
      </c>
      <c r="H37" s="399" t="s">
        <v>981</v>
      </c>
      <c r="I37" s="399" t="s">
        <v>949</v>
      </c>
      <c r="J37" s="399" t="s">
        <v>950</v>
      </c>
      <c r="K37" s="400">
        <v>24.85</v>
      </c>
      <c r="L37" s="399" t="s">
        <v>951</v>
      </c>
    </row>
    <row r="38" spans="1:12" ht="13.5">
      <c r="A38" s="399" t="s">
        <v>943</v>
      </c>
      <c r="B38" s="399" t="s">
        <v>944</v>
      </c>
      <c r="C38" s="399" t="s">
        <v>945</v>
      </c>
      <c r="D38" s="399" t="s">
        <v>946</v>
      </c>
      <c r="E38" s="400" t="s">
        <v>947</v>
      </c>
      <c r="F38" s="399" t="s">
        <v>947</v>
      </c>
      <c r="G38" s="399">
        <v>97172</v>
      </c>
      <c r="H38" s="399" t="s">
        <v>982</v>
      </c>
      <c r="I38" s="399" t="s">
        <v>949</v>
      </c>
      <c r="J38" s="399" t="s">
        <v>950</v>
      </c>
      <c r="K38" s="400">
        <v>29.72</v>
      </c>
      <c r="L38" s="399" t="s">
        <v>951</v>
      </c>
    </row>
    <row r="39" spans="1:12" ht="13.5">
      <c r="A39" s="399" t="s">
        <v>943</v>
      </c>
      <c r="B39" s="399" t="s">
        <v>944</v>
      </c>
      <c r="C39" s="399" t="s">
        <v>983</v>
      </c>
      <c r="D39" s="399" t="s">
        <v>984</v>
      </c>
      <c r="E39" s="400" t="s">
        <v>947</v>
      </c>
      <c r="F39" s="399" t="s">
        <v>947</v>
      </c>
      <c r="G39" s="399">
        <v>97173</v>
      </c>
      <c r="H39" s="399" t="s">
        <v>985</v>
      </c>
      <c r="I39" s="399" t="s">
        <v>949</v>
      </c>
      <c r="J39" s="399" t="s">
        <v>950</v>
      </c>
      <c r="K39" s="400">
        <v>25.4</v>
      </c>
      <c r="L39" s="399" t="s">
        <v>951</v>
      </c>
    </row>
    <row r="40" spans="1:12" ht="13.5">
      <c r="A40" s="399" t="s">
        <v>943</v>
      </c>
      <c r="B40" s="399" t="s">
        <v>944</v>
      </c>
      <c r="C40" s="399" t="s">
        <v>983</v>
      </c>
      <c r="D40" s="399" t="s">
        <v>984</v>
      </c>
      <c r="E40" s="400" t="s">
        <v>947</v>
      </c>
      <c r="F40" s="399" t="s">
        <v>947</v>
      </c>
      <c r="G40" s="399">
        <v>97174</v>
      </c>
      <c r="H40" s="399" t="s">
        <v>986</v>
      </c>
      <c r="I40" s="399" t="s">
        <v>949</v>
      </c>
      <c r="J40" s="399" t="s">
        <v>950</v>
      </c>
      <c r="K40" s="400">
        <v>29.4</v>
      </c>
      <c r="L40" s="399" t="s">
        <v>951</v>
      </c>
    </row>
    <row r="41" spans="1:12" ht="13.5">
      <c r="A41" s="399" t="s">
        <v>943</v>
      </c>
      <c r="B41" s="399" t="s">
        <v>944</v>
      </c>
      <c r="C41" s="399" t="s">
        <v>983</v>
      </c>
      <c r="D41" s="399" t="s">
        <v>984</v>
      </c>
      <c r="E41" s="400" t="s">
        <v>947</v>
      </c>
      <c r="F41" s="399" t="s">
        <v>947</v>
      </c>
      <c r="G41" s="399">
        <v>97175</v>
      </c>
      <c r="H41" s="399" t="s">
        <v>987</v>
      </c>
      <c r="I41" s="399" t="s">
        <v>949</v>
      </c>
      <c r="J41" s="399" t="s">
        <v>950</v>
      </c>
      <c r="K41" s="400">
        <v>33.36</v>
      </c>
      <c r="L41" s="399" t="s">
        <v>951</v>
      </c>
    </row>
    <row r="42" spans="1:12" ht="13.5">
      <c r="A42" s="399" t="s">
        <v>943</v>
      </c>
      <c r="B42" s="399" t="s">
        <v>944</v>
      </c>
      <c r="C42" s="399" t="s">
        <v>983</v>
      </c>
      <c r="D42" s="399" t="s">
        <v>984</v>
      </c>
      <c r="E42" s="400" t="s">
        <v>947</v>
      </c>
      <c r="F42" s="399" t="s">
        <v>947</v>
      </c>
      <c r="G42" s="399">
        <v>97176</v>
      </c>
      <c r="H42" s="399" t="s">
        <v>988</v>
      </c>
      <c r="I42" s="399" t="s">
        <v>949</v>
      </c>
      <c r="J42" s="399" t="s">
        <v>950</v>
      </c>
      <c r="K42" s="400">
        <v>37.35</v>
      </c>
      <c r="L42" s="399" t="s">
        <v>951</v>
      </c>
    </row>
    <row r="43" spans="1:12" ht="13.5">
      <c r="A43" s="399" t="s">
        <v>943</v>
      </c>
      <c r="B43" s="399" t="s">
        <v>944</v>
      </c>
      <c r="C43" s="399" t="s">
        <v>983</v>
      </c>
      <c r="D43" s="399" t="s">
        <v>984</v>
      </c>
      <c r="E43" s="400" t="s">
        <v>947</v>
      </c>
      <c r="F43" s="399" t="s">
        <v>947</v>
      </c>
      <c r="G43" s="399">
        <v>97177</v>
      </c>
      <c r="H43" s="399" t="s">
        <v>989</v>
      </c>
      <c r="I43" s="399" t="s">
        <v>949</v>
      </c>
      <c r="J43" s="399" t="s">
        <v>950</v>
      </c>
      <c r="K43" s="400">
        <v>45.31</v>
      </c>
      <c r="L43" s="399" t="s">
        <v>951</v>
      </c>
    </row>
    <row r="44" spans="1:12" ht="13.5">
      <c r="A44" s="399" t="s">
        <v>943</v>
      </c>
      <c r="B44" s="399" t="s">
        <v>944</v>
      </c>
      <c r="C44" s="399" t="s">
        <v>983</v>
      </c>
      <c r="D44" s="399" t="s">
        <v>984</v>
      </c>
      <c r="E44" s="400" t="s">
        <v>947</v>
      </c>
      <c r="F44" s="399" t="s">
        <v>947</v>
      </c>
      <c r="G44" s="399">
        <v>97178</v>
      </c>
      <c r="H44" s="399" t="s">
        <v>990</v>
      </c>
      <c r="I44" s="399" t="s">
        <v>949</v>
      </c>
      <c r="J44" s="399" t="s">
        <v>950</v>
      </c>
      <c r="K44" s="400">
        <v>53.28</v>
      </c>
      <c r="L44" s="399" t="s">
        <v>951</v>
      </c>
    </row>
    <row r="45" spans="1:12" ht="13.5">
      <c r="A45" s="399" t="s">
        <v>943</v>
      </c>
      <c r="B45" s="399" t="s">
        <v>944</v>
      </c>
      <c r="C45" s="399" t="s">
        <v>983</v>
      </c>
      <c r="D45" s="399" t="s">
        <v>984</v>
      </c>
      <c r="E45" s="400" t="s">
        <v>947</v>
      </c>
      <c r="F45" s="399" t="s">
        <v>947</v>
      </c>
      <c r="G45" s="399">
        <v>97179</v>
      </c>
      <c r="H45" s="399" t="s">
        <v>991</v>
      </c>
      <c r="I45" s="399" t="s">
        <v>949</v>
      </c>
      <c r="J45" s="399" t="s">
        <v>950</v>
      </c>
      <c r="K45" s="400">
        <v>61.23</v>
      </c>
      <c r="L45" s="399" t="s">
        <v>951</v>
      </c>
    </row>
    <row r="46" spans="1:12" ht="13.5">
      <c r="A46" s="399" t="s">
        <v>943</v>
      </c>
      <c r="B46" s="399" t="s">
        <v>944</v>
      </c>
      <c r="C46" s="399" t="s">
        <v>983</v>
      </c>
      <c r="D46" s="399" t="s">
        <v>984</v>
      </c>
      <c r="E46" s="400" t="s">
        <v>947</v>
      </c>
      <c r="F46" s="399" t="s">
        <v>947</v>
      </c>
      <c r="G46" s="399">
        <v>97180</v>
      </c>
      <c r="H46" s="399" t="s">
        <v>992</v>
      </c>
      <c r="I46" s="399" t="s">
        <v>949</v>
      </c>
      <c r="J46" s="399" t="s">
        <v>950</v>
      </c>
      <c r="K46" s="400">
        <v>69.180000000000007</v>
      </c>
      <c r="L46" s="399" t="s">
        <v>951</v>
      </c>
    </row>
    <row r="47" spans="1:12" ht="13.5">
      <c r="A47" s="399" t="s">
        <v>943</v>
      </c>
      <c r="B47" s="399" t="s">
        <v>944</v>
      </c>
      <c r="C47" s="399" t="s">
        <v>983</v>
      </c>
      <c r="D47" s="399" t="s">
        <v>984</v>
      </c>
      <c r="E47" s="400" t="s">
        <v>947</v>
      </c>
      <c r="F47" s="399" t="s">
        <v>947</v>
      </c>
      <c r="G47" s="399">
        <v>97181</v>
      </c>
      <c r="H47" s="399" t="s">
        <v>993</v>
      </c>
      <c r="I47" s="399" t="s">
        <v>949</v>
      </c>
      <c r="J47" s="399" t="s">
        <v>950</v>
      </c>
      <c r="K47" s="400">
        <v>79.52</v>
      </c>
      <c r="L47" s="399" t="s">
        <v>951</v>
      </c>
    </row>
    <row r="48" spans="1:12" ht="13.5">
      <c r="A48" s="399" t="s">
        <v>943</v>
      </c>
      <c r="B48" s="399" t="s">
        <v>944</v>
      </c>
      <c r="C48" s="399" t="s">
        <v>983</v>
      </c>
      <c r="D48" s="399" t="s">
        <v>984</v>
      </c>
      <c r="E48" s="400" t="s">
        <v>947</v>
      </c>
      <c r="F48" s="399" t="s">
        <v>947</v>
      </c>
      <c r="G48" s="399">
        <v>97182</v>
      </c>
      <c r="H48" s="399" t="s">
        <v>994</v>
      </c>
      <c r="I48" s="399" t="s">
        <v>949</v>
      </c>
      <c r="J48" s="399" t="s">
        <v>950</v>
      </c>
      <c r="K48" s="400">
        <v>87.73</v>
      </c>
      <c r="L48" s="399" t="s">
        <v>951</v>
      </c>
    </row>
    <row r="49" spans="1:12" ht="13.5">
      <c r="A49" s="399" t="s">
        <v>943</v>
      </c>
      <c r="B49" s="399" t="s">
        <v>944</v>
      </c>
      <c r="C49" s="399" t="s">
        <v>983</v>
      </c>
      <c r="D49" s="399" t="s">
        <v>984</v>
      </c>
      <c r="E49" s="400" t="s">
        <v>947</v>
      </c>
      <c r="F49" s="399" t="s">
        <v>947</v>
      </c>
      <c r="G49" s="399">
        <v>97183</v>
      </c>
      <c r="H49" s="399" t="s">
        <v>995</v>
      </c>
      <c r="I49" s="399" t="s">
        <v>949</v>
      </c>
      <c r="J49" s="399" t="s">
        <v>950</v>
      </c>
      <c r="K49" s="400">
        <v>20.97</v>
      </c>
      <c r="L49" s="399" t="s">
        <v>951</v>
      </c>
    </row>
    <row r="50" spans="1:12" ht="13.5">
      <c r="A50" s="399" t="s">
        <v>943</v>
      </c>
      <c r="B50" s="399" t="s">
        <v>944</v>
      </c>
      <c r="C50" s="399" t="s">
        <v>983</v>
      </c>
      <c r="D50" s="399" t="s">
        <v>984</v>
      </c>
      <c r="E50" s="400" t="s">
        <v>947</v>
      </c>
      <c r="F50" s="399" t="s">
        <v>947</v>
      </c>
      <c r="G50" s="399">
        <v>97184</v>
      </c>
      <c r="H50" s="399" t="s">
        <v>996</v>
      </c>
      <c r="I50" s="399" t="s">
        <v>949</v>
      </c>
      <c r="J50" s="399" t="s">
        <v>950</v>
      </c>
      <c r="K50" s="400">
        <v>24.32</v>
      </c>
      <c r="L50" s="399" t="s">
        <v>951</v>
      </c>
    </row>
    <row r="51" spans="1:12" ht="13.5">
      <c r="A51" s="399" t="s">
        <v>943</v>
      </c>
      <c r="B51" s="399" t="s">
        <v>944</v>
      </c>
      <c r="C51" s="399" t="s">
        <v>983</v>
      </c>
      <c r="D51" s="399" t="s">
        <v>984</v>
      </c>
      <c r="E51" s="400" t="s">
        <v>947</v>
      </c>
      <c r="F51" s="399" t="s">
        <v>947</v>
      </c>
      <c r="G51" s="399">
        <v>97185</v>
      </c>
      <c r="H51" s="399" t="s">
        <v>997</v>
      </c>
      <c r="I51" s="399" t="s">
        <v>949</v>
      </c>
      <c r="J51" s="399" t="s">
        <v>950</v>
      </c>
      <c r="K51" s="400">
        <v>27.65</v>
      </c>
      <c r="L51" s="399" t="s">
        <v>951</v>
      </c>
    </row>
    <row r="52" spans="1:12" ht="13.5">
      <c r="A52" s="399" t="s">
        <v>943</v>
      </c>
      <c r="B52" s="399" t="s">
        <v>944</v>
      </c>
      <c r="C52" s="399" t="s">
        <v>983</v>
      </c>
      <c r="D52" s="399" t="s">
        <v>984</v>
      </c>
      <c r="E52" s="400" t="s">
        <v>947</v>
      </c>
      <c r="F52" s="399" t="s">
        <v>947</v>
      </c>
      <c r="G52" s="399">
        <v>97186</v>
      </c>
      <c r="H52" s="399" t="s">
        <v>998</v>
      </c>
      <c r="I52" s="399" t="s">
        <v>949</v>
      </c>
      <c r="J52" s="399" t="s">
        <v>950</v>
      </c>
      <c r="K52" s="400">
        <v>31.01</v>
      </c>
      <c r="L52" s="399" t="s">
        <v>951</v>
      </c>
    </row>
    <row r="53" spans="1:12" ht="13.5">
      <c r="A53" s="399" t="s">
        <v>943</v>
      </c>
      <c r="B53" s="399" t="s">
        <v>944</v>
      </c>
      <c r="C53" s="399" t="s">
        <v>983</v>
      </c>
      <c r="D53" s="399" t="s">
        <v>984</v>
      </c>
      <c r="E53" s="400" t="s">
        <v>947</v>
      </c>
      <c r="F53" s="399" t="s">
        <v>947</v>
      </c>
      <c r="G53" s="399">
        <v>97187</v>
      </c>
      <c r="H53" s="399" t="s">
        <v>999</v>
      </c>
      <c r="I53" s="399" t="s">
        <v>949</v>
      </c>
      <c r="J53" s="399" t="s">
        <v>950</v>
      </c>
      <c r="K53" s="400">
        <v>37.69</v>
      </c>
      <c r="L53" s="399" t="s">
        <v>951</v>
      </c>
    </row>
    <row r="54" spans="1:12" ht="13.5">
      <c r="A54" s="399" t="s">
        <v>943</v>
      </c>
      <c r="B54" s="399" t="s">
        <v>944</v>
      </c>
      <c r="C54" s="399" t="s">
        <v>983</v>
      </c>
      <c r="D54" s="399" t="s">
        <v>984</v>
      </c>
      <c r="E54" s="400" t="s">
        <v>947</v>
      </c>
      <c r="F54" s="399" t="s">
        <v>947</v>
      </c>
      <c r="G54" s="399">
        <v>97188</v>
      </c>
      <c r="H54" s="399" t="s">
        <v>1000</v>
      </c>
      <c r="I54" s="399" t="s">
        <v>949</v>
      </c>
      <c r="J54" s="399" t="s">
        <v>950</v>
      </c>
      <c r="K54" s="400">
        <v>44.4</v>
      </c>
      <c r="L54" s="399" t="s">
        <v>951</v>
      </c>
    </row>
    <row r="55" spans="1:12" ht="13.5">
      <c r="A55" s="399" t="s">
        <v>943</v>
      </c>
      <c r="B55" s="399" t="s">
        <v>944</v>
      </c>
      <c r="C55" s="399" t="s">
        <v>983</v>
      </c>
      <c r="D55" s="399" t="s">
        <v>984</v>
      </c>
      <c r="E55" s="400" t="s">
        <v>947</v>
      </c>
      <c r="F55" s="399" t="s">
        <v>947</v>
      </c>
      <c r="G55" s="399">
        <v>97189</v>
      </c>
      <c r="H55" s="399" t="s">
        <v>1001</v>
      </c>
      <c r="I55" s="399" t="s">
        <v>949</v>
      </c>
      <c r="J55" s="399" t="s">
        <v>950</v>
      </c>
      <c r="K55" s="400">
        <v>51.06</v>
      </c>
      <c r="L55" s="399" t="s">
        <v>951</v>
      </c>
    </row>
    <row r="56" spans="1:12" ht="13.5">
      <c r="A56" s="399" t="s">
        <v>943</v>
      </c>
      <c r="B56" s="399" t="s">
        <v>944</v>
      </c>
      <c r="C56" s="399" t="s">
        <v>983</v>
      </c>
      <c r="D56" s="399" t="s">
        <v>984</v>
      </c>
      <c r="E56" s="400" t="s">
        <v>947</v>
      </c>
      <c r="F56" s="399" t="s">
        <v>947</v>
      </c>
      <c r="G56" s="399">
        <v>97190</v>
      </c>
      <c r="H56" s="399" t="s">
        <v>1002</v>
      </c>
      <c r="I56" s="399" t="s">
        <v>949</v>
      </c>
      <c r="J56" s="399" t="s">
        <v>950</v>
      </c>
      <c r="K56" s="400">
        <v>57.74</v>
      </c>
      <c r="L56" s="399" t="s">
        <v>951</v>
      </c>
    </row>
    <row r="57" spans="1:12" ht="13.5">
      <c r="A57" s="399" t="s">
        <v>943</v>
      </c>
      <c r="B57" s="399" t="s">
        <v>944</v>
      </c>
      <c r="C57" s="399" t="s">
        <v>983</v>
      </c>
      <c r="D57" s="399" t="s">
        <v>984</v>
      </c>
      <c r="E57" s="400" t="s">
        <v>947</v>
      </c>
      <c r="F57" s="399" t="s">
        <v>947</v>
      </c>
      <c r="G57" s="399">
        <v>97191</v>
      </c>
      <c r="H57" s="399" t="s">
        <v>1003</v>
      </c>
      <c r="I57" s="399" t="s">
        <v>949</v>
      </c>
      <c r="J57" s="399" t="s">
        <v>950</v>
      </c>
      <c r="K57" s="400">
        <v>66.22</v>
      </c>
      <c r="L57" s="399" t="s">
        <v>951</v>
      </c>
    </row>
    <row r="58" spans="1:12" ht="13.5">
      <c r="A58" s="399" t="s">
        <v>943</v>
      </c>
      <c r="B58" s="399" t="s">
        <v>944</v>
      </c>
      <c r="C58" s="399" t="s">
        <v>983</v>
      </c>
      <c r="D58" s="399" t="s">
        <v>984</v>
      </c>
      <c r="E58" s="400" t="s">
        <v>947</v>
      </c>
      <c r="F58" s="399" t="s">
        <v>947</v>
      </c>
      <c r="G58" s="399">
        <v>97192</v>
      </c>
      <c r="H58" s="399" t="s">
        <v>1004</v>
      </c>
      <c r="I58" s="399" t="s">
        <v>949</v>
      </c>
      <c r="J58" s="399" t="s">
        <v>950</v>
      </c>
      <c r="K58" s="400">
        <v>73.099999999999994</v>
      </c>
      <c r="L58" s="399" t="s">
        <v>951</v>
      </c>
    </row>
    <row r="59" spans="1:12" ht="13.5">
      <c r="A59" s="399" t="s">
        <v>943</v>
      </c>
      <c r="B59" s="399" t="s">
        <v>944</v>
      </c>
      <c r="C59" s="399" t="s">
        <v>1005</v>
      </c>
      <c r="D59" s="399" t="s">
        <v>1006</v>
      </c>
      <c r="E59" s="400" t="s">
        <v>947</v>
      </c>
      <c r="F59" s="399" t="s">
        <v>947</v>
      </c>
      <c r="G59" s="399">
        <v>90694</v>
      </c>
      <c r="H59" s="399" t="s">
        <v>1007</v>
      </c>
      <c r="I59" s="399" t="s">
        <v>949</v>
      </c>
      <c r="J59" s="399" t="s">
        <v>950</v>
      </c>
      <c r="K59" s="400">
        <v>22.34</v>
      </c>
      <c r="L59" s="399" t="s">
        <v>951</v>
      </c>
    </row>
    <row r="60" spans="1:12" ht="13.5">
      <c r="A60" s="399" t="s">
        <v>943</v>
      </c>
      <c r="B60" s="399" t="s">
        <v>944</v>
      </c>
      <c r="C60" s="399" t="s">
        <v>1005</v>
      </c>
      <c r="D60" s="399" t="s">
        <v>1006</v>
      </c>
      <c r="E60" s="400" t="s">
        <v>947</v>
      </c>
      <c r="F60" s="399" t="s">
        <v>947</v>
      </c>
      <c r="G60" s="399">
        <v>90695</v>
      </c>
      <c r="H60" s="399" t="s">
        <v>1008</v>
      </c>
      <c r="I60" s="399" t="s">
        <v>949</v>
      </c>
      <c r="J60" s="399" t="s">
        <v>950</v>
      </c>
      <c r="K60" s="400">
        <v>46.12</v>
      </c>
      <c r="L60" s="399" t="s">
        <v>951</v>
      </c>
    </row>
    <row r="61" spans="1:12" ht="13.5">
      <c r="A61" s="399" t="s">
        <v>943</v>
      </c>
      <c r="B61" s="399" t="s">
        <v>944</v>
      </c>
      <c r="C61" s="399" t="s">
        <v>1005</v>
      </c>
      <c r="D61" s="399" t="s">
        <v>1006</v>
      </c>
      <c r="E61" s="400" t="s">
        <v>947</v>
      </c>
      <c r="F61" s="399" t="s">
        <v>947</v>
      </c>
      <c r="G61" s="399">
        <v>90696</v>
      </c>
      <c r="H61" s="399" t="s">
        <v>1009</v>
      </c>
      <c r="I61" s="399" t="s">
        <v>949</v>
      </c>
      <c r="J61" s="399" t="s">
        <v>950</v>
      </c>
      <c r="K61" s="400">
        <v>68.34</v>
      </c>
      <c r="L61" s="399" t="s">
        <v>951</v>
      </c>
    </row>
    <row r="62" spans="1:12" ht="13.5">
      <c r="A62" s="399" t="s">
        <v>943</v>
      </c>
      <c r="B62" s="399" t="s">
        <v>944</v>
      </c>
      <c r="C62" s="399" t="s">
        <v>1005</v>
      </c>
      <c r="D62" s="399" t="s">
        <v>1006</v>
      </c>
      <c r="E62" s="400" t="s">
        <v>947</v>
      </c>
      <c r="F62" s="399" t="s">
        <v>947</v>
      </c>
      <c r="G62" s="399">
        <v>90697</v>
      </c>
      <c r="H62" s="399" t="s">
        <v>1010</v>
      </c>
      <c r="I62" s="399" t="s">
        <v>949</v>
      </c>
      <c r="J62" s="399" t="s">
        <v>950</v>
      </c>
      <c r="K62" s="400">
        <v>114.76</v>
      </c>
      <c r="L62" s="399" t="s">
        <v>951</v>
      </c>
    </row>
    <row r="63" spans="1:12" ht="13.5">
      <c r="A63" s="399" t="s">
        <v>943</v>
      </c>
      <c r="B63" s="399" t="s">
        <v>944</v>
      </c>
      <c r="C63" s="399" t="s">
        <v>1005</v>
      </c>
      <c r="D63" s="399" t="s">
        <v>1006</v>
      </c>
      <c r="E63" s="400" t="s">
        <v>947</v>
      </c>
      <c r="F63" s="399" t="s">
        <v>947</v>
      </c>
      <c r="G63" s="399">
        <v>90698</v>
      </c>
      <c r="H63" s="399" t="s">
        <v>1011</v>
      </c>
      <c r="I63" s="399" t="s">
        <v>949</v>
      </c>
      <c r="J63" s="399" t="s">
        <v>950</v>
      </c>
      <c r="K63" s="400">
        <v>183.57</v>
      </c>
      <c r="L63" s="399" t="s">
        <v>951</v>
      </c>
    </row>
    <row r="64" spans="1:12" ht="13.5">
      <c r="A64" s="399" t="s">
        <v>943</v>
      </c>
      <c r="B64" s="399" t="s">
        <v>944</v>
      </c>
      <c r="C64" s="399" t="s">
        <v>1005</v>
      </c>
      <c r="D64" s="399" t="s">
        <v>1006</v>
      </c>
      <c r="E64" s="400" t="s">
        <v>947</v>
      </c>
      <c r="F64" s="399" t="s">
        <v>947</v>
      </c>
      <c r="G64" s="399">
        <v>90699</v>
      </c>
      <c r="H64" s="399" t="s">
        <v>1012</v>
      </c>
      <c r="I64" s="399" t="s">
        <v>949</v>
      </c>
      <c r="J64" s="399" t="s">
        <v>950</v>
      </c>
      <c r="K64" s="400">
        <v>226.84</v>
      </c>
      <c r="L64" s="399" t="s">
        <v>951</v>
      </c>
    </row>
    <row r="65" spans="1:12" ht="13.5">
      <c r="A65" s="399" t="s">
        <v>943</v>
      </c>
      <c r="B65" s="399" t="s">
        <v>944</v>
      </c>
      <c r="C65" s="399" t="s">
        <v>1005</v>
      </c>
      <c r="D65" s="399" t="s">
        <v>1006</v>
      </c>
      <c r="E65" s="400" t="s">
        <v>947</v>
      </c>
      <c r="F65" s="399" t="s">
        <v>947</v>
      </c>
      <c r="G65" s="399">
        <v>90700</v>
      </c>
      <c r="H65" s="399" t="s">
        <v>1013</v>
      </c>
      <c r="I65" s="399" t="s">
        <v>949</v>
      </c>
      <c r="J65" s="399" t="s">
        <v>950</v>
      </c>
      <c r="K65" s="400">
        <v>297.77</v>
      </c>
      <c r="L65" s="399" t="s">
        <v>951</v>
      </c>
    </row>
    <row r="66" spans="1:12" ht="13.5">
      <c r="A66" s="399" t="s">
        <v>943</v>
      </c>
      <c r="B66" s="399" t="s">
        <v>944</v>
      </c>
      <c r="C66" s="399" t="s">
        <v>1005</v>
      </c>
      <c r="D66" s="399" t="s">
        <v>1006</v>
      </c>
      <c r="E66" s="400" t="s">
        <v>947</v>
      </c>
      <c r="F66" s="399" t="s">
        <v>947</v>
      </c>
      <c r="G66" s="399">
        <v>90701</v>
      </c>
      <c r="H66" s="399" t="s">
        <v>1014</v>
      </c>
      <c r="I66" s="399" t="s">
        <v>949</v>
      </c>
      <c r="J66" s="399" t="s">
        <v>950</v>
      </c>
      <c r="K66" s="400">
        <v>39.75</v>
      </c>
      <c r="L66" s="399" t="s">
        <v>951</v>
      </c>
    </row>
    <row r="67" spans="1:12" ht="13.5">
      <c r="A67" s="399" t="s">
        <v>943</v>
      </c>
      <c r="B67" s="399" t="s">
        <v>944</v>
      </c>
      <c r="C67" s="399" t="s">
        <v>1005</v>
      </c>
      <c r="D67" s="399" t="s">
        <v>1006</v>
      </c>
      <c r="E67" s="400" t="s">
        <v>947</v>
      </c>
      <c r="F67" s="399" t="s">
        <v>947</v>
      </c>
      <c r="G67" s="399">
        <v>90702</v>
      </c>
      <c r="H67" s="399" t="s">
        <v>1015</v>
      </c>
      <c r="I67" s="399" t="s">
        <v>949</v>
      </c>
      <c r="J67" s="399" t="s">
        <v>950</v>
      </c>
      <c r="K67" s="400">
        <v>61.89</v>
      </c>
      <c r="L67" s="399" t="s">
        <v>951</v>
      </c>
    </row>
    <row r="68" spans="1:12" ht="13.5">
      <c r="A68" s="399" t="s">
        <v>943</v>
      </c>
      <c r="B68" s="399" t="s">
        <v>944</v>
      </c>
      <c r="C68" s="399" t="s">
        <v>1005</v>
      </c>
      <c r="D68" s="399" t="s">
        <v>1006</v>
      </c>
      <c r="E68" s="400" t="s">
        <v>947</v>
      </c>
      <c r="F68" s="399" t="s">
        <v>947</v>
      </c>
      <c r="G68" s="399">
        <v>90703</v>
      </c>
      <c r="H68" s="399" t="s">
        <v>1016</v>
      </c>
      <c r="I68" s="399" t="s">
        <v>949</v>
      </c>
      <c r="J68" s="399" t="s">
        <v>950</v>
      </c>
      <c r="K68" s="400">
        <v>99.91</v>
      </c>
      <c r="L68" s="399" t="s">
        <v>951</v>
      </c>
    </row>
    <row r="69" spans="1:12" ht="13.5">
      <c r="A69" s="399" t="s">
        <v>943</v>
      </c>
      <c r="B69" s="399" t="s">
        <v>944</v>
      </c>
      <c r="C69" s="399" t="s">
        <v>1005</v>
      </c>
      <c r="D69" s="399" t="s">
        <v>1006</v>
      </c>
      <c r="E69" s="400" t="s">
        <v>947</v>
      </c>
      <c r="F69" s="399" t="s">
        <v>947</v>
      </c>
      <c r="G69" s="399">
        <v>90704</v>
      </c>
      <c r="H69" s="399" t="s">
        <v>1017</v>
      </c>
      <c r="I69" s="399" t="s">
        <v>949</v>
      </c>
      <c r="J69" s="399" t="s">
        <v>950</v>
      </c>
      <c r="K69" s="400">
        <v>137.22999999999999</v>
      </c>
      <c r="L69" s="399" t="s">
        <v>951</v>
      </c>
    </row>
    <row r="70" spans="1:12" ht="13.5">
      <c r="A70" s="399" t="s">
        <v>943</v>
      </c>
      <c r="B70" s="399" t="s">
        <v>944</v>
      </c>
      <c r="C70" s="399" t="s">
        <v>1005</v>
      </c>
      <c r="D70" s="399" t="s">
        <v>1006</v>
      </c>
      <c r="E70" s="400" t="s">
        <v>947</v>
      </c>
      <c r="F70" s="399" t="s">
        <v>947</v>
      </c>
      <c r="G70" s="399">
        <v>90705</v>
      </c>
      <c r="H70" s="399" t="s">
        <v>1018</v>
      </c>
      <c r="I70" s="399" t="s">
        <v>949</v>
      </c>
      <c r="J70" s="399" t="s">
        <v>950</v>
      </c>
      <c r="K70" s="400">
        <v>192.04</v>
      </c>
      <c r="L70" s="399" t="s">
        <v>951</v>
      </c>
    </row>
    <row r="71" spans="1:12" ht="13.5">
      <c r="A71" s="399" t="s">
        <v>943</v>
      </c>
      <c r="B71" s="399" t="s">
        <v>944</v>
      </c>
      <c r="C71" s="399" t="s">
        <v>1005</v>
      </c>
      <c r="D71" s="399" t="s">
        <v>1006</v>
      </c>
      <c r="E71" s="400" t="s">
        <v>947</v>
      </c>
      <c r="F71" s="399" t="s">
        <v>947</v>
      </c>
      <c r="G71" s="399">
        <v>90706</v>
      </c>
      <c r="H71" s="399" t="s">
        <v>1019</v>
      </c>
      <c r="I71" s="399" t="s">
        <v>949</v>
      </c>
      <c r="J71" s="399" t="s">
        <v>950</v>
      </c>
      <c r="K71" s="400">
        <v>229.75</v>
      </c>
      <c r="L71" s="399" t="s">
        <v>951</v>
      </c>
    </row>
    <row r="72" spans="1:12" ht="13.5">
      <c r="A72" s="399" t="s">
        <v>943</v>
      </c>
      <c r="B72" s="399" t="s">
        <v>944</v>
      </c>
      <c r="C72" s="399" t="s">
        <v>1005</v>
      </c>
      <c r="D72" s="399" t="s">
        <v>1006</v>
      </c>
      <c r="E72" s="400" t="s">
        <v>947</v>
      </c>
      <c r="F72" s="399" t="s">
        <v>947</v>
      </c>
      <c r="G72" s="399">
        <v>90708</v>
      </c>
      <c r="H72" s="399" t="s">
        <v>1020</v>
      </c>
      <c r="I72" s="399" t="s">
        <v>949</v>
      </c>
      <c r="J72" s="399" t="s">
        <v>950</v>
      </c>
      <c r="K72" s="400">
        <v>622.88</v>
      </c>
      <c r="L72" s="399" t="s">
        <v>951</v>
      </c>
    </row>
    <row r="73" spans="1:12" ht="13.5">
      <c r="A73" s="399" t="s">
        <v>943</v>
      </c>
      <c r="B73" s="399" t="s">
        <v>944</v>
      </c>
      <c r="C73" s="399" t="s">
        <v>1005</v>
      </c>
      <c r="D73" s="399" t="s">
        <v>1006</v>
      </c>
      <c r="E73" s="400" t="s">
        <v>947</v>
      </c>
      <c r="F73" s="399" t="s">
        <v>947</v>
      </c>
      <c r="G73" s="399">
        <v>90709</v>
      </c>
      <c r="H73" s="399" t="s">
        <v>1021</v>
      </c>
      <c r="I73" s="399" t="s">
        <v>949</v>
      </c>
      <c r="J73" s="399" t="s">
        <v>950</v>
      </c>
      <c r="K73" s="400">
        <v>23.96</v>
      </c>
      <c r="L73" s="399" t="s">
        <v>951</v>
      </c>
    </row>
    <row r="74" spans="1:12" ht="13.5">
      <c r="A74" s="399" t="s">
        <v>943</v>
      </c>
      <c r="B74" s="399" t="s">
        <v>944</v>
      </c>
      <c r="C74" s="399" t="s">
        <v>1005</v>
      </c>
      <c r="D74" s="399" t="s">
        <v>1006</v>
      </c>
      <c r="E74" s="400" t="s">
        <v>947</v>
      </c>
      <c r="F74" s="399" t="s">
        <v>947</v>
      </c>
      <c r="G74" s="399">
        <v>90710</v>
      </c>
      <c r="H74" s="399" t="s">
        <v>1022</v>
      </c>
      <c r="I74" s="399" t="s">
        <v>949</v>
      </c>
      <c r="J74" s="399" t="s">
        <v>950</v>
      </c>
      <c r="K74" s="400">
        <v>47.75</v>
      </c>
      <c r="L74" s="399" t="s">
        <v>951</v>
      </c>
    </row>
    <row r="75" spans="1:12" ht="13.5">
      <c r="A75" s="399" t="s">
        <v>943</v>
      </c>
      <c r="B75" s="399" t="s">
        <v>944</v>
      </c>
      <c r="C75" s="399" t="s">
        <v>1005</v>
      </c>
      <c r="D75" s="399" t="s">
        <v>1006</v>
      </c>
      <c r="E75" s="400" t="s">
        <v>947</v>
      </c>
      <c r="F75" s="399" t="s">
        <v>947</v>
      </c>
      <c r="G75" s="399">
        <v>90711</v>
      </c>
      <c r="H75" s="399" t="s">
        <v>1023</v>
      </c>
      <c r="I75" s="399" t="s">
        <v>949</v>
      </c>
      <c r="J75" s="399" t="s">
        <v>950</v>
      </c>
      <c r="K75" s="400">
        <v>69.959999999999994</v>
      </c>
      <c r="L75" s="399" t="s">
        <v>951</v>
      </c>
    </row>
    <row r="76" spans="1:12" ht="13.5">
      <c r="A76" s="399" t="s">
        <v>943</v>
      </c>
      <c r="B76" s="399" t="s">
        <v>944</v>
      </c>
      <c r="C76" s="399" t="s">
        <v>1005</v>
      </c>
      <c r="D76" s="399" t="s">
        <v>1006</v>
      </c>
      <c r="E76" s="400" t="s">
        <v>947</v>
      </c>
      <c r="F76" s="399" t="s">
        <v>947</v>
      </c>
      <c r="G76" s="399">
        <v>90712</v>
      </c>
      <c r="H76" s="399" t="s">
        <v>1024</v>
      </c>
      <c r="I76" s="399" t="s">
        <v>949</v>
      </c>
      <c r="J76" s="399" t="s">
        <v>950</v>
      </c>
      <c r="K76" s="400">
        <v>116.39</v>
      </c>
      <c r="L76" s="399" t="s">
        <v>951</v>
      </c>
    </row>
    <row r="77" spans="1:12" ht="13.5">
      <c r="A77" s="399" t="s">
        <v>943</v>
      </c>
      <c r="B77" s="399" t="s">
        <v>944</v>
      </c>
      <c r="C77" s="399" t="s">
        <v>1005</v>
      </c>
      <c r="D77" s="399" t="s">
        <v>1006</v>
      </c>
      <c r="E77" s="400" t="s">
        <v>947</v>
      </c>
      <c r="F77" s="399" t="s">
        <v>947</v>
      </c>
      <c r="G77" s="399">
        <v>90713</v>
      </c>
      <c r="H77" s="399" t="s">
        <v>1025</v>
      </c>
      <c r="I77" s="399" t="s">
        <v>949</v>
      </c>
      <c r="J77" s="399" t="s">
        <v>950</v>
      </c>
      <c r="K77" s="400">
        <v>185.18</v>
      </c>
      <c r="L77" s="399" t="s">
        <v>951</v>
      </c>
    </row>
    <row r="78" spans="1:12" ht="13.5">
      <c r="A78" s="399" t="s">
        <v>943</v>
      </c>
      <c r="B78" s="399" t="s">
        <v>944</v>
      </c>
      <c r="C78" s="399" t="s">
        <v>1005</v>
      </c>
      <c r="D78" s="399" t="s">
        <v>1006</v>
      </c>
      <c r="E78" s="400" t="s">
        <v>947</v>
      </c>
      <c r="F78" s="399" t="s">
        <v>947</v>
      </c>
      <c r="G78" s="399">
        <v>90714</v>
      </c>
      <c r="H78" s="399" t="s">
        <v>1026</v>
      </c>
      <c r="I78" s="399" t="s">
        <v>949</v>
      </c>
      <c r="J78" s="399" t="s">
        <v>950</v>
      </c>
      <c r="K78" s="400">
        <v>228.46</v>
      </c>
      <c r="L78" s="399" t="s">
        <v>951</v>
      </c>
    </row>
    <row r="79" spans="1:12" ht="13.5">
      <c r="A79" s="399" t="s">
        <v>943</v>
      </c>
      <c r="B79" s="399" t="s">
        <v>944</v>
      </c>
      <c r="C79" s="399" t="s">
        <v>1005</v>
      </c>
      <c r="D79" s="399" t="s">
        <v>1006</v>
      </c>
      <c r="E79" s="400" t="s">
        <v>947</v>
      </c>
      <c r="F79" s="399" t="s">
        <v>947</v>
      </c>
      <c r="G79" s="399">
        <v>90715</v>
      </c>
      <c r="H79" s="399" t="s">
        <v>1027</v>
      </c>
      <c r="I79" s="399" t="s">
        <v>949</v>
      </c>
      <c r="J79" s="399" t="s">
        <v>950</v>
      </c>
      <c r="K79" s="400">
        <v>301.04000000000002</v>
      </c>
      <c r="L79" s="399" t="s">
        <v>951</v>
      </c>
    </row>
    <row r="80" spans="1:12" ht="13.5">
      <c r="A80" s="399" t="s">
        <v>943</v>
      </c>
      <c r="B80" s="399" t="s">
        <v>944</v>
      </c>
      <c r="C80" s="399" t="s">
        <v>1005</v>
      </c>
      <c r="D80" s="399" t="s">
        <v>1006</v>
      </c>
      <c r="E80" s="400" t="s">
        <v>947</v>
      </c>
      <c r="F80" s="399" t="s">
        <v>947</v>
      </c>
      <c r="G80" s="399">
        <v>90716</v>
      </c>
      <c r="H80" s="399" t="s">
        <v>1028</v>
      </c>
      <c r="I80" s="399" t="s">
        <v>949</v>
      </c>
      <c r="J80" s="399" t="s">
        <v>950</v>
      </c>
      <c r="K80" s="400">
        <v>41.37</v>
      </c>
      <c r="L80" s="399" t="s">
        <v>951</v>
      </c>
    </row>
    <row r="81" spans="1:12" ht="13.5">
      <c r="A81" s="399" t="s">
        <v>943</v>
      </c>
      <c r="B81" s="399" t="s">
        <v>944</v>
      </c>
      <c r="C81" s="399" t="s">
        <v>1005</v>
      </c>
      <c r="D81" s="399" t="s">
        <v>1006</v>
      </c>
      <c r="E81" s="400" t="s">
        <v>947</v>
      </c>
      <c r="F81" s="399" t="s">
        <v>947</v>
      </c>
      <c r="G81" s="399">
        <v>90717</v>
      </c>
      <c r="H81" s="399" t="s">
        <v>1029</v>
      </c>
      <c r="I81" s="399" t="s">
        <v>949</v>
      </c>
      <c r="J81" s="399" t="s">
        <v>950</v>
      </c>
      <c r="K81" s="400">
        <v>63.5</v>
      </c>
      <c r="L81" s="399" t="s">
        <v>951</v>
      </c>
    </row>
    <row r="82" spans="1:12" ht="13.5">
      <c r="A82" s="399" t="s">
        <v>943</v>
      </c>
      <c r="B82" s="399" t="s">
        <v>944</v>
      </c>
      <c r="C82" s="399" t="s">
        <v>1005</v>
      </c>
      <c r="D82" s="399" t="s">
        <v>1006</v>
      </c>
      <c r="E82" s="400" t="s">
        <v>947</v>
      </c>
      <c r="F82" s="399" t="s">
        <v>947</v>
      </c>
      <c r="G82" s="399">
        <v>90718</v>
      </c>
      <c r="H82" s="399" t="s">
        <v>1030</v>
      </c>
      <c r="I82" s="399" t="s">
        <v>949</v>
      </c>
      <c r="J82" s="399" t="s">
        <v>950</v>
      </c>
      <c r="K82" s="400">
        <v>101.54</v>
      </c>
      <c r="L82" s="399" t="s">
        <v>951</v>
      </c>
    </row>
    <row r="83" spans="1:12" ht="13.5">
      <c r="A83" s="399" t="s">
        <v>943</v>
      </c>
      <c r="B83" s="399" t="s">
        <v>944</v>
      </c>
      <c r="C83" s="399" t="s">
        <v>1005</v>
      </c>
      <c r="D83" s="399" t="s">
        <v>1006</v>
      </c>
      <c r="E83" s="400" t="s">
        <v>947</v>
      </c>
      <c r="F83" s="399" t="s">
        <v>947</v>
      </c>
      <c r="G83" s="399">
        <v>90719</v>
      </c>
      <c r="H83" s="399" t="s">
        <v>1031</v>
      </c>
      <c r="I83" s="399" t="s">
        <v>949</v>
      </c>
      <c r="J83" s="399" t="s">
        <v>950</v>
      </c>
      <c r="K83" s="400">
        <v>138.85</v>
      </c>
      <c r="L83" s="399" t="s">
        <v>951</v>
      </c>
    </row>
    <row r="84" spans="1:12" ht="13.5">
      <c r="A84" s="399" t="s">
        <v>943</v>
      </c>
      <c r="B84" s="399" t="s">
        <v>944</v>
      </c>
      <c r="C84" s="399" t="s">
        <v>1005</v>
      </c>
      <c r="D84" s="399" t="s">
        <v>1006</v>
      </c>
      <c r="E84" s="400" t="s">
        <v>947</v>
      </c>
      <c r="F84" s="399" t="s">
        <v>947</v>
      </c>
      <c r="G84" s="399">
        <v>90720</v>
      </c>
      <c r="H84" s="399" t="s">
        <v>1032</v>
      </c>
      <c r="I84" s="399" t="s">
        <v>949</v>
      </c>
      <c r="J84" s="399" t="s">
        <v>950</v>
      </c>
      <c r="K84" s="400">
        <v>193.66</v>
      </c>
      <c r="L84" s="399" t="s">
        <v>951</v>
      </c>
    </row>
    <row r="85" spans="1:12" ht="13.5">
      <c r="A85" s="399" t="s">
        <v>943</v>
      </c>
      <c r="B85" s="399" t="s">
        <v>944</v>
      </c>
      <c r="C85" s="399" t="s">
        <v>1005</v>
      </c>
      <c r="D85" s="399" t="s">
        <v>1006</v>
      </c>
      <c r="E85" s="400" t="s">
        <v>947</v>
      </c>
      <c r="F85" s="399" t="s">
        <v>947</v>
      </c>
      <c r="G85" s="399">
        <v>90721</v>
      </c>
      <c r="H85" s="399" t="s">
        <v>1033</v>
      </c>
      <c r="I85" s="399" t="s">
        <v>949</v>
      </c>
      <c r="J85" s="399" t="s">
        <v>950</v>
      </c>
      <c r="K85" s="400">
        <v>233.02</v>
      </c>
      <c r="L85" s="399" t="s">
        <v>951</v>
      </c>
    </row>
    <row r="86" spans="1:12" ht="13.5">
      <c r="A86" s="399" t="s">
        <v>943</v>
      </c>
      <c r="B86" s="399" t="s">
        <v>944</v>
      </c>
      <c r="C86" s="399" t="s">
        <v>1005</v>
      </c>
      <c r="D86" s="399" t="s">
        <v>1006</v>
      </c>
      <c r="E86" s="400" t="s">
        <v>947</v>
      </c>
      <c r="F86" s="399" t="s">
        <v>947</v>
      </c>
      <c r="G86" s="399">
        <v>90723</v>
      </c>
      <c r="H86" s="399" t="s">
        <v>1034</v>
      </c>
      <c r="I86" s="399" t="s">
        <v>949</v>
      </c>
      <c r="J86" s="399" t="s">
        <v>950</v>
      </c>
      <c r="K86" s="400">
        <v>624.9</v>
      </c>
      <c r="L86" s="399" t="s">
        <v>951</v>
      </c>
    </row>
    <row r="87" spans="1:12" ht="13.5">
      <c r="A87" s="399" t="s">
        <v>943</v>
      </c>
      <c r="B87" s="399" t="s">
        <v>944</v>
      </c>
      <c r="C87" s="399" t="s">
        <v>1005</v>
      </c>
      <c r="D87" s="399" t="s">
        <v>1006</v>
      </c>
      <c r="E87" s="400" t="s">
        <v>947</v>
      </c>
      <c r="F87" s="399" t="s">
        <v>947</v>
      </c>
      <c r="G87" s="399">
        <v>90724</v>
      </c>
      <c r="H87" s="399" t="s">
        <v>1035</v>
      </c>
      <c r="I87" s="399" t="s">
        <v>1036</v>
      </c>
      <c r="J87" s="399" t="s">
        <v>1037</v>
      </c>
      <c r="K87" s="400">
        <v>18.96</v>
      </c>
      <c r="L87" s="399" t="s">
        <v>951</v>
      </c>
    </row>
    <row r="88" spans="1:12" ht="13.5">
      <c r="A88" s="399" t="s">
        <v>943</v>
      </c>
      <c r="B88" s="399" t="s">
        <v>944</v>
      </c>
      <c r="C88" s="399" t="s">
        <v>1005</v>
      </c>
      <c r="D88" s="399" t="s">
        <v>1006</v>
      </c>
      <c r="E88" s="400" t="s">
        <v>947</v>
      </c>
      <c r="F88" s="399" t="s">
        <v>947</v>
      </c>
      <c r="G88" s="399">
        <v>90725</v>
      </c>
      <c r="H88" s="399" t="s">
        <v>1038</v>
      </c>
      <c r="I88" s="399" t="s">
        <v>1036</v>
      </c>
      <c r="J88" s="399" t="s">
        <v>1037</v>
      </c>
      <c r="K88" s="400">
        <v>23.43</v>
      </c>
      <c r="L88" s="399" t="s">
        <v>951</v>
      </c>
    </row>
    <row r="89" spans="1:12" ht="13.5">
      <c r="A89" s="399" t="s">
        <v>943</v>
      </c>
      <c r="B89" s="399" t="s">
        <v>944</v>
      </c>
      <c r="C89" s="399" t="s">
        <v>1005</v>
      </c>
      <c r="D89" s="399" t="s">
        <v>1006</v>
      </c>
      <c r="E89" s="400" t="s">
        <v>947</v>
      </c>
      <c r="F89" s="399" t="s">
        <v>947</v>
      </c>
      <c r="G89" s="399">
        <v>90726</v>
      </c>
      <c r="H89" s="399" t="s">
        <v>1039</v>
      </c>
      <c r="I89" s="399" t="s">
        <v>1036</v>
      </c>
      <c r="J89" s="399" t="s">
        <v>1037</v>
      </c>
      <c r="K89" s="400">
        <v>27.9</v>
      </c>
      <c r="L89" s="399" t="s">
        <v>951</v>
      </c>
    </row>
    <row r="90" spans="1:12" ht="13.5">
      <c r="A90" s="399" t="s">
        <v>943</v>
      </c>
      <c r="B90" s="399" t="s">
        <v>944</v>
      </c>
      <c r="C90" s="399" t="s">
        <v>1005</v>
      </c>
      <c r="D90" s="399" t="s">
        <v>1006</v>
      </c>
      <c r="E90" s="400" t="s">
        <v>947</v>
      </c>
      <c r="F90" s="399" t="s">
        <v>947</v>
      </c>
      <c r="G90" s="399">
        <v>90727</v>
      </c>
      <c r="H90" s="399" t="s">
        <v>1040</v>
      </c>
      <c r="I90" s="399" t="s">
        <v>1036</v>
      </c>
      <c r="J90" s="399" t="s">
        <v>1037</v>
      </c>
      <c r="K90" s="400">
        <v>32.369999999999997</v>
      </c>
      <c r="L90" s="399" t="s">
        <v>951</v>
      </c>
    </row>
    <row r="91" spans="1:12" ht="13.5">
      <c r="A91" s="399" t="s">
        <v>943</v>
      </c>
      <c r="B91" s="399" t="s">
        <v>944</v>
      </c>
      <c r="C91" s="399" t="s">
        <v>1005</v>
      </c>
      <c r="D91" s="399" t="s">
        <v>1006</v>
      </c>
      <c r="E91" s="400" t="s">
        <v>947</v>
      </c>
      <c r="F91" s="399" t="s">
        <v>947</v>
      </c>
      <c r="G91" s="399">
        <v>90728</v>
      </c>
      <c r="H91" s="399" t="s">
        <v>1041</v>
      </c>
      <c r="I91" s="399" t="s">
        <v>1036</v>
      </c>
      <c r="J91" s="399" t="s">
        <v>1037</v>
      </c>
      <c r="K91" s="400">
        <v>36.840000000000003</v>
      </c>
      <c r="L91" s="399" t="s">
        <v>951</v>
      </c>
    </row>
    <row r="92" spans="1:12" ht="13.5">
      <c r="A92" s="399" t="s">
        <v>943</v>
      </c>
      <c r="B92" s="399" t="s">
        <v>944</v>
      </c>
      <c r="C92" s="399" t="s">
        <v>1005</v>
      </c>
      <c r="D92" s="399" t="s">
        <v>1006</v>
      </c>
      <c r="E92" s="400" t="s">
        <v>947</v>
      </c>
      <c r="F92" s="399" t="s">
        <v>947</v>
      </c>
      <c r="G92" s="399">
        <v>90729</v>
      </c>
      <c r="H92" s="399" t="s">
        <v>1042</v>
      </c>
      <c r="I92" s="399" t="s">
        <v>1036</v>
      </c>
      <c r="J92" s="399" t="s">
        <v>1037</v>
      </c>
      <c r="K92" s="400">
        <v>41.31</v>
      </c>
      <c r="L92" s="399" t="s">
        <v>951</v>
      </c>
    </row>
    <row r="93" spans="1:12" ht="13.5">
      <c r="A93" s="399" t="s">
        <v>943</v>
      </c>
      <c r="B93" s="399" t="s">
        <v>944</v>
      </c>
      <c r="C93" s="399" t="s">
        <v>1005</v>
      </c>
      <c r="D93" s="399" t="s">
        <v>1006</v>
      </c>
      <c r="E93" s="400" t="s">
        <v>947</v>
      </c>
      <c r="F93" s="399" t="s">
        <v>947</v>
      </c>
      <c r="G93" s="399">
        <v>90730</v>
      </c>
      <c r="H93" s="399" t="s">
        <v>1043</v>
      </c>
      <c r="I93" s="399" t="s">
        <v>1036</v>
      </c>
      <c r="J93" s="399" t="s">
        <v>1037</v>
      </c>
      <c r="K93" s="400">
        <v>45.83</v>
      </c>
      <c r="L93" s="399" t="s">
        <v>951</v>
      </c>
    </row>
    <row r="94" spans="1:12" ht="13.5">
      <c r="A94" s="399" t="s">
        <v>943</v>
      </c>
      <c r="B94" s="399" t="s">
        <v>944</v>
      </c>
      <c r="C94" s="399" t="s">
        <v>1005</v>
      </c>
      <c r="D94" s="399" t="s">
        <v>1006</v>
      </c>
      <c r="E94" s="400" t="s">
        <v>947</v>
      </c>
      <c r="F94" s="399" t="s">
        <v>947</v>
      </c>
      <c r="G94" s="399">
        <v>90731</v>
      </c>
      <c r="H94" s="399" t="s">
        <v>1044</v>
      </c>
      <c r="I94" s="399" t="s">
        <v>1036</v>
      </c>
      <c r="J94" s="399" t="s">
        <v>1037</v>
      </c>
      <c r="K94" s="400">
        <v>50.29</v>
      </c>
      <c r="L94" s="399" t="s">
        <v>951</v>
      </c>
    </row>
    <row r="95" spans="1:12" ht="13.5">
      <c r="A95" s="399" t="s">
        <v>943</v>
      </c>
      <c r="B95" s="399" t="s">
        <v>944</v>
      </c>
      <c r="C95" s="399" t="s">
        <v>1005</v>
      </c>
      <c r="D95" s="399" t="s">
        <v>1006</v>
      </c>
      <c r="E95" s="400" t="s">
        <v>947</v>
      </c>
      <c r="F95" s="399" t="s">
        <v>947</v>
      </c>
      <c r="G95" s="399">
        <v>90732</v>
      </c>
      <c r="H95" s="399" t="s">
        <v>1045</v>
      </c>
      <c r="I95" s="399" t="s">
        <v>1036</v>
      </c>
      <c r="J95" s="399" t="s">
        <v>1037</v>
      </c>
      <c r="K95" s="400">
        <v>63.71</v>
      </c>
      <c r="L95" s="399" t="s">
        <v>951</v>
      </c>
    </row>
    <row r="96" spans="1:12" ht="13.5">
      <c r="A96" s="399" t="s">
        <v>943</v>
      </c>
      <c r="B96" s="399" t="s">
        <v>944</v>
      </c>
      <c r="C96" s="399" t="s">
        <v>1005</v>
      </c>
      <c r="D96" s="399" t="s">
        <v>1006</v>
      </c>
      <c r="E96" s="400" t="s">
        <v>947</v>
      </c>
      <c r="F96" s="399" t="s">
        <v>947</v>
      </c>
      <c r="G96" s="399">
        <v>90733</v>
      </c>
      <c r="H96" s="399" t="s">
        <v>1046</v>
      </c>
      <c r="I96" s="399" t="s">
        <v>949</v>
      </c>
      <c r="J96" s="399" t="s">
        <v>1037</v>
      </c>
      <c r="K96" s="400">
        <v>2.04</v>
      </c>
      <c r="L96" s="399" t="s">
        <v>951</v>
      </c>
    </row>
    <row r="97" spans="1:12" ht="13.5">
      <c r="A97" s="399" t="s">
        <v>943</v>
      </c>
      <c r="B97" s="399" t="s">
        <v>944</v>
      </c>
      <c r="C97" s="399" t="s">
        <v>1005</v>
      </c>
      <c r="D97" s="399" t="s">
        <v>1006</v>
      </c>
      <c r="E97" s="400" t="s">
        <v>947</v>
      </c>
      <c r="F97" s="399" t="s">
        <v>947</v>
      </c>
      <c r="G97" s="399">
        <v>90734</v>
      </c>
      <c r="H97" s="399" t="s">
        <v>1047</v>
      </c>
      <c r="I97" s="399" t="s">
        <v>949</v>
      </c>
      <c r="J97" s="399" t="s">
        <v>1037</v>
      </c>
      <c r="K97" s="400">
        <v>2.4900000000000002</v>
      </c>
      <c r="L97" s="399" t="s">
        <v>951</v>
      </c>
    </row>
    <row r="98" spans="1:12" ht="13.5">
      <c r="A98" s="399" t="s">
        <v>943</v>
      </c>
      <c r="B98" s="399" t="s">
        <v>944</v>
      </c>
      <c r="C98" s="399" t="s">
        <v>1005</v>
      </c>
      <c r="D98" s="399" t="s">
        <v>1006</v>
      </c>
      <c r="E98" s="400" t="s">
        <v>947</v>
      </c>
      <c r="F98" s="399" t="s">
        <v>947</v>
      </c>
      <c r="G98" s="399">
        <v>90735</v>
      </c>
      <c r="H98" s="399" t="s">
        <v>1048</v>
      </c>
      <c r="I98" s="399" t="s">
        <v>949</v>
      </c>
      <c r="J98" s="399" t="s">
        <v>1037</v>
      </c>
      <c r="K98" s="400">
        <v>2.95</v>
      </c>
      <c r="L98" s="399" t="s">
        <v>951</v>
      </c>
    </row>
    <row r="99" spans="1:12" ht="13.5">
      <c r="A99" s="399" t="s">
        <v>943</v>
      </c>
      <c r="B99" s="399" t="s">
        <v>944</v>
      </c>
      <c r="C99" s="399" t="s">
        <v>1005</v>
      </c>
      <c r="D99" s="399" t="s">
        <v>1006</v>
      </c>
      <c r="E99" s="400" t="s">
        <v>947</v>
      </c>
      <c r="F99" s="399" t="s">
        <v>947</v>
      </c>
      <c r="G99" s="399">
        <v>90736</v>
      </c>
      <c r="H99" s="399" t="s">
        <v>1049</v>
      </c>
      <c r="I99" s="399" t="s">
        <v>949</v>
      </c>
      <c r="J99" s="399" t="s">
        <v>1037</v>
      </c>
      <c r="K99" s="400">
        <v>3.4</v>
      </c>
      <c r="L99" s="399" t="s">
        <v>951</v>
      </c>
    </row>
    <row r="100" spans="1:12" ht="13.5">
      <c r="A100" s="399" t="s">
        <v>943</v>
      </c>
      <c r="B100" s="399" t="s">
        <v>944</v>
      </c>
      <c r="C100" s="399" t="s">
        <v>1005</v>
      </c>
      <c r="D100" s="399" t="s">
        <v>1006</v>
      </c>
      <c r="E100" s="400" t="s">
        <v>947</v>
      </c>
      <c r="F100" s="399" t="s">
        <v>947</v>
      </c>
      <c r="G100" s="399">
        <v>90737</v>
      </c>
      <c r="H100" s="399" t="s">
        <v>1050</v>
      </c>
      <c r="I100" s="399" t="s">
        <v>949</v>
      </c>
      <c r="J100" s="399" t="s">
        <v>1037</v>
      </c>
      <c r="K100" s="400">
        <v>3.87</v>
      </c>
      <c r="L100" s="399" t="s">
        <v>951</v>
      </c>
    </row>
    <row r="101" spans="1:12" ht="13.5">
      <c r="A101" s="399" t="s">
        <v>943</v>
      </c>
      <c r="B101" s="399" t="s">
        <v>944</v>
      </c>
      <c r="C101" s="399" t="s">
        <v>1005</v>
      </c>
      <c r="D101" s="399" t="s">
        <v>1006</v>
      </c>
      <c r="E101" s="400" t="s">
        <v>947</v>
      </c>
      <c r="F101" s="399" t="s">
        <v>947</v>
      </c>
      <c r="G101" s="399">
        <v>90738</v>
      </c>
      <c r="H101" s="399" t="s">
        <v>1051</v>
      </c>
      <c r="I101" s="399" t="s">
        <v>949</v>
      </c>
      <c r="J101" s="399" t="s">
        <v>1037</v>
      </c>
      <c r="K101" s="400">
        <v>4.32</v>
      </c>
      <c r="L101" s="399" t="s">
        <v>951</v>
      </c>
    </row>
    <row r="102" spans="1:12" ht="13.5">
      <c r="A102" s="399" t="s">
        <v>943</v>
      </c>
      <c r="B102" s="399" t="s">
        <v>944</v>
      </c>
      <c r="C102" s="399" t="s">
        <v>1005</v>
      </c>
      <c r="D102" s="399" t="s">
        <v>1006</v>
      </c>
      <c r="E102" s="400" t="s">
        <v>947</v>
      </c>
      <c r="F102" s="399" t="s">
        <v>947</v>
      </c>
      <c r="G102" s="399">
        <v>90739</v>
      </c>
      <c r="H102" s="399" t="s">
        <v>1052</v>
      </c>
      <c r="I102" s="399" t="s">
        <v>949</v>
      </c>
      <c r="J102" s="399" t="s">
        <v>950</v>
      </c>
      <c r="K102" s="400">
        <v>9.65</v>
      </c>
      <c r="L102" s="399" t="s">
        <v>951</v>
      </c>
    </row>
    <row r="103" spans="1:12" ht="13.5">
      <c r="A103" s="399" t="s">
        <v>943</v>
      </c>
      <c r="B103" s="399" t="s">
        <v>944</v>
      </c>
      <c r="C103" s="399" t="s">
        <v>1005</v>
      </c>
      <c r="D103" s="399" t="s">
        <v>1006</v>
      </c>
      <c r="E103" s="400" t="s">
        <v>947</v>
      </c>
      <c r="F103" s="399" t="s">
        <v>947</v>
      </c>
      <c r="G103" s="399">
        <v>90740</v>
      </c>
      <c r="H103" s="399" t="s">
        <v>1053</v>
      </c>
      <c r="I103" s="399" t="s">
        <v>949</v>
      </c>
      <c r="J103" s="399" t="s">
        <v>1037</v>
      </c>
      <c r="K103" s="400">
        <v>4.55</v>
      </c>
      <c r="L103" s="399" t="s">
        <v>951</v>
      </c>
    </row>
    <row r="104" spans="1:12" ht="13.5">
      <c r="A104" s="399" t="s">
        <v>943</v>
      </c>
      <c r="B104" s="399" t="s">
        <v>944</v>
      </c>
      <c r="C104" s="399" t="s">
        <v>1005</v>
      </c>
      <c r="D104" s="399" t="s">
        <v>1006</v>
      </c>
      <c r="E104" s="400" t="s">
        <v>947</v>
      </c>
      <c r="F104" s="399" t="s">
        <v>947</v>
      </c>
      <c r="G104" s="399">
        <v>90741</v>
      </c>
      <c r="H104" s="399" t="s">
        <v>1054</v>
      </c>
      <c r="I104" s="399" t="s">
        <v>949</v>
      </c>
      <c r="J104" s="399" t="s">
        <v>1037</v>
      </c>
      <c r="K104" s="400">
        <v>5.01</v>
      </c>
      <c r="L104" s="399" t="s">
        <v>951</v>
      </c>
    </row>
    <row r="105" spans="1:12" ht="13.5">
      <c r="A105" s="399" t="s">
        <v>943</v>
      </c>
      <c r="B105" s="399" t="s">
        <v>944</v>
      </c>
      <c r="C105" s="399" t="s">
        <v>1005</v>
      </c>
      <c r="D105" s="399" t="s">
        <v>1006</v>
      </c>
      <c r="E105" s="400" t="s">
        <v>947</v>
      </c>
      <c r="F105" s="399" t="s">
        <v>947</v>
      </c>
      <c r="G105" s="399">
        <v>90742</v>
      </c>
      <c r="H105" s="399" t="s">
        <v>1055</v>
      </c>
      <c r="I105" s="399" t="s">
        <v>949</v>
      </c>
      <c r="J105" s="399" t="s">
        <v>1037</v>
      </c>
      <c r="K105" s="400">
        <v>5.46</v>
      </c>
      <c r="L105" s="399" t="s">
        <v>951</v>
      </c>
    </row>
    <row r="106" spans="1:12" ht="13.5">
      <c r="A106" s="399" t="s">
        <v>943</v>
      </c>
      <c r="B106" s="399" t="s">
        <v>944</v>
      </c>
      <c r="C106" s="399" t="s">
        <v>1005</v>
      </c>
      <c r="D106" s="399" t="s">
        <v>1006</v>
      </c>
      <c r="E106" s="400" t="s">
        <v>947</v>
      </c>
      <c r="F106" s="399" t="s">
        <v>947</v>
      </c>
      <c r="G106" s="399">
        <v>90743</v>
      </c>
      <c r="H106" s="399" t="s">
        <v>1056</v>
      </c>
      <c r="I106" s="399" t="s">
        <v>949</v>
      </c>
      <c r="J106" s="399" t="s">
        <v>1037</v>
      </c>
      <c r="K106" s="400">
        <v>5.92</v>
      </c>
      <c r="L106" s="399" t="s">
        <v>951</v>
      </c>
    </row>
    <row r="107" spans="1:12" ht="13.5">
      <c r="A107" s="399" t="s">
        <v>943</v>
      </c>
      <c r="B107" s="399" t="s">
        <v>944</v>
      </c>
      <c r="C107" s="399" t="s">
        <v>1005</v>
      </c>
      <c r="D107" s="399" t="s">
        <v>1006</v>
      </c>
      <c r="E107" s="400" t="s">
        <v>947</v>
      </c>
      <c r="F107" s="399" t="s">
        <v>947</v>
      </c>
      <c r="G107" s="399">
        <v>90744</v>
      </c>
      <c r="H107" s="399" t="s">
        <v>1057</v>
      </c>
      <c r="I107" s="399" t="s">
        <v>949</v>
      </c>
      <c r="J107" s="399" t="s">
        <v>1037</v>
      </c>
      <c r="K107" s="400">
        <v>6.37</v>
      </c>
      <c r="L107" s="399" t="s">
        <v>951</v>
      </c>
    </row>
    <row r="108" spans="1:12" ht="13.5">
      <c r="A108" s="399" t="s">
        <v>943</v>
      </c>
      <c r="B108" s="399" t="s">
        <v>944</v>
      </c>
      <c r="C108" s="399" t="s">
        <v>1005</v>
      </c>
      <c r="D108" s="399" t="s">
        <v>1006</v>
      </c>
      <c r="E108" s="400" t="s">
        <v>947</v>
      </c>
      <c r="F108" s="399" t="s">
        <v>947</v>
      </c>
      <c r="G108" s="399">
        <v>90745</v>
      </c>
      <c r="H108" s="399" t="s">
        <v>1058</v>
      </c>
      <c r="I108" s="399" t="s">
        <v>949</v>
      </c>
      <c r="J108" s="399" t="s">
        <v>950</v>
      </c>
      <c r="K108" s="400">
        <v>13.79</v>
      </c>
      <c r="L108" s="399" t="s">
        <v>951</v>
      </c>
    </row>
    <row r="109" spans="1:12" ht="13.5">
      <c r="A109" s="399" t="s">
        <v>943</v>
      </c>
      <c r="B109" s="399" t="s">
        <v>944</v>
      </c>
      <c r="C109" s="399" t="s">
        <v>1005</v>
      </c>
      <c r="D109" s="399" t="s">
        <v>1006</v>
      </c>
      <c r="E109" s="400" t="s">
        <v>947</v>
      </c>
      <c r="F109" s="399" t="s">
        <v>947</v>
      </c>
      <c r="G109" s="399">
        <v>90746</v>
      </c>
      <c r="H109" s="399" t="s">
        <v>1059</v>
      </c>
      <c r="I109" s="399" t="s">
        <v>949</v>
      </c>
      <c r="J109" s="399" t="s">
        <v>1037</v>
      </c>
      <c r="K109" s="400">
        <v>2.77</v>
      </c>
      <c r="L109" s="399" t="s">
        <v>951</v>
      </c>
    </row>
    <row r="110" spans="1:12" ht="13.5">
      <c r="A110" s="399" t="s">
        <v>943</v>
      </c>
      <c r="B110" s="399" t="s">
        <v>944</v>
      </c>
      <c r="C110" s="399" t="s">
        <v>1005</v>
      </c>
      <c r="D110" s="399" t="s">
        <v>1006</v>
      </c>
      <c r="E110" s="400" t="s">
        <v>947</v>
      </c>
      <c r="F110" s="399" t="s">
        <v>947</v>
      </c>
      <c r="G110" s="399">
        <v>90747</v>
      </c>
      <c r="H110" s="399" t="s">
        <v>1060</v>
      </c>
      <c r="I110" s="399" t="s">
        <v>949</v>
      </c>
      <c r="J110" s="399" t="s">
        <v>950</v>
      </c>
      <c r="K110" s="400">
        <v>10.58</v>
      </c>
      <c r="L110" s="399" t="s">
        <v>951</v>
      </c>
    </row>
    <row r="111" spans="1:12" ht="13.5">
      <c r="A111" s="399" t="s">
        <v>943</v>
      </c>
      <c r="B111" s="399" t="s">
        <v>944</v>
      </c>
      <c r="C111" s="399" t="s">
        <v>1005</v>
      </c>
      <c r="D111" s="399" t="s">
        <v>1006</v>
      </c>
      <c r="E111" s="400" t="s">
        <v>947</v>
      </c>
      <c r="F111" s="399" t="s">
        <v>947</v>
      </c>
      <c r="G111" s="399">
        <v>90748</v>
      </c>
      <c r="H111" s="399" t="s">
        <v>1061</v>
      </c>
      <c r="I111" s="399" t="s">
        <v>949</v>
      </c>
      <c r="J111" s="399" t="s">
        <v>1037</v>
      </c>
      <c r="K111" s="400">
        <v>3.66</v>
      </c>
      <c r="L111" s="399" t="s">
        <v>951</v>
      </c>
    </row>
    <row r="112" spans="1:12" ht="13.5">
      <c r="A112" s="399" t="s">
        <v>943</v>
      </c>
      <c r="B112" s="399" t="s">
        <v>944</v>
      </c>
      <c r="C112" s="399" t="s">
        <v>1005</v>
      </c>
      <c r="D112" s="399" t="s">
        <v>1006</v>
      </c>
      <c r="E112" s="400" t="s">
        <v>947</v>
      </c>
      <c r="F112" s="399" t="s">
        <v>947</v>
      </c>
      <c r="G112" s="399">
        <v>90749</v>
      </c>
      <c r="H112" s="399" t="s">
        <v>1062</v>
      </c>
      <c r="I112" s="399" t="s">
        <v>949</v>
      </c>
      <c r="J112" s="399" t="s">
        <v>1037</v>
      </c>
      <c r="K112" s="400">
        <v>4.12</v>
      </c>
      <c r="L112" s="399" t="s">
        <v>951</v>
      </c>
    </row>
    <row r="113" spans="1:12" ht="13.5">
      <c r="A113" s="399" t="s">
        <v>943</v>
      </c>
      <c r="B113" s="399" t="s">
        <v>944</v>
      </c>
      <c r="C113" s="399" t="s">
        <v>1005</v>
      </c>
      <c r="D113" s="399" t="s">
        <v>1006</v>
      </c>
      <c r="E113" s="400" t="s">
        <v>947</v>
      </c>
      <c r="F113" s="399" t="s">
        <v>947</v>
      </c>
      <c r="G113" s="399">
        <v>90750</v>
      </c>
      <c r="H113" s="399" t="s">
        <v>1063</v>
      </c>
      <c r="I113" s="399" t="s">
        <v>949</v>
      </c>
      <c r="J113" s="399" t="s">
        <v>1037</v>
      </c>
      <c r="K113" s="400">
        <v>4.57</v>
      </c>
      <c r="L113" s="399" t="s">
        <v>951</v>
      </c>
    </row>
    <row r="114" spans="1:12" ht="13.5">
      <c r="A114" s="399" t="s">
        <v>943</v>
      </c>
      <c r="B114" s="399" t="s">
        <v>944</v>
      </c>
      <c r="C114" s="399" t="s">
        <v>1005</v>
      </c>
      <c r="D114" s="399" t="s">
        <v>1006</v>
      </c>
      <c r="E114" s="400" t="s">
        <v>947</v>
      </c>
      <c r="F114" s="399" t="s">
        <v>947</v>
      </c>
      <c r="G114" s="399">
        <v>90751</v>
      </c>
      <c r="H114" s="399" t="s">
        <v>1064</v>
      </c>
      <c r="I114" s="399" t="s">
        <v>949</v>
      </c>
      <c r="J114" s="399" t="s">
        <v>1037</v>
      </c>
      <c r="K114" s="400">
        <v>5.03</v>
      </c>
      <c r="L114" s="399" t="s">
        <v>951</v>
      </c>
    </row>
    <row r="115" spans="1:12" ht="13.5">
      <c r="A115" s="399" t="s">
        <v>943</v>
      </c>
      <c r="B115" s="399" t="s">
        <v>944</v>
      </c>
      <c r="C115" s="399" t="s">
        <v>1005</v>
      </c>
      <c r="D115" s="399" t="s">
        <v>1006</v>
      </c>
      <c r="E115" s="400" t="s">
        <v>947</v>
      </c>
      <c r="F115" s="399" t="s">
        <v>947</v>
      </c>
      <c r="G115" s="399">
        <v>90752</v>
      </c>
      <c r="H115" s="399" t="s">
        <v>1065</v>
      </c>
      <c r="I115" s="399" t="s">
        <v>949</v>
      </c>
      <c r="J115" s="399" t="s">
        <v>1037</v>
      </c>
      <c r="K115" s="400">
        <v>5.48</v>
      </c>
      <c r="L115" s="399" t="s">
        <v>951</v>
      </c>
    </row>
    <row r="116" spans="1:12" ht="13.5">
      <c r="A116" s="399" t="s">
        <v>943</v>
      </c>
      <c r="B116" s="399" t="s">
        <v>944</v>
      </c>
      <c r="C116" s="399" t="s">
        <v>1005</v>
      </c>
      <c r="D116" s="399" t="s">
        <v>1006</v>
      </c>
      <c r="E116" s="400" t="s">
        <v>947</v>
      </c>
      <c r="F116" s="399" t="s">
        <v>947</v>
      </c>
      <c r="G116" s="399">
        <v>90753</v>
      </c>
      <c r="H116" s="399" t="s">
        <v>1066</v>
      </c>
      <c r="I116" s="399" t="s">
        <v>949</v>
      </c>
      <c r="J116" s="399" t="s">
        <v>1037</v>
      </c>
      <c r="K116" s="400">
        <v>5.94</v>
      </c>
      <c r="L116" s="399" t="s">
        <v>951</v>
      </c>
    </row>
    <row r="117" spans="1:12" ht="13.5">
      <c r="A117" s="399" t="s">
        <v>943</v>
      </c>
      <c r="B117" s="399" t="s">
        <v>944</v>
      </c>
      <c r="C117" s="399" t="s">
        <v>1005</v>
      </c>
      <c r="D117" s="399" t="s">
        <v>1006</v>
      </c>
      <c r="E117" s="400" t="s">
        <v>947</v>
      </c>
      <c r="F117" s="399" t="s">
        <v>947</v>
      </c>
      <c r="G117" s="399">
        <v>90754</v>
      </c>
      <c r="H117" s="399" t="s">
        <v>1067</v>
      </c>
      <c r="I117" s="399" t="s">
        <v>949</v>
      </c>
      <c r="J117" s="399" t="s">
        <v>950</v>
      </c>
      <c r="K117" s="400">
        <v>12.92</v>
      </c>
      <c r="L117" s="399" t="s">
        <v>951</v>
      </c>
    </row>
    <row r="118" spans="1:12" ht="13.5">
      <c r="A118" s="399" t="s">
        <v>943</v>
      </c>
      <c r="B118" s="399" t="s">
        <v>944</v>
      </c>
      <c r="C118" s="399" t="s">
        <v>1005</v>
      </c>
      <c r="D118" s="399" t="s">
        <v>1006</v>
      </c>
      <c r="E118" s="400" t="s">
        <v>947</v>
      </c>
      <c r="F118" s="399" t="s">
        <v>947</v>
      </c>
      <c r="G118" s="399">
        <v>90755</v>
      </c>
      <c r="H118" s="399" t="s">
        <v>1068</v>
      </c>
      <c r="I118" s="399" t="s">
        <v>949</v>
      </c>
      <c r="J118" s="399" t="s">
        <v>1037</v>
      </c>
      <c r="K118" s="400">
        <v>6.17</v>
      </c>
      <c r="L118" s="399" t="s">
        <v>951</v>
      </c>
    </row>
    <row r="119" spans="1:12" ht="13.5">
      <c r="A119" s="399" t="s">
        <v>943</v>
      </c>
      <c r="B119" s="399" t="s">
        <v>944</v>
      </c>
      <c r="C119" s="399" t="s">
        <v>1005</v>
      </c>
      <c r="D119" s="399" t="s">
        <v>1006</v>
      </c>
      <c r="E119" s="400" t="s">
        <v>947</v>
      </c>
      <c r="F119" s="399" t="s">
        <v>947</v>
      </c>
      <c r="G119" s="399">
        <v>90756</v>
      </c>
      <c r="H119" s="399" t="s">
        <v>1069</v>
      </c>
      <c r="I119" s="399" t="s">
        <v>949</v>
      </c>
      <c r="J119" s="399" t="s">
        <v>1037</v>
      </c>
      <c r="K119" s="400">
        <v>6.62</v>
      </c>
      <c r="L119" s="399" t="s">
        <v>951</v>
      </c>
    </row>
    <row r="120" spans="1:12" ht="13.5">
      <c r="A120" s="399" t="s">
        <v>943</v>
      </c>
      <c r="B120" s="399" t="s">
        <v>944</v>
      </c>
      <c r="C120" s="399" t="s">
        <v>1005</v>
      </c>
      <c r="D120" s="399" t="s">
        <v>1006</v>
      </c>
      <c r="E120" s="400" t="s">
        <v>947</v>
      </c>
      <c r="F120" s="399" t="s">
        <v>947</v>
      </c>
      <c r="G120" s="399">
        <v>90757</v>
      </c>
      <c r="H120" s="399" t="s">
        <v>1070</v>
      </c>
      <c r="I120" s="399" t="s">
        <v>949</v>
      </c>
      <c r="J120" s="399" t="s">
        <v>1037</v>
      </c>
      <c r="K120" s="400">
        <v>7.09</v>
      </c>
      <c r="L120" s="399" t="s">
        <v>951</v>
      </c>
    </row>
    <row r="121" spans="1:12" ht="13.5">
      <c r="A121" s="399" t="s">
        <v>943</v>
      </c>
      <c r="B121" s="399" t="s">
        <v>944</v>
      </c>
      <c r="C121" s="399" t="s">
        <v>1005</v>
      </c>
      <c r="D121" s="399" t="s">
        <v>1006</v>
      </c>
      <c r="E121" s="400" t="s">
        <v>947</v>
      </c>
      <c r="F121" s="399" t="s">
        <v>947</v>
      </c>
      <c r="G121" s="399">
        <v>90758</v>
      </c>
      <c r="H121" s="399" t="s">
        <v>1071</v>
      </c>
      <c r="I121" s="399" t="s">
        <v>949</v>
      </c>
      <c r="J121" s="399" t="s">
        <v>1037</v>
      </c>
      <c r="K121" s="400">
        <v>7.54</v>
      </c>
      <c r="L121" s="399" t="s">
        <v>951</v>
      </c>
    </row>
    <row r="122" spans="1:12" ht="13.5">
      <c r="A122" s="399" t="s">
        <v>943</v>
      </c>
      <c r="B122" s="399" t="s">
        <v>944</v>
      </c>
      <c r="C122" s="399" t="s">
        <v>1005</v>
      </c>
      <c r="D122" s="399" t="s">
        <v>1006</v>
      </c>
      <c r="E122" s="400" t="s">
        <v>947</v>
      </c>
      <c r="F122" s="399" t="s">
        <v>947</v>
      </c>
      <c r="G122" s="399">
        <v>90759</v>
      </c>
      <c r="H122" s="399" t="s">
        <v>1072</v>
      </c>
      <c r="I122" s="399" t="s">
        <v>949</v>
      </c>
      <c r="J122" s="399" t="s">
        <v>1037</v>
      </c>
      <c r="K122" s="400">
        <v>7.99</v>
      </c>
      <c r="L122" s="399" t="s">
        <v>951</v>
      </c>
    </row>
    <row r="123" spans="1:12" ht="13.5">
      <c r="A123" s="399" t="s">
        <v>943</v>
      </c>
      <c r="B123" s="399" t="s">
        <v>944</v>
      </c>
      <c r="C123" s="399" t="s">
        <v>1005</v>
      </c>
      <c r="D123" s="399" t="s">
        <v>1006</v>
      </c>
      <c r="E123" s="400" t="s">
        <v>947</v>
      </c>
      <c r="F123" s="399" t="s">
        <v>947</v>
      </c>
      <c r="G123" s="399">
        <v>90760</v>
      </c>
      <c r="H123" s="399" t="s">
        <v>1073</v>
      </c>
      <c r="I123" s="399" t="s">
        <v>949</v>
      </c>
      <c r="J123" s="399" t="s">
        <v>950</v>
      </c>
      <c r="K123" s="400">
        <v>17.059999999999999</v>
      </c>
      <c r="L123" s="399" t="s">
        <v>951</v>
      </c>
    </row>
    <row r="124" spans="1:12" ht="13.5">
      <c r="A124" s="399" t="s">
        <v>943</v>
      </c>
      <c r="B124" s="399" t="s">
        <v>944</v>
      </c>
      <c r="C124" s="399" t="s">
        <v>1005</v>
      </c>
      <c r="D124" s="399" t="s">
        <v>1006</v>
      </c>
      <c r="E124" s="400" t="s">
        <v>947</v>
      </c>
      <c r="F124" s="399" t="s">
        <v>947</v>
      </c>
      <c r="G124" s="399">
        <v>90761</v>
      </c>
      <c r="H124" s="399" t="s">
        <v>1074</v>
      </c>
      <c r="I124" s="399" t="s">
        <v>949</v>
      </c>
      <c r="J124" s="399" t="s">
        <v>1037</v>
      </c>
      <c r="K124" s="400">
        <v>3.4</v>
      </c>
      <c r="L124" s="399" t="s">
        <v>951</v>
      </c>
    </row>
    <row r="125" spans="1:12" ht="13.5">
      <c r="A125" s="399" t="s">
        <v>943</v>
      </c>
      <c r="B125" s="399" t="s">
        <v>944</v>
      </c>
      <c r="C125" s="399" t="s">
        <v>1005</v>
      </c>
      <c r="D125" s="399" t="s">
        <v>1006</v>
      </c>
      <c r="E125" s="400" t="s">
        <v>947</v>
      </c>
      <c r="F125" s="399" t="s">
        <v>947</v>
      </c>
      <c r="G125" s="399">
        <v>90762</v>
      </c>
      <c r="H125" s="399" t="s">
        <v>1075</v>
      </c>
      <c r="I125" s="399" t="s">
        <v>949</v>
      </c>
      <c r="J125" s="399" t="s">
        <v>950</v>
      </c>
      <c r="K125" s="400">
        <v>12.6</v>
      </c>
      <c r="L125" s="399" t="s">
        <v>951</v>
      </c>
    </row>
    <row r="126" spans="1:12" ht="13.5">
      <c r="A126" s="399" t="s">
        <v>943</v>
      </c>
      <c r="B126" s="399" t="s">
        <v>944</v>
      </c>
      <c r="C126" s="399" t="s">
        <v>1005</v>
      </c>
      <c r="D126" s="399" t="s">
        <v>1006</v>
      </c>
      <c r="E126" s="400" t="s">
        <v>947</v>
      </c>
      <c r="F126" s="399" t="s">
        <v>947</v>
      </c>
      <c r="G126" s="399">
        <v>94869</v>
      </c>
      <c r="H126" s="399" t="s">
        <v>1076</v>
      </c>
      <c r="I126" s="399" t="s">
        <v>949</v>
      </c>
      <c r="J126" s="399" t="s">
        <v>950</v>
      </c>
      <c r="K126" s="400">
        <v>126.75</v>
      </c>
      <c r="L126" s="399" t="s">
        <v>951</v>
      </c>
    </row>
    <row r="127" spans="1:12" ht="13.5">
      <c r="A127" s="399" t="s">
        <v>943</v>
      </c>
      <c r="B127" s="399" t="s">
        <v>944</v>
      </c>
      <c r="C127" s="399" t="s">
        <v>1005</v>
      </c>
      <c r="D127" s="399" t="s">
        <v>1006</v>
      </c>
      <c r="E127" s="400" t="s">
        <v>947</v>
      </c>
      <c r="F127" s="399" t="s">
        <v>947</v>
      </c>
      <c r="G127" s="399">
        <v>94870</v>
      </c>
      <c r="H127" s="399" t="s">
        <v>1077</v>
      </c>
      <c r="I127" s="399" t="s">
        <v>949</v>
      </c>
      <c r="J127" s="399" t="s">
        <v>1037</v>
      </c>
      <c r="K127" s="400">
        <v>0.68</v>
      </c>
      <c r="L127" s="399" t="s">
        <v>951</v>
      </c>
    </row>
    <row r="128" spans="1:12" ht="13.5">
      <c r="A128" s="399" t="s">
        <v>943</v>
      </c>
      <c r="B128" s="399" t="s">
        <v>944</v>
      </c>
      <c r="C128" s="399" t="s">
        <v>1005</v>
      </c>
      <c r="D128" s="399" t="s">
        <v>1006</v>
      </c>
      <c r="E128" s="400" t="s">
        <v>947</v>
      </c>
      <c r="F128" s="399" t="s">
        <v>947</v>
      </c>
      <c r="G128" s="399">
        <v>94871</v>
      </c>
      <c r="H128" s="399" t="s">
        <v>1078</v>
      </c>
      <c r="I128" s="399" t="s">
        <v>949</v>
      </c>
      <c r="J128" s="399" t="s">
        <v>950</v>
      </c>
      <c r="K128" s="400">
        <v>150.22999999999999</v>
      </c>
      <c r="L128" s="399" t="s">
        <v>951</v>
      </c>
    </row>
    <row r="129" spans="1:12" ht="13.5">
      <c r="A129" s="399" t="s">
        <v>943</v>
      </c>
      <c r="B129" s="399" t="s">
        <v>944</v>
      </c>
      <c r="C129" s="399" t="s">
        <v>1005</v>
      </c>
      <c r="D129" s="399" t="s">
        <v>1006</v>
      </c>
      <c r="E129" s="400" t="s">
        <v>947</v>
      </c>
      <c r="F129" s="399" t="s">
        <v>947</v>
      </c>
      <c r="G129" s="399">
        <v>94872</v>
      </c>
      <c r="H129" s="399" t="s">
        <v>1079</v>
      </c>
      <c r="I129" s="399" t="s">
        <v>949</v>
      </c>
      <c r="J129" s="399" t="s">
        <v>1037</v>
      </c>
      <c r="K129" s="400">
        <v>1.18</v>
      </c>
      <c r="L129" s="399" t="s">
        <v>951</v>
      </c>
    </row>
    <row r="130" spans="1:12" ht="13.5">
      <c r="A130" s="399" t="s">
        <v>943</v>
      </c>
      <c r="B130" s="399" t="s">
        <v>944</v>
      </c>
      <c r="C130" s="399" t="s">
        <v>1005</v>
      </c>
      <c r="D130" s="399" t="s">
        <v>1006</v>
      </c>
      <c r="E130" s="400" t="s">
        <v>947</v>
      </c>
      <c r="F130" s="399" t="s">
        <v>947</v>
      </c>
      <c r="G130" s="399">
        <v>94875</v>
      </c>
      <c r="H130" s="399" t="s">
        <v>1080</v>
      </c>
      <c r="I130" s="399" t="s">
        <v>949</v>
      </c>
      <c r="J130" s="399" t="s">
        <v>950</v>
      </c>
      <c r="K130" s="400">
        <v>880.25</v>
      </c>
      <c r="L130" s="399" t="s">
        <v>951</v>
      </c>
    </row>
    <row r="131" spans="1:12" ht="13.5">
      <c r="A131" s="399" t="s">
        <v>943</v>
      </c>
      <c r="B131" s="399" t="s">
        <v>944</v>
      </c>
      <c r="C131" s="399" t="s">
        <v>1005</v>
      </c>
      <c r="D131" s="399" t="s">
        <v>1006</v>
      </c>
      <c r="E131" s="400" t="s">
        <v>947</v>
      </c>
      <c r="F131" s="399" t="s">
        <v>947</v>
      </c>
      <c r="G131" s="399">
        <v>94876</v>
      </c>
      <c r="H131" s="399" t="s">
        <v>1081</v>
      </c>
      <c r="I131" s="399" t="s">
        <v>949</v>
      </c>
      <c r="J131" s="399" t="s">
        <v>950</v>
      </c>
      <c r="K131" s="400">
        <v>16.03</v>
      </c>
      <c r="L131" s="399" t="s">
        <v>951</v>
      </c>
    </row>
    <row r="132" spans="1:12" ht="13.5">
      <c r="A132" s="399" t="s">
        <v>943</v>
      </c>
      <c r="B132" s="399" t="s">
        <v>944</v>
      </c>
      <c r="C132" s="399" t="s">
        <v>1005</v>
      </c>
      <c r="D132" s="399" t="s">
        <v>1006</v>
      </c>
      <c r="E132" s="400" t="s">
        <v>947</v>
      </c>
      <c r="F132" s="399" t="s">
        <v>947</v>
      </c>
      <c r="G132" s="399">
        <v>94878</v>
      </c>
      <c r="H132" s="399" t="s">
        <v>1082</v>
      </c>
      <c r="I132" s="399" t="s">
        <v>949</v>
      </c>
      <c r="J132" s="399" t="s">
        <v>950</v>
      </c>
      <c r="K132" s="400">
        <v>18.809999999999999</v>
      </c>
      <c r="L132" s="399" t="s">
        <v>951</v>
      </c>
    </row>
    <row r="133" spans="1:12" ht="13.5">
      <c r="A133" s="399" t="s">
        <v>943</v>
      </c>
      <c r="B133" s="399" t="s">
        <v>944</v>
      </c>
      <c r="C133" s="399" t="s">
        <v>1005</v>
      </c>
      <c r="D133" s="399" t="s">
        <v>1006</v>
      </c>
      <c r="E133" s="400" t="s">
        <v>947</v>
      </c>
      <c r="F133" s="399" t="s">
        <v>947</v>
      </c>
      <c r="G133" s="399">
        <v>94879</v>
      </c>
      <c r="H133" s="399" t="s">
        <v>1083</v>
      </c>
      <c r="I133" s="399" t="s">
        <v>949</v>
      </c>
      <c r="J133" s="399" t="s">
        <v>950</v>
      </c>
      <c r="K133" s="401">
        <v>1173.19</v>
      </c>
      <c r="L133" s="399" t="s">
        <v>951</v>
      </c>
    </row>
    <row r="134" spans="1:12" ht="13.5">
      <c r="A134" s="399" t="s">
        <v>943</v>
      </c>
      <c r="B134" s="399" t="s">
        <v>944</v>
      </c>
      <c r="C134" s="399" t="s">
        <v>1005</v>
      </c>
      <c r="D134" s="399" t="s">
        <v>1006</v>
      </c>
      <c r="E134" s="400" t="s">
        <v>947</v>
      </c>
      <c r="F134" s="399" t="s">
        <v>947</v>
      </c>
      <c r="G134" s="399">
        <v>94880</v>
      </c>
      <c r="H134" s="399" t="s">
        <v>1084</v>
      </c>
      <c r="I134" s="399" t="s">
        <v>949</v>
      </c>
      <c r="J134" s="399" t="s">
        <v>950</v>
      </c>
      <c r="K134" s="400">
        <v>23.04</v>
      </c>
      <c r="L134" s="399" t="s">
        <v>951</v>
      </c>
    </row>
    <row r="135" spans="1:12" ht="13.5">
      <c r="A135" s="399" t="s">
        <v>943</v>
      </c>
      <c r="B135" s="399" t="s">
        <v>944</v>
      </c>
      <c r="C135" s="399" t="s">
        <v>1005</v>
      </c>
      <c r="D135" s="399" t="s">
        <v>1006</v>
      </c>
      <c r="E135" s="400" t="s">
        <v>947</v>
      </c>
      <c r="F135" s="399" t="s">
        <v>947</v>
      </c>
      <c r="G135" s="399">
        <v>94881</v>
      </c>
      <c r="H135" s="399" t="s">
        <v>1085</v>
      </c>
      <c r="I135" s="399" t="s">
        <v>949</v>
      </c>
      <c r="J135" s="399" t="s">
        <v>950</v>
      </c>
      <c r="K135" s="401">
        <v>1830.01</v>
      </c>
      <c r="L135" s="399" t="s">
        <v>951</v>
      </c>
    </row>
    <row r="136" spans="1:12" ht="13.5">
      <c r="A136" s="399" t="s">
        <v>943</v>
      </c>
      <c r="B136" s="399" t="s">
        <v>944</v>
      </c>
      <c r="C136" s="399" t="s">
        <v>1005</v>
      </c>
      <c r="D136" s="399" t="s">
        <v>1006</v>
      </c>
      <c r="E136" s="400" t="s">
        <v>947</v>
      </c>
      <c r="F136" s="399" t="s">
        <v>947</v>
      </c>
      <c r="G136" s="399">
        <v>94882</v>
      </c>
      <c r="H136" s="399" t="s">
        <v>1086</v>
      </c>
      <c r="I136" s="399" t="s">
        <v>949</v>
      </c>
      <c r="J136" s="399" t="s">
        <v>950</v>
      </c>
      <c r="K136" s="400">
        <v>27.33</v>
      </c>
      <c r="L136" s="399" t="s">
        <v>951</v>
      </c>
    </row>
    <row r="137" spans="1:12" ht="13.5">
      <c r="A137" s="399" t="s">
        <v>943</v>
      </c>
      <c r="B137" s="399" t="s">
        <v>944</v>
      </c>
      <c r="C137" s="399" t="s">
        <v>1005</v>
      </c>
      <c r="D137" s="399" t="s">
        <v>1006</v>
      </c>
      <c r="E137" s="400" t="s">
        <v>947</v>
      </c>
      <c r="F137" s="399" t="s">
        <v>947</v>
      </c>
      <c r="G137" s="399">
        <v>94884</v>
      </c>
      <c r="H137" s="399" t="s">
        <v>1087</v>
      </c>
      <c r="I137" s="399" t="s">
        <v>949</v>
      </c>
      <c r="J137" s="399" t="s">
        <v>950</v>
      </c>
      <c r="K137" s="400">
        <v>36.03</v>
      </c>
      <c r="L137" s="399" t="s">
        <v>951</v>
      </c>
    </row>
    <row r="138" spans="1:12" ht="13.5">
      <c r="A138" s="399" t="s">
        <v>943</v>
      </c>
      <c r="B138" s="399" t="s">
        <v>944</v>
      </c>
      <c r="C138" s="399" t="s">
        <v>1005</v>
      </c>
      <c r="D138" s="399" t="s">
        <v>1006</v>
      </c>
      <c r="E138" s="400" t="s">
        <v>947</v>
      </c>
      <c r="F138" s="399" t="s">
        <v>947</v>
      </c>
      <c r="G138" s="399">
        <v>94885</v>
      </c>
      <c r="H138" s="399" t="s">
        <v>1088</v>
      </c>
      <c r="I138" s="399" t="s">
        <v>949</v>
      </c>
      <c r="J138" s="399" t="s">
        <v>950</v>
      </c>
      <c r="K138" s="400">
        <v>126.94</v>
      </c>
      <c r="L138" s="399" t="s">
        <v>951</v>
      </c>
    </row>
    <row r="139" spans="1:12" ht="13.5">
      <c r="A139" s="399" t="s">
        <v>943</v>
      </c>
      <c r="B139" s="399" t="s">
        <v>944</v>
      </c>
      <c r="C139" s="399" t="s">
        <v>1005</v>
      </c>
      <c r="D139" s="399" t="s">
        <v>1006</v>
      </c>
      <c r="E139" s="400" t="s">
        <v>947</v>
      </c>
      <c r="F139" s="399" t="s">
        <v>947</v>
      </c>
      <c r="G139" s="399">
        <v>94886</v>
      </c>
      <c r="H139" s="399" t="s">
        <v>1089</v>
      </c>
      <c r="I139" s="399" t="s">
        <v>949</v>
      </c>
      <c r="J139" s="399" t="s">
        <v>1037</v>
      </c>
      <c r="K139" s="400">
        <v>0.87</v>
      </c>
      <c r="L139" s="399" t="s">
        <v>951</v>
      </c>
    </row>
    <row r="140" spans="1:12" ht="13.5">
      <c r="A140" s="399" t="s">
        <v>943</v>
      </c>
      <c r="B140" s="399" t="s">
        <v>944</v>
      </c>
      <c r="C140" s="399" t="s">
        <v>1005</v>
      </c>
      <c r="D140" s="399" t="s">
        <v>1006</v>
      </c>
      <c r="E140" s="400" t="s">
        <v>947</v>
      </c>
      <c r="F140" s="399" t="s">
        <v>947</v>
      </c>
      <c r="G140" s="399">
        <v>94887</v>
      </c>
      <c r="H140" s="399" t="s">
        <v>1090</v>
      </c>
      <c r="I140" s="399" t="s">
        <v>949</v>
      </c>
      <c r="J140" s="399" t="s">
        <v>950</v>
      </c>
      <c r="K140" s="400">
        <v>150.55000000000001</v>
      </c>
      <c r="L140" s="399" t="s">
        <v>951</v>
      </c>
    </row>
    <row r="141" spans="1:12" ht="13.5">
      <c r="A141" s="399" t="s">
        <v>943</v>
      </c>
      <c r="B141" s="399" t="s">
        <v>944</v>
      </c>
      <c r="C141" s="399" t="s">
        <v>1005</v>
      </c>
      <c r="D141" s="399" t="s">
        <v>1006</v>
      </c>
      <c r="E141" s="400" t="s">
        <v>947</v>
      </c>
      <c r="F141" s="399" t="s">
        <v>947</v>
      </c>
      <c r="G141" s="399">
        <v>94888</v>
      </c>
      <c r="H141" s="399" t="s">
        <v>1091</v>
      </c>
      <c r="I141" s="399" t="s">
        <v>949</v>
      </c>
      <c r="J141" s="399" t="s">
        <v>1037</v>
      </c>
      <c r="K141" s="400">
        <v>1.5</v>
      </c>
      <c r="L141" s="399" t="s">
        <v>951</v>
      </c>
    </row>
    <row r="142" spans="1:12" ht="13.5">
      <c r="A142" s="399" t="s">
        <v>943</v>
      </c>
      <c r="B142" s="399" t="s">
        <v>944</v>
      </c>
      <c r="C142" s="399" t="s">
        <v>1005</v>
      </c>
      <c r="D142" s="399" t="s">
        <v>1006</v>
      </c>
      <c r="E142" s="400" t="s">
        <v>947</v>
      </c>
      <c r="F142" s="399" t="s">
        <v>947</v>
      </c>
      <c r="G142" s="399">
        <v>94891</v>
      </c>
      <c r="H142" s="399" t="s">
        <v>1092</v>
      </c>
      <c r="I142" s="399" t="s">
        <v>949</v>
      </c>
      <c r="J142" s="399" t="s">
        <v>950</v>
      </c>
      <c r="K142" s="400">
        <v>882.84</v>
      </c>
      <c r="L142" s="399" t="s">
        <v>951</v>
      </c>
    </row>
    <row r="143" spans="1:12" ht="13.5">
      <c r="A143" s="399" t="s">
        <v>943</v>
      </c>
      <c r="B143" s="399" t="s">
        <v>944</v>
      </c>
      <c r="C143" s="399" t="s">
        <v>1005</v>
      </c>
      <c r="D143" s="399" t="s">
        <v>1006</v>
      </c>
      <c r="E143" s="400" t="s">
        <v>947</v>
      </c>
      <c r="F143" s="399" t="s">
        <v>947</v>
      </c>
      <c r="G143" s="399">
        <v>94892</v>
      </c>
      <c r="H143" s="399" t="s">
        <v>1093</v>
      </c>
      <c r="I143" s="399" t="s">
        <v>949</v>
      </c>
      <c r="J143" s="399" t="s">
        <v>950</v>
      </c>
      <c r="K143" s="400">
        <v>18.62</v>
      </c>
      <c r="L143" s="399" t="s">
        <v>951</v>
      </c>
    </row>
    <row r="144" spans="1:12" ht="13.5">
      <c r="A144" s="399" t="s">
        <v>943</v>
      </c>
      <c r="B144" s="399" t="s">
        <v>944</v>
      </c>
      <c r="C144" s="399" t="s">
        <v>1005</v>
      </c>
      <c r="D144" s="399" t="s">
        <v>1006</v>
      </c>
      <c r="E144" s="400" t="s">
        <v>947</v>
      </c>
      <c r="F144" s="399" t="s">
        <v>947</v>
      </c>
      <c r="G144" s="399">
        <v>94894</v>
      </c>
      <c r="H144" s="399" t="s">
        <v>1094</v>
      </c>
      <c r="I144" s="399" t="s">
        <v>949</v>
      </c>
      <c r="J144" s="399" t="s">
        <v>950</v>
      </c>
      <c r="K144" s="400">
        <v>21.63</v>
      </c>
      <c r="L144" s="399" t="s">
        <v>951</v>
      </c>
    </row>
    <row r="145" spans="1:12" ht="13.5">
      <c r="A145" s="399" t="s">
        <v>943</v>
      </c>
      <c r="B145" s="399" t="s">
        <v>944</v>
      </c>
      <c r="C145" s="399" t="s">
        <v>1005</v>
      </c>
      <c r="D145" s="399" t="s">
        <v>1006</v>
      </c>
      <c r="E145" s="400" t="s">
        <v>947</v>
      </c>
      <c r="F145" s="399" t="s">
        <v>947</v>
      </c>
      <c r="G145" s="399">
        <v>94895</v>
      </c>
      <c r="H145" s="399" t="s">
        <v>1095</v>
      </c>
      <c r="I145" s="399" t="s">
        <v>949</v>
      </c>
      <c r="J145" s="399" t="s">
        <v>950</v>
      </c>
      <c r="K145" s="401">
        <v>1176.27</v>
      </c>
      <c r="L145" s="399" t="s">
        <v>951</v>
      </c>
    </row>
    <row r="146" spans="1:12" ht="13.5">
      <c r="A146" s="399" t="s">
        <v>943</v>
      </c>
      <c r="B146" s="399" t="s">
        <v>944</v>
      </c>
      <c r="C146" s="399" t="s">
        <v>1005</v>
      </c>
      <c r="D146" s="399" t="s">
        <v>1006</v>
      </c>
      <c r="E146" s="400" t="s">
        <v>947</v>
      </c>
      <c r="F146" s="399" t="s">
        <v>947</v>
      </c>
      <c r="G146" s="399">
        <v>94896</v>
      </c>
      <c r="H146" s="399" t="s">
        <v>1096</v>
      </c>
      <c r="I146" s="399" t="s">
        <v>949</v>
      </c>
      <c r="J146" s="399" t="s">
        <v>950</v>
      </c>
      <c r="K146" s="400">
        <v>26.12</v>
      </c>
      <c r="L146" s="399" t="s">
        <v>951</v>
      </c>
    </row>
    <row r="147" spans="1:12" ht="13.5">
      <c r="A147" s="399" t="s">
        <v>943</v>
      </c>
      <c r="B147" s="399" t="s">
        <v>944</v>
      </c>
      <c r="C147" s="399" t="s">
        <v>1005</v>
      </c>
      <c r="D147" s="399" t="s">
        <v>1006</v>
      </c>
      <c r="E147" s="400" t="s">
        <v>947</v>
      </c>
      <c r="F147" s="399" t="s">
        <v>947</v>
      </c>
      <c r="G147" s="399">
        <v>94897</v>
      </c>
      <c r="H147" s="399" t="s">
        <v>1097</v>
      </c>
      <c r="I147" s="399" t="s">
        <v>949</v>
      </c>
      <c r="J147" s="399" t="s">
        <v>950</v>
      </c>
      <c r="K147" s="401">
        <v>1833.31</v>
      </c>
      <c r="L147" s="399" t="s">
        <v>951</v>
      </c>
    </row>
    <row r="148" spans="1:12" ht="13.5">
      <c r="A148" s="399" t="s">
        <v>943</v>
      </c>
      <c r="B148" s="399" t="s">
        <v>944</v>
      </c>
      <c r="C148" s="399" t="s">
        <v>1005</v>
      </c>
      <c r="D148" s="399" t="s">
        <v>1006</v>
      </c>
      <c r="E148" s="400" t="s">
        <v>947</v>
      </c>
      <c r="F148" s="399" t="s">
        <v>947</v>
      </c>
      <c r="G148" s="399">
        <v>94898</v>
      </c>
      <c r="H148" s="399" t="s">
        <v>1098</v>
      </c>
      <c r="I148" s="399" t="s">
        <v>949</v>
      </c>
      <c r="J148" s="399" t="s">
        <v>950</v>
      </c>
      <c r="K148" s="400">
        <v>30.63</v>
      </c>
      <c r="L148" s="399" t="s">
        <v>951</v>
      </c>
    </row>
    <row r="149" spans="1:12" ht="13.5">
      <c r="A149" s="399" t="s">
        <v>943</v>
      </c>
      <c r="B149" s="399" t="s">
        <v>944</v>
      </c>
      <c r="C149" s="399" t="s">
        <v>1005</v>
      </c>
      <c r="D149" s="399" t="s">
        <v>1006</v>
      </c>
      <c r="E149" s="400" t="s">
        <v>947</v>
      </c>
      <c r="F149" s="399" t="s">
        <v>947</v>
      </c>
      <c r="G149" s="399">
        <v>94900</v>
      </c>
      <c r="H149" s="399" t="s">
        <v>1099</v>
      </c>
      <c r="I149" s="399" t="s">
        <v>949</v>
      </c>
      <c r="J149" s="399" t="s">
        <v>950</v>
      </c>
      <c r="K149" s="400">
        <v>39.65</v>
      </c>
      <c r="L149" s="399" t="s">
        <v>951</v>
      </c>
    </row>
    <row r="150" spans="1:12" ht="13.5">
      <c r="A150" s="399" t="s">
        <v>943</v>
      </c>
      <c r="B150" s="399" t="s">
        <v>944</v>
      </c>
      <c r="C150" s="399" t="s">
        <v>1005</v>
      </c>
      <c r="D150" s="399" t="s">
        <v>1006</v>
      </c>
      <c r="E150" s="400" t="s">
        <v>947</v>
      </c>
      <c r="F150" s="399" t="s">
        <v>947</v>
      </c>
      <c r="G150" s="399">
        <v>97121</v>
      </c>
      <c r="H150" s="399" t="s">
        <v>1100</v>
      </c>
      <c r="I150" s="399" t="s">
        <v>949</v>
      </c>
      <c r="J150" s="399" t="s">
        <v>1037</v>
      </c>
      <c r="K150" s="400">
        <v>1.52</v>
      </c>
      <c r="L150" s="399" t="s">
        <v>951</v>
      </c>
    </row>
    <row r="151" spans="1:12" ht="13.5">
      <c r="A151" s="399" t="s">
        <v>943</v>
      </c>
      <c r="B151" s="399" t="s">
        <v>944</v>
      </c>
      <c r="C151" s="399" t="s">
        <v>1005</v>
      </c>
      <c r="D151" s="399" t="s">
        <v>1006</v>
      </c>
      <c r="E151" s="400" t="s">
        <v>947</v>
      </c>
      <c r="F151" s="399" t="s">
        <v>947</v>
      </c>
      <c r="G151" s="399">
        <v>97122</v>
      </c>
      <c r="H151" s="399" t="s">
        <v>1101</v>
      </c>
      <c r="I151" s="399" t="s">
        <v>949</v>
      </c>
      <c r="J151" s="399" t="s">
        <v>1037</v>
      </c>
      <c r="K151" s="400">
        <v>2.13</v>
      </c>
      <c r="L151" s="399" t="s">
        <v>951</v>
      </c>
    </row>
    <row r="152" spans="1:12" ht="13.5">
      <c r="A152" s="399" t="s">
        <v>943</v>
      </c>
      <c r="B152" s="399" t="s">
        <v>944</v>
      </c>
      <c r="C152" s="399" t="s">
        <v>1005</v>
      </c>
      <c r="D152" s="399" t="s">
        <v>1006</v>
      </c>
      <c r="E152" s="400" t="s">
        <v>947</v>
      </c>
      <c r="F152" s="399" t="s">
        <v>947</v>
      </c>
      <c r="G152" s="399">
        <v>97123</v>
      </c>
      <c r="H152" s="399" t="s">
        <v>1102</v>
      </c>
      <c r="I152" s="399" t="s">
        <v>949</v>
      </c>
      <c r="J152" s="399" t="s">
        <v>1037</v>
      </c>
      <c r="K152" s="400">
        <v>2.71</v>
      </c>
      <c r="L152" s="399" t="s">
        <v>951</v>
      </c>
    </row>
    <row r="153" spans="1:12" ht="13.5">
      <c r="A153" s="399" t="s">
        <v>943</v>
      </c>
      <c r="B153" s="399" t="s">
        <v>944</v>
      </c>
      <c r="C153" s="399" t="s">
        <v>1005</v>
      </c>
      <c r="D153" s="399" t="s">
        <v>1006</v>
      </c>
      <c r="E153" s="400" t="s">
        <v>947</v>
      </c>
      <c r="F153" s="399" t="s">
        <v>947</v>
      </c>
      <c r="G153" s="399">
        <v>97124</v>
      </c>
      <c r="H153" s="399" t="s">
        <v>1103</v>
      </c>
      <c r="I153" s="399" t="s">
        <v>949</v>
      </c>
      <c r="J153" s="399" t="s">
        <v>1037</v>
      </c>
      <c r="K153" s="400">
        <v>0.67</v>
      </c>
      <c r="L153" s="399" t="s">
        <v>951</v>
      </c>
    </row>
    <row r="154" spans="1:12" ht="13.5">
      <c r="A154" s="399" t="s">
        <v>943</v>
      </c>
      <c r="B154" s="399" t="s">
        <v>944</v>
      </c>
      <c r="C154" s="399" t="s">
        <v>1005</v>
      </c>
      <c r="D154" s="399" t="s">
        <v>1006</v>
      </c>
      <c r="E154" s="400" t="s">
        <v>947</v>
      </c>
      <c r="F154" s="399" t="s">
        <v>947</v>
      </c>
      <c r="G154" s="399">
        <v>97125</v>
      </c>
      <c r="H154" s="399" t="s">
        <v>1104</v>
      </c>
      <c r="I154" s="399" t="s">
        <v>949</v>
      </c>
      <c r="J154" s="399" t="s">
        <v>1037</v>
      </c>
      <c r="K154" s="400">
        <v>0.96</v>
      </c>
      <c r="L154" s="399" t="s">
        <v>951</v>
      </c>
    </row>
    <row r="155" spans="1:12" ht="13.5">
      <c r="A155" s="399" t="s">
        <v>943</v>
      </c>
      <c r="B155" s="399" t="s">
        <v>944</v>
      </c>
      <c r="C155" s="399" t="s">
        <v>1005</v>
      </c>
      <c r="D155" s="399" t="s">
        <v>1006</v>
      </c>
      <c r="E155" s="400" t="s">
        <v>947</v>
      </c>
      <c r="F155" s="399" t="s">
        <v>947</v>
      </c>
      <c r="G155" s="399">
        <v>97126</v>
      </c>
      <c r="H155" s="399" t="s">
        <v>1105</v>
      </c>
      <c r="I155" s="399" t="s">
        <v>949</v>
      </c>
      <c r="J155" s="399" t="s">
        <v>1037</v>
      </c>
      <c r="K155" s="400">
        <v>1.23</v>
      </c>
      <c r="L155" s="399" t="s">
        <v>951</v>
      </c>
    </row>
    <row r="156" spans="1:12" ht="13.5">
      <c r="A156" s="399" t="s">
        <v>943</v>
      </c>
      <c r="B156" s="399" t="s">
        <v>944</v>
      </c>
      <c r="C156" s="399" t="s">
        <v>1106</v>
      </c>
      <c r="D156" s="399" t="s">
        <v>1107</v>
      </c>
      <c r="E156" s="400" t="s">
        <v>947</v>
      </c>
      <c r="F156" s="399" t="s">
        <v>947</v>
      </c>
      <c r="G156" s="399">
        <v>92833</v>
      </c>
      <c r="H156" s="399" t="s">
        <v>1108</v>
      </c>
      <c r="I156" s="399" t="s">
        <v>949</v>
      </c>
      <c r="J156" s="399" t="s">
        <v>950</v>
      </c>
      <c r="K156" s="400">
        <v>151.94</v>
      </c>
      <c r="L156" s="399" t="s">
        <v>951</v>
      </c>
    </row>
    <row r="157" spans="1:12" ht="13.5">
      <c r="A157" s="399" t="s">
        <v>943</v>
      </c>
      <c r="B157" s="399" t="s">
        <v>944</v>
      </c>
      <c r="C157" s="399" t="s">
        <v>1106</v>
      </c>
      <c r="D157" s="399" t="s">
        <v>1107</v>
      </c>
      <c r="E157" s="400" t="s">
        <v>947</v>
      </c>
      <c r="F157" s="399" t="s">
        <v>947</v>
      </c>
      <c r="G157" s="399">
        <v>92834</v>
      </c>
      <c r="H157" s="399" t="s">
        <v>1109</v>
      </c>
      <c r="I157" s="399" t="s">
        <v>949</v>
      </c>
      <c r="J157" s="399" t="s">
        <v>950</v>
      </c>
      <c r="K157" s="400">
        <v>5.96</v>
      </c>
      <c r="L157" s="399" t="s">
        <v>951</v>
      </c>
    </row>
    <row r="158" spans="1:12" ht="13.5">
      <c r="A158" s="399" t="s">
        <v>943</v>
      </c>
      <c r="B158" s="399" t="s">
        <v>944</v>
      </c>
      <c r="C158" s="399" t="s">
        <v>1106</v>
      </c>
      <c r="D158" s="399" t="s">
        <v>1107</v>
      </c>
      <c r="E158" s="400" t="s">
        <v>947</v>
      </c>
      <c r="F158" s="399" t="s">
        <v>947</v>
      </c>
      <c r="G158" s="399">
        <v>92835</v>
      </c>
      <c r="H158" s="399" t="s">
        <v>1110</v>
      </c>
      <c r="I158" s="399" t="s">
        <v>949</v>
      </c>
      <c r="J158" s="399" t="s">
        <v>950</v>
      </c>
      <c r="K158" s="400">
        <v>201.52</v>
      </c>
      <c r="L158" s="399" t="s">
        <v>951</v>
      </c>
    </row>
    <row r="159" spans="1:12" ht="13.5">
      <c r="A159" s="399" t="s">
        <v>943</v>
      </c>
      <c r="B159" s="399" t="s">
        <v>944</v>
      </c>
      <c r="C159" s="399" t="s">
        <v>1106</v>
      </c>
      <c r="D159" s="399" t="s">
        <v>1107</v>
      </c>
      <c r="E159" s="400" t="s">
        <v>947</v>
      </c>
      <c r="F159" s="399" t="s">
        <v>947</v>
      </c>
      <c r="G159" s="399">
        <v>92836</v>
      </c>
      <c r="H159" s="399" t="s">
        <v>1111</v>
      </c>
      <c r="I159" s="399" t="s">
        <v>949</v>
      </c>
      <c r="J159" s="399" t="s">
        <v>950</v>
      </c>
      <c r="K159" s="400">
        <v>7.62</v>
      </c>
      <c r="L159" s="399" t="s">
        <v>951</v>
      </c>
    </row>
    <row r="160" spans="1:12" ht="13.5">
      <c r="A160" s="399" t="s">
        <v>943</v>
      </c>
      <c r="B160" s="399" t="s">
        <v>944</v>
      </c>
      <c r="C160" s="399" t="s">
        <v>1106</v>
      </c>
      <c r="D160" s="399" t="s">
        <v>1107</v>
      </c>
      <c r="E160" s="400" t="s">
        <v>947</v>
      </c>
      <c r="F160" s="399" t="s">
        <v>947</v>
      </c>
      <c r="G160" s="399">
        <v>92837</v>
      </c>
      <c r="H160" s="399" t="s">
        <v>1112</v>
      </c>
      <c r="I160" s="399" t="s">
        <v>949</v>
      </c>
      <c r="J160" s="399" t="s">
        <v>950</v>
      </c>
      <c r="K160" s="400">
        <v>254.06</v>
      </c>
      <c r="L160" s="399" t="s">
        <v>951</v>
      </c>
    </row>
    <row r="161" spans="1:12" ht="13.5">
      <c r="A161" s="399" t="s">
        <v>943</v>
      </c>
      <c r="B161" s="399" t="s">
        <v>944</v>
      </c>
      <c r="C161" s="399" t="s">
        <v>1106</v>
      </c>
      <c r="D161" s="399" t="s">
        <v>1107</v>
      </c>
      <c r="E161" s="400" t="s">
        <v>947</v>
      </c>
      <c r="F161" s="399" t="s">
        <v>947</v>
      </c>
      <c r="G161" s="399">
        <v>92838</v>
      </c>
      <c r="H161" s="399" t="s">
        <v>1113</v>
      </c>
      <c r="I161" s="399" t="s">
        <v>949</v>
      </c>
      <c r="J161" s="399" t="s">
        <v>950</v>
      </c>
      <c r="K161" s="400">
        <v>9.16</v>
      </c>
      <c r="L161" s="399" t="s">
        <v>951</v>
      </c>
    </row>
    <row r="162" spans="1:12" ht="13.5">
      <c r="A162" s="399" t="s">
        <v>943</v>
      </c>
      <c r="B162" s="399" t="s">
        <v>944</v>
      </c>
      <c r="C162" s="399" t="s">
        <v>1106</v>
      </c>
      <c r="D162" s="399" t="s">
        <v>1107</v>
      </c>
      <c r="E162" s="400" t="s">
        <v>947</v>
      </c>
      <c r="F162" s="399" t="s">
        <v>947</v>
      </c>
      <c r="G162" s="399">
        <v>92839</v>
      </c>
      <c r="H162" s="399" t="s">
        <v>1114</v>
      </c>
      <c r="I162" s="399" t="s">
        <v>949</v>
      </c>
      <c r="J162" s="399" t="s">
        <v>950</v>
      </c>
      <c r="K162" s="400">
        <v>335.28</v>
      </c>
      <c r="L162" s="399" t="s">
        <v>951</v>
      </c>
    </row>
    <row r="163" spans="1:12" ht="13.5">
      <c r="A163" s="399" t="s">
        <v>943</v>
      </c>
      <c r="B163" s="399" t="s">
        <v>944</v>
      </c>
      <c r="C163" s="399" t="s">
        <v>1106</v>
      </c>
      <c r="D163" s="399" t="s">
        <v>1107</v>
      </c>
      <c r="E163" s="400" t="s">
        <v>947</v>
      </c>
      <c r="F163" s="399" t="s">
        <v>947</v>
      </c>
      <c r="G163" s="399">
        <v>92840</v>
      </c>
      <c r="H163" s="399" t="s">
        <v>1115</v>
      </c>
      <c r="I163" s="399" t="s">
        <v>949</v>
      </c>
      <c r="J163" s="399" t="s">
        <v>950</v>
      </c>
      <c r="K163" s="400">
        <v>10.84</v>
      </c>
      <c r="L163" s="399" t="s">
        <v>951</v>
      </c>
    </row>
    <row r="164" spans="1:12" ht="13.5">
      <c r="A164" s="399" t="s">
        <v>943</v>
      </c>
      <c r="B164" s="399" t="s">
        <v>944</v>
      </c>
      <c r="C164" s="399" t="s">
        <v>1106</v>
      </c>
      <c r="D164" s="399" t="s">
        <v>1107</v>
      </c>
      <c r="E164" s="400" t="s">
        <v>947</v>
      </c>
      <c r="F164" s="399" t="s">
        <v>947</v>
      </c>
      <c r="G164" s="399">
        <v>92841</v>
      </c>
      <c r="H164" s="399" t="s">
        <v>1116</v>
      </c>
      <c r="I164" s="399" t="s">
        <v>949</v>
      </c>
      <c r="J164" s="399" t="s">
        <v>950</v>
      </c>
      <c r="K164" s="400">
        <v>381.25</v>
      </c>
      <c r="L164" s="399" t="s">
        <v>951</v>
      </c>
    </row>
    <row r="165" spans="1:12" ht="13.5">
      <c r="A165" s="399" t="s">
        <v>943</v>
      </c>
      <c r="B165" s="399" t="s">
        <v>944</v>
      </c>
      <c r="C165" s="399" t="s">
        <v>1106</v>
      </c>
      <c r="D165" s="399" t="s">
        <v>1107</v>
      </c>
      <c r="E165" s="400" t="s">
        <v>947</v>
      </c>
      <c r="F165" s="399" t="s">
        <v>947</v>
      </c>
      <c r="G165" s="399">
        <v>92842</v>
      </c>
      <c r="H165" s="399" t="s">
        <v>1117</v>
      </c>
      <c r="I165" s="399" t="s">
        <v>949</v>
      </c>
      <c r="J165" s="399" t="s">
        <v>950</v>
      </c>
      <c r="K165" s="400">
        <v>12.39</v>
      </c>
      <c r="L165" s="399" t="s">
        <v>951</v>
      </c>
    </row>
    <row r="166" spans="1:12" ht="13.5">
      <c r="A166" s="399" t="s">
        <v>943</v>
      </c>
      <c r="B166" s="399" t="s">
        <v>944</v>
      </c>
      <c r="C166" s="399" t="s">
        <v>1106</v>
      </c>
      <c r="D166" s="399" t="s">
        <v>1107</v>
      </c>
      <c r="E166" s="400" t="s">
        <v>947</v>
      </c>
      <c r="F166" s="399" t="s">
        <v>947</v>
      </c>
      <c r="G166" s="399">
        <v>92844</v>
      </c>
      <c r="H166" s="399" t="s">
        <v>1118</v>
      </c>
      <c r="I166" s="399" t="s">
        <v>949</v>
      </c>
      <c r="J166" s="399" t="s">
        <v>950</v>
      </c>
      <c r="K166" s="400">
        <v>14.07</v>
      </c>
      <c r="L166" s="399" t="s">
        <v>951</v>
      </c>
    </row>
    <row r="167" spans="1:12" ht="13.5">
      <c r="A167" s="399" t="s">
        <v>943</v>
      </c>
      <c r="B167" s="399" t="s">
        <v>944</v>
      </c>
      <c r="C167" s="399" t="s">
        <v>1106</v>
      </c>
      <c r="D167" s="399" t="s">
        <v>1107</v>
      </c>
      <c r="E167" s="400" t="s">
        <v>947</v>
      </c>
      <c r="F167" s="399" t="s">
        <v>947</v>
      </c>
      <c r="G167" s="399">
        <v>92846</v>
      </c>
      <c r="H167" s="399" t="s">
        <v>1119</v>
      </c>
      <c r="I167" s="399" t="s">
        <v>949</v>
      </c>
      <c r="J167" s="399" t="s">
        <v>950</v>
      </c>
      <c r="K167" s="400">
        <v>15.61</v>
      </c>
      <c r="L167" s="399" t="s">
        <v>951</v>
      </c>
    </row>
    <row r="168" spans="1:12" ht="13.5">
      <c r="A168" s="399" t="s">
        <v>943</v>
      </c>
      <c r="B168" s="399" t="s">
        <v>944</v>
      </c>
      <c r="C168" s="399" t="s">
        <v>1106</v>
      </c>
      <c r="D168" s="399" t="s">
        <v>1107</v>
      </c>
      <c r="E168" s="400" t="s">
        <v>947</v>
      </c>
      <c r="F168" s="399" t="s">
        <v>947</v>
      </c>
      <c r="G168" s="399">
        <v>92847</v>
      </c>
      <c r="H168" s="399" t="s">
        <v>1120</v>
      </c>
      <c r="I168" s="399" t="s">
        <v>949</v>
      </c>
      <c r="J168" s="399" t="s">
        <v>950</v>
      </c>
      <c r="K168" s="400">
        <v>673.13</v>
      </c>
      <c r="L168" s="399" t="s">
        <v>951</v>
      </c>
    </row>
    <row r="169" spans="1:12" ht="13.5">
      <c r="A169" s="399" t="s">
        <v>943</v>
      </c>
      <c r="B169" s="399" t="s">
        <v>944</v>
      </c>
      <c r="C169" s="399" t="s">
        <v>1106</v>
      </c>
      <c r="D169" s="399" t="s">
        <v>1107</v>
      </c>
      <c r="E169" s="400" t="s">
        <v>947</v>
      </c>
      <c r="F169" s="399" t="s">
        <v>947</v>
      </c>
      <c r="G169" s="399">
        <v>92848</v>
      </c>
      <c r="H169" s="399" t="s">
        <v>1121</v>
      </c>
      <c r="I169" s="399" t="s">
        <v>949</v>
      </c>
      <c r="J169" s="399" t="s">
        <v>950</v>
      </c>
      <c r="K169" s="400">
        <v>17.309999999999999</v>
      </c>
      <c r="L169" s="399" t="s">
        <v>951</v>
      </c>
    </row>
    <row r="170" spans="1:12" ht="13.5">
      <c r="A170" s="399" t="s">
        <v>943</v>
      </c>
      <c r="B170" s="399" t="s">
        <v>944</v>
      </c>
      <c r="C170" s="399" t="s">
        <v>1106</v>
      </c>
      <c r="D170" s="399" t="s">
        <v>1107</v>
      </c>
      <c r="E170" s="400" t="s">
        <v>947</v>
      </c>
      <c r="F170" s="399" t="s">
        <v>947</v>
      </c>
      <c r="G170" s="399">
        <v>92849</v>
      </c>
      <c r="H170" s="399" t="s">
        <v>1122</v>
      </c>
      <c r="I170" s="399" t="s">
        <v>949</v>
      </c>
      <c r="J170" s="399" t="s">
        <v>950</v>
      </c>
      <c r="K170" s="400">
        <v>157.28</v>
      </c>
      <c r="L170" s="399" t="s">
        <v>951</v>
      </c>
    </row>
    <row r="171" spans="1:12" ht="13.5">
      <c r="A171" s="399" t="s">
        <v>943</v>
      </c>
      <c r="B171" s="399" t="s">
        <v>944</v>
      </c>
      <c r="C171" s="399" t="s">
        <v>1106</v>
      </c>
      <c r="D171" s="399" t="s">
        <v>1107</v>
      </c>
      <c r="E171" s="400" t="s">
        <v>947</v>
      </c>
      <c r="F171" s="399" t="s">
        <v>947</v>
      </c>
      <c r="G171" s="399">
        <v>92850</v>
      </c>
      <c r="H171" s="399" t="s">
        <v>1123</v>
      </c>
      <c r="I171" s="399" t="s">
        <v>949</v>
      </c>
      <c r="J171" s="399" t="s">
        <v>950</v>
      </c>
      <c r="K171" s="400">
        <v>11.29</v>
      </c>
      <c r="L171" s="399" t="s">
        <v>951</v>
      </c>
    </row>
    <row r="172" spans="1:12" ht="13.5">
      <c r="A172" s="399" t="s">
        <v>943</v>
      </c>
      <c r="B172" s="399" t="s">
        <v>944</v>
      </c>
      <c r="C172" s="399" t="s">
        <v>1106</v>
      </c>
      <c r="D172" s="399" t="s">
        <v>1107</v>
      </c>
      <c r="E172" s="400" t="s">
        <v>947</v>
      </c>
      <c r="F172" s="399" t="s">
        <v>947</v>
      </c>
      <c r="G172" s="399">
        <v>92851</v>
      </c>
      <c r="H172" s="399" t="s">
        <v>1124</v>
      </c>
      <c r="I172" s="399" t="s">
        <v>949</v>
      </c>
      <c r="J172" s="399" t="s">
        <v>950</v>
      </c>
      <c r="K172" s="400">
        <v>208.19</v>
      </c>
      <c r="L172" s="399" t="s">
        <v>951</v>
      </c>
    </row>
    <row r="173" spans="1:12" ht="13.5">
      <c r="A173" s="399" t="s">
        <v>943</v>
      </c>
      <c r="B173" s="399" t="s">
        <v>944</v>
      </c>
      <c r="C173" s="399" t="s">
        <v>1106</v>
      </c>
      <c r="D173" s="399" t="s">
        <v>1107</v>
      </c>
      <c r="E173" s="400" t="s">
        <v>947</v>
      </c>
      <c r="F173" s="399" t="s">
        <v>947</v>
      </c>
      <c r="G173" s="399">
        <v>92852</v>
      </c>
      <c r="H173" s="399" t="s">
        <v>1125</v>
      </c>
      <c r="I173" s="399" t="s">
        <v>949</v>
      </c>
      <c r="J173" s="399" t="s">
        <v>950</v>
      </c>
      <c r="K173" s="400">
        <v>14.27</v>
      </c>
      <c r="L173" s="399" t="s">
        <v>951</v>
      </c>
    </row>
    <row r="174" spans="1:12" ht="13.5">
      <c r="A174" s="399" t="s">
        <v>943</v>
      </c>
      <c r="B174" s="399" t="s">
        <v>944</v>
      </c>
      <c r="C174" s="399" t="s">
        <v>1106</v>
      </c>
      <c r="D174" s="399" t="s">
        <v>1107</v>
      </c>
      <c r="E174" s="400" t="s">
        <v>947</v>
      </c>
      <c r="F174" s="399" t="s">
        <v>947</v>
      </c>
      <c r="G174" s="399">
        <v>92853</v>
      </c>
      <c r="H174" s="399" t="s">
        <v>1126</v>
      </c>
      <c r="I174" s="399" t="s">
        <v>949</v>
      </c>
      <c r="J174" s="399" t="s">
        <v>950</v>
      </c>
      <c r="K174" s="400">
        <v>262.3</v>
      </c>
      <c r="L174" s="399" t="s">
        <v>951</v>
      </c>
    </row>
    <row r="175" spans="1:12" ht="13.5">
      <c r="A175" s="399" t="s">
        <v>943</v>
      </c>
      <c r="B175" s="399" t="s">
        <v>944</v>
      </c>
      <c r="C175" s="399" t="s">
        <v>1106</v>
      </c>
      <c r="D175" s="399" t="s">
        <v>1107</v>
      </c>
      <c r="E175" s="400" t="s">
        <v>947</v>
      </c>
      <c r="F175" s="399" t="s">
        <v>947</v>
      </c>
      <c r="G175" s="399">
        <v>92854</v>
      </c>
      <c r="H175" s="399" t="s">
        <v>1127</v>
      </c>
      <c r="I175" s="399" t="s">
        <v>949</v>
      </c>
      <c r="J175" s="399" t="s">
        <v>950</v>
      </c>
      <c r="K175" s="400">
        <v>17.37</v>
      </c>
      <c r="L175" s="399" t="s">
        <v>951</v>
      </c>
    </row>
    <row r="176" spans="1:12" ht="13.5">
      <c r="A176" s="399" t="s">
        <v>943</v>
      </c>
      <c r="B176" s="399" t="s">
        <v>944</v>
      </c>
      <c r="C176" s="399" t="s">
        <v>1106</v>
      </c>
      <c r="D176" s="399" t="s">
        <v>1107</v>
      </c>
      <c r="E176" s="400" t="s">
        <v>947</v>
      </c>
      <c r="F176" s="399" t="s">
        <v>947</v>
      </c>
      <c r="G176" s="399">
        <v>92855</v>
      </c>
      <c r="H176" s="399" t="s">
        <v>1128</v>
      </c>
      <c r="I176" s="399" t="s">
        <v>949</v>
      </c>
      <c r="J176" s="399" t="s">
        <v>950</v>
      </c>
      <c r="K176" s="400">
        <v>344.94</v>
      </c>
      <c r="L176" s="399" t="s">
        <v>951</v>
      </c>
    </row>
    <row r="177" spans="1:12" ht="13.5">
      <c r="A177" s="399" t="s">
        <v>943</v>
      </c>
      <c r="B177" s="399" t="s">
        <v>944</v>
      </c>
      <c r="C177" s="399" t="s">
        <v>1106</v>
      </c>
      <c r="D177" s="399" t="s">
        <v>1107</v>
      </c>
      <c r="E177" s="400" t="s">
        <v>947</v>
      </c>
      <c r="F177" s="399" t="s">
        <v>947</v>
      </c>
      <c r="G177" s="399">
        <v>92856</v>
      </c>
      <c r="H177" s="399" t="s">
        <v>1129</v>
      </c>
      <c r="I177" s="399" t="s">
        <v>949</v>
      </c>
      <c r="J177" s="399" t="s">
        <v>950</v>
      </c>
      <c r="K177" s="400">
        <v>20.48</v>
      </c>
      <c r="L177" s="399" t="s">
        <v>951</v>
      </c>
    </row>
    <row r="178" spans="1:12" ht="13.5">
      <c r="A178" s="399" t="s">
        <v>943</v>
      </c>
      <c r="B178" s="399" t="s">
        <v>944</v>
      </c>
      <c r="C178" s="399" t="s">
        <v>1106</v>
      </c>
      <c r="D178" s="399" t="s">
        <v>1107</v>
      </c>
      <c r="E178" s="400" t="s">
        <v>947</v>
      </c>
      <c r="F178" s="399" t="s">
        <v>947</v>
      </c>
      <c r="G178" s="399">
        <v>92857</v>
      </c>
      <c r="H178" s="399" t="s">
        <v>1130</v>
      </c>
      <c r="I178" s="399" t="s">
        <v>949</v>
      </c>
      <c r="J178" s="399" t="s">
        <v>950</v>
      </c>
      <c r="K178" s="400">
        <v>392.33</v>
      </c>
      <c r="L178" s="399" t="s">
        <v>951</v>
      </c>
    </row>
    <row r="179" spans="1:12" ht="13.5">
      <c r="A179" s="399" t="s">
        <v>943</v>
      </c>
      <c r="B179" s="399" t="s">
        <v>944</v>
      </c>
      <c r="C179" s="399" t="s">
        <v>1106</v>
      </c>
      <c r="D179" s="399" t="s">
        <v>1107</v>
      </c>
      <c r="E179" s="400" t="s">
        <v>947</v>
      </c>
      <c r="F179" s="399" t="s">
        <v>947</v>
      </c>
      <c r="G179" s="399">
        <v>92858</v>
      </c>
      <c r="H179" s="399" t="s">
        <v>1131</v>
      </c>
      <c r="I179" s="399" t="s">
        <v>949</v>
      </c>
      <c r="J179" s="399" t="s">
        <v>950</v>
      </c>
      <c r="K179" s="400">
        <v>23.44</v>
      </c>
      <c r="L179" s="399" t="s">
        <v>951</v>
      </c>
    </row>
    <row r="180" spans="1:12" ht="13.5">
      <c r="A180" s="399" t="s">
        <v>943</v>
      </c>
      <c r="B180" s="399" t="s">
        <v>944</v>
      </c>
      <c r="C180" s="399" t="s">
        <v>1106</v>
      </c>
      <c r="D180" s="399" t="s">
        <v>1107</v>
      </c>
      <c r="E180" s="400" t="s">
        <v>947</v>
      </c>
      <c r="F180" s="399" t="s">
        <v>947</v>
      </c>
      <c r="G180" s="399">
        <v>92860</v>
      </c>
      <c r="H180" s="399" t="s">
        <v>1132</v>
      </c>
      <c r="I180" s="399" t="s">
        <v>949</v>
      </c>
      <c r="J180" s="399" t="s">
        <v>950</v>
      </c>
      <c r="K180" s="400">
        <v>26.6</v>
      </c>
      <c r="L180" s="399" t="s">
        <v>951</v>
      </c>
    </row>
    <row r="181" spans="1:12" ht="13.5">
      <c r="A181" s="399" t="s">
        <v>943</v>
      </c>
      <c r="B181" s="399" t="s">
        <v>944</v>
      </c>
      <c r="C181" s="399" t="s">
        <v>1106</v>
      </c>
      <c r="D181" s="399" t="s">
        <v>1107</v>
      </c>
      <c r="E181" s="400" t="s">
        <v>947</v>
      </c>
      <c r="F181" s="399" t="s">
        <v>947</v>
      </c>
      <c r="G181" s="399">
        <v>92862</v>
      </c>
      <c r="H181" s="399" t="s">
        <v>1133</v>
      </c>
      <c r="I181" s="399" t="s">
        <v>949</v>
      </c>
      <c r="J181" s="399" t="s">
        <v>950</v>
      </c>
      <c r="K181" s="400">
        <v>29.69</v>
      </c>
      <c r="L181" s="399" t="s">
        <v>951</v>
      </c>
    </row>
    <row r="182" spans="1:12" ht="13.5">
      <c r="A182" s="399" t="s">
        <v>943</v>
      </c>
      <c r="B182" s="399" t="s">
        <v>944</v>
      </c>
      <c r="C182" s="399" t="s">
        <v>1106</v>
      </c>
      <c r="D182" s="399" t="s">
        <v>1107</v>
      </c>
      <c r="E182" s="400" t="s">
        <v>947</v>
      </c>
      <c r="F182" s="399" t="s">
        <v>947</v>
      </c>
      <c r="G182" s="399">
        <v>92863</v>
      </c>
      <c r="H182" s="399" t="s">
        <v>1134</v>
      </c>
      <c r="I182" s="399" t="s">
        <v>949</v>
      </c>
      <c r="J182" s="399" t="s">
        <v>950</v>
      </c>
      <c r="K182" s="400">
        <v>688.65</v>
      </c>
      <c r="L182" s="399" t="s">
        <v>951</v>
      </c>
    </row>
    <row r="183" spans="1:12" ht="13.5">
      <c r="A183" s="399" t="s">
        <v>943</v>
      </c>
      <c r="B183" s="399" t="s">
        <v>944</v>
      </c>
      <c r="C183" s="399" t="s">
        <v>1106</v>
      </c>
      <c r="D183" s="399" t="s">
        <v>1107</v>
      </c>
      <c r="E183" s="400" t="s">
        <v>947</v>
      </c>
      <c r="F183" s="399" t="s">
        <v>947</v>
      </c>
      <c r="G183" s="399">
        <v>92864</v>
      </c>
      <c r="H183" s="399" t="s">
        <v>1135</v>
      </c>
      <c r="I183" s="399" t="s">
        <v>949</v>
      </c>
      <c r="J183" s="399" t="s">
        <v>950</v>
      </c>
      <c r="K183" s="400">
        <v>32.79</v>
      </c>
      <c r="L183" s="399" t="s">
        <v>951</v>
      </c>
    </row>
    <row r="184" spans="1:12" ht="13.5">
      <c r="A184" s="399" t="s">
        <v>943</v>
      </c>
      <c r="B184" s="399" t="s">
        <v>944</v>
      </c>
      <c r="C184" s="399" t="s">
        <v>1136</v>
      </c>
      <c r="D184" s="399" t="s">
        <v>1137</v>
      </c>
      <c r="E184" s="400" t="s">
        <v>947</v>
      </c>
      <c r="F184" s="399" t="s">
        <v>947</v>
      </c>
      <c r="G184" s="399">
        <v>92210</v>
      </c>
      <c r="H184" s="399" t="s">
        <v>1138</v>
      </c>
      <c r="I184" s="399" t="s">
        <v>949</v>
      </c>
      <c r="J184" s="399" t="s">
        <v>950</v>
      </c>
      <c r="K184" s="400">
        <v>122.37</v>
      </c>
      <c r="L184" s="399" t="s">
        <v>951</v>
      </c>
    </row>
    <row r="185" spans="1:12" ht="13.5">
      <c r="A185" s="399" t="s">
        <v>943</v>
      </c>
      <c r="B185" s="399" t="s">
        <v>944</v>
      </c>
      <c r="C185" s="399" t="s">
        <v>1136</v>
      </c>
      <c r="D185" s="399" t="s">
        <v>1137</v>
      </c>
      <c r="E185" s="400" t="s">
        <v>947</v>
      </c>
      <c r="F185" s="399" t="s">
        <v>947</v>
      </c>
      <c r="G185" s="399">
        <v>92211</v>
      </c>
      <c r="H185" s="399" t="s">
        <v>1139</v>
      </c>
      <c r="I185" s="399" t="s">
        <v>949</v>
      </c>
      <c r="J185" s="399" t="s">
        <v>950</v>
      </c>
      <c r="K185" s="400">
        <v>158.05000000000001</v>
      </c>
      <c r="L185" s="399" t="s">
        <v>951</v>
      </c>
    </row>
    <row r="186" spans="1:12" ht="13.5">
      <c r="A186" s="399" t="s">
        <v>943</v>
      </c>
      <c r="B186" s="399" t="s">
        <v>944</v>
      </c>
      <c r="C186" s="399" t="s">
        <v>1136</v>
      </c>
      <c r="D186" s="399" t="s">
        <v>1137</v>
      </c>
      <c r="E186" s="400" t="s">
        <v>947</v>
      </c>
      <c r="F186" s="399" t="s">
        <v>947</v>
      </c>
      <c r="G186" s="399">
        <v>92212</v>
      </c>
      <c r="H186" s="399" t="s">
        <v>1140</v>
      </c>
      <c r="I186" s="399" t="s">
        <v>949</v>
      </c>
      <c r="J186" s="399" t="s">
        <v>950</v>
      </c>
      <c r="K186" s="400">
        <v>203.57</v>
      </c>
      <c r="L186" s="399" t="s">
        <v>951</v>
      </c>
    </row>
    <row r="187" spans="1:12" ht="13.5">
      <c r="A187" s="399" t="s">
        <v>943</v>
      </c>
      <c r="B187" s="399" t="s">
        <v>944</v>
      </c>
      <c r="C187" s="399" t="s">
        <v>1136</v>
      </c>
      <c r="D187" s="399" t="s">
        <v>1137</v>
      </c>
      <c r="E187" s="400" t="s">
        <v>947</v>
      </c>
      <c r="F187" s="399" t="s">
        <v>947</v>
      </c>
      <c r="G187" s="399">
        <v>92213</v>
      </c>
      <c r="H187" s="399" t="s">
        <v>1141</v>
      </c>
      <c r="I187" s="399" t="s">
        <v>949</v>
      </c>
      <c r="J187" s="399" t="s">
        <v>950</v>
      </c>
      <c r="K187" s="400">
        <v>273.45999999999998</v>
      </c>
      <c r="L187" s="399" t="s">
        <v>951</v>
      </c>
    </row>
    <row r="188" spans="1:12" ht="13.5">
      <c r="A188" s="399" t="s">
        <v>943</v>
      </c>
      <c r="B188" s="399" t="s">
        <v>944</v>
      </c>
      <c r="C188" s="399" t="s">
        <v>1136</v>
      </c>
      <c r="D188" s="399" t="s">
        <v>1137</v>
      </c>
      <c r="E188" s="400" t="s">
        <v>947</v>
      </c>
      <c r="F188" s="399" t="s">
        <v>947</v>
      </c>
      <c r="G188" s="399">
        <v>92214</v>
      </c>
      <c r="H188" s="399" t="s">
        <v>1142</v>
      </c>
      <c r="I188" s="399" t="s">
        <v>949</v>
      </c>
      <c r="J188" s="399" t="s">
        <v>950</v>
      </c>
      <c r="K188" s="400">
        <v>311.67</v>
      </c>
      <c r="L188" s="399" t="s">
        <v>951</v>
      </c>
    </row>
    <row r="189" spans="1:12" ht="13.5">
      <c r="A189" s="399" t="s">
        <v>943</v>
      </c>
      <c r="B189" s="399" t="s">
        <v>944</v>
      </c>
      <c r="C189" s="399" t="s">
        <v>1136</v>
      </c>
      <c r="D189" s="399" t="s">
        <v>1137</v>
      </c>
      <c r="E189" s="400" t="s">
        <v>947</v>
      </c>
      <c r="F189" s="399" t="s">
        <v>947</v>
      </c>
      <c r="G189" s="399">
        <v>92215</v>
      </c>
      <c r="H189" s="399" t="s">
        <v>1143</v>
      </c>
      <c r="I189" s="399" t="s">
        <v>949</v>
      </c>
      <c r="J189" s="399" t="s">
        <v>950</v>
      </c>
      <c r="K189" s="400">
        <v>378.76</v>
      </c>
      <c r="L189" s="399" t="s">
        <v>951</v>
      </c>
    </row>
    <row r="190" spans="1:12" ht="13.5">
      <c r="A190" s="399" t="s">
        <v>943</v>
      </c>
      <c r="B190" s="399" t="s">
        <v>944</v>
      </c>
      <c r="C190" s="399" t="s">
        <v>1136</v>
      </c>
      <c r="D190" s="399" t="s">
        <v>1137</v>
      </c>
      <c r="E190" s="400" t="s">
        <v>947</v>
      </c>
      <c r="F190" s="399" t="s">
        <v>947</v>
      </c>
      <c r="G190" s="399">
        <v>92216</v>
      </c>
      <c r="H190" s="399" t="s">
        <v>1144</v>
      </c>
      <c r="I190" s="399" t="s">
        <v>949</v>
      </c>
      <c r="J190" s="399" t="s">
        <v>950</v>
      </c>
      <c r="K190" s="400">
        <v>423.82</v>
      </c>
      <c r="L190" s="399" t="s">
        <v>951</v>
      </c>
    </row>
    <row r="191" spans="1:12" ht="13.5">
      <c r="A191" s="399" t="s">
        <v>943</v>
      </c>
      <c r="B191" s="399" t="s">
        <v>944</v>
      </c>
      <c r="C191" s="399" t="s">
        <v>1136</v>
      </c>
      <c r="D191" s="399" t="s">
        <v>1137</v>
      </c>
      <c r="E191" s="400" t="s">
        <v>947</v>
      </c>
      <c r="F191" s="399" t="s">
        <v>947</v>
      </c>
      <c r="G191" s="399">
        <v>92219</v>
      </c>
      <c r="H191" s="399" t="s">
        <v>1145</v>
      </c>
      <c r="I191" s="399" t="s">
        <v>949</v>
      </c>
      <c r="J191" s="399" t="s">
        <v>950</v>
      </c>
      <c r="K191" s="400">
        <v>129.02000000000001</v>
      </c>
      <c r="L191" s="399" t="s">
        <v>951</v>
      </c>
    </row>
    <row r="192" spans="1:12" ht="13.5">
      <c r="A192" s="399" t="s">
        <v>943</v>
      </c>
      <c r="B192" s="399" t="s">
        <v>944</v>
      </c>
      <c r="C192" s="399" t="s">
        <v>1136</v>
      </c>
      <c r="D192" s="399" t="s">
        <v>1137</v>
      </c>
      <c r="E192" s="400" t="s">
        <v>947</v>
      </c>
      <c r="F192" s="399" t="s">
        <v>947</v>
      </c>
      <c r="G192" s="399">
        <v>92220</v>
      </c>
      <c r="H192" s="399" t="s">
        <v>1146</v>
      </c>
      <c r="I192" s="399" t="s">
        <v>949</v>
      </c>
      <c r="J192" s="399" t="s">
        <v>950</v>
      </c>
      <c r="K192" s="400">
        <v>166.26</v>
      </c>
      <c r="L192" s="399" t="s">
        <v>951</v>
      </c>
    </row>
    <row r="193" spans="1:12" ht="13.5">
      <c r="A193" s="399" t="s">
        <v>943</v>
      </c>
      <c r="B193" s="399" t="s">
        <v>944</v>
      </c>
      <c r="C193" s="399" t="s">
        <v>1136</v>
      </c>
      <c r="D193" s="399" t="s">
        <v>1137</v>
      </c>
      <c r="E193" s="400" t="s">
        <v>947</v>
      </c>
      <c r="F193" s="399" t="s">
        <v>947</v>
      </c>
      <c r="G193" s="399">
        <v>92221</v>
      </c>
      <c r="H193" s="399" t="s">
        <v>1147</v>
      </c>
      <c r="I193" s="399" t="s">
        <v>949</v>
      </c>
      <c r="J193" s="399" t="s">
        <v>950</v>
      </c>
      <c r="K193" s="400">
        <v>213.21</v>
      </c>
      <c r="L193" s="399" t="s">
        <v>951</v>
      </c>
    </row>
    <row r="194" spans="1:12" ht="13.5">
      <c r="A194" s="399" t="s">
        <v>943</v>
      </c>
      <c r="B194" s="399" t="s">
        <v>944</v>
      </c>
      <c r="C194" s="399" t="s">
        <v>1136</v>
      </c>
      <c r="D194" s="399" t="s">
        <v>1137</v>
      </c>
      <c r="E194" s="400" t="s">
        <v>947</v>
      </c>
      <c r="F194" s="399" t="s">
        <v>947</v>
      </c>
      <c r="G194" s="399">
        <v>92222</v>
      </c>
      <c r="H194" s="399" t="s">
        <v>1148</v>
      </c>
      <c r="I194" s="399" t="s">
        <v>949</v>
      </c>
      <c r="J194" s="399" t="s">
        <v>950</v>
      </c>
      <c r="K194" s="400">
        <v>284.64999999999998</v>
      </c>
      <c r="L194" s="399" t="s">
        <v>951</v>
      </c>
    </row>
    <row r="195" spans="1:12" ht="13.5">
      <c r="A195" s="399" t="s">
        <v>943</v>
      </c>
      <c r="B195" s="399" t="s">
        <v>944</v>
      </c>
      <c r="C195" s="399" t="s">
        <v>1136</v>
      </c>
      <c r="D195" s="399" t="s">
        <v>1137</v>
      </c>
      <c r="E195" s="400" t="s">
        <v>947</v>
      </c>
      <c r="F195" s="399" t="s">
        <v>947</v>
      </c>
      <c r="G195" s="399">
        <v>92223</v>
      </c>
      <c r="H195" s="399" t="s">
        <v>1149</v>
      </c>
      <c r="I195" s="399" t="s">
        <v>949</v>
      </c>
      <c r="J195" s="399" t="s">
        <v>950</v>
      </c>
      <c r="K195" s="400">
        <v>324.2</v>
      </c>
      <c r="L195" s="399" t="s">
        <v>951</v>
      </c>
    </row>
    <row r="196" spans="1:12" ht="13.5">
      <c r="A196" s="399" t="s">
        <v>943</v>
      </c>
      <c r="B196" s="399" t="s">
        <v>944</v>
      </c>
      <c r="C196" s="399" t="s">
        <v>1136</v>
      </c>
      <c r="D196" s="399" t="s">
        <v>1137</v>
      </c>
      <c r="E196" s="400" t="s">
        <v>947</v>
      </c>
      <c r="F196" s="399" t="s">
        <v>947</v>
      </c>
      <c r="G196" s="399">
        <v>92224</v>
      </c>
      <c r="H196" s="399" t="s">
        <v>1150</v>
      </c>
      <c r="I196" s="399" t="s">
        <v>949</v>
      </c>
      <c r="J196" s="399" t="s">
        <v>950</v>
      </c>
      <c r="K196" s="400">
        <v>392.69</v>
      </c>
      <c r="L196" s="399" t="s">
        <v>951</v>
      </c>
    </row>
    <row r="197" spans="1:12" ht="13.5">
      <c r="A197" s="399" t="s">
        <v>943</v>
      </c>
      <c r="B197" s="399" t="s">
        <v>944</v>
      </c>
      <c r="C197" s="399" t="s">
        <v>1136</v>
      </c>
      <c r="D197" s="399" t="s">
        <v>1137</v>
      </c>
      <c r="E197" s="400" t="s">
        <v>947</v>
      </c>
      <c r="F197" s="399" t="s">
        <v>947</v>
      </c>
      <c r="G197" s="399">
        <v>92226</v>
      </c>
      <c r="H197" s="399" t="s">
        <v>1151</v>
      </c>
      <c r="I197" s="399" t="s">
        <v>949</v>
      </c>
      <c r="J197" s="399" t="s">
        <v>950</v>
      </c>
      <c r="K197" s="400">
        <v>439.37</v>
      </c>
      <c r="L197" s="399" t="s">
        <v>951</v>
      </c>
    </row>
    <row r="198" spans="1:12" ht="13.5">
      <c r="A198" s="399" t="s">
        <v>943</v>
      </c>
      <c r="B198" s="399" t="s">
        <v>944</v>
      </c>
      <c r="C198" s="399" t="s">
        <v>1136</v>
      </c>
      <c r="D198" s="399" t="s">
        <v>1137</v>
      </c>
      <c r="E198" s="400" t="s">
        <v>947</v>
      </c>
      <c r="F198" s="399" t="s">
        <v>947</v>
      </c>
      <c r="G198" s="399">
        <v>92808</v>
      </c>
      <c r="H198" s="399" t="s">
        <v>1152</v>
      </c>
      <c r="I198" s="399" t="s">
        <v>949</v>
      </c>
      <c r="J198" s="399" t="s">
        <v>950</v>
      </c>
      <c r="K198" s="400">
        <v>26.92</v>
      </c>
      <c r="L198" s="399" t="s">
        <v>951</v>
      </c>
    </row>
    <row r="199" spans="1:12" ht="13.5">
      <c r="A199" s="399" t="s">
        <v>943</v>
      </c>
      <c r="B199" s="399" t="s">
        <v>944</v>
      </c>
      <c r="C199" s="399" t="s">
        <v>1136</v>
      </c>
      <c r="D199" s="399" t="s">
        <v>1137</v>
      </c>
      <c r="E199" s="400" t="s">
        <v>947</v>
      </c>
      <c r="F199" s="399" t="s">
        <v>947</v>
      </c>
      <c r="G199" s="399">
        <v>92809</v>
      </c>
      <c r="H199" s="399" t="s">
        <v>1153</v>
      </c>
      <c r="I199" s="399" t="s">
        <v>949</v>
      </c>
      <c r="J199" s="399" t="s">
        <v>950</v>
      </c>
      <c r="K199" s="400">
        <v>34.53</v>
      </c>
      <c r="L199" s="399" t="s">
        <v>951</v>
      </c>
    </row>
    <row r="200" spans="1:12" ht="13.5">
      <c r="A200" s="399" t="s">
        <v>943</v>
      </c>
      <c r="B200" s="399" t="s">
        <v>944</v>
      </c>
      <c r="C200" s="399" t="s">
        <v>1136</v>
      </c>
      <c r="D200" s="399" t="s">
        <v>1137</v>
      </c>
      <c r="E200" s="400" t="s">
        <v>947</v>
      </c>
      <c r="F200" s="399" t="s">
        <v>947</v>
      </c>
      <c r="G200" s="399">
        <v>92810</v>
      </c>
      <c r="H200" s="399" t="s">
        <v>1154</v>
      </c>
      <c r="I200" s="399" t="s">
        <v>949</v>
      </c>
      <c r="J200" s="399" t="s">
        <v>950</v>
      </c>
      <c r="K200" s="400">
        <v>42.05</v>
      </c>
      <c r="L200" s="399" t="s">
        <v>951</v>
      </c>
    </row>
    <row r="201" spans="1:12" ht="13.5">
      <c r="A201" s="399" t="s">
        <v>943</v>
      </c>
      <c r="B201" s="399" t="s">
        <v>944</v>
      </c>
      <c r="C201" s="399" t="s">
        <v>1136</v>
      </c>
      <c r="D201" s="399" t="s">
        <v>1137</v>
      </c>
      <c r="E201" s="400" t="s">
        <v>947</v>
      </c>
      <c r="F201" s="399" t="s">
        <v>947</v>
      </c>
      <c r="G201" s="399">
        <v>92811</v>
      </c>
      <c r="H201" s="399" t="s">
        <v>1155</v>
      </c>
      <c r="I201" s="399" t="s">
        <v>949</v>
      </c>
      <c r="J201" s="399" t="s">
        <v>950</v>
      </c>
      <c r="K201" s="400">
        <v>50.1</v>
      </c>
      <c r="L201" s="399" t="s">
        <v>951</v>
      </c>
    </row>
    <row r="202" spans="1:12" ht="13.5">
      <c r="A202" s="399" t="s">
        <v>943</v>
      </c>
      <c r="B202" s="399" t="s">
        <v>944</v>
      </c>
      <c r="C202" s="399" t="s">
        <v>1136</v>
      </c>
      <c r="D202" s="399" t="s">
        <v>1137</v>
      </c>
      <c r="E202" s="400" t="s">
        <v>947</v>
      </c>
      <c r="F202" s="399" t="s">
        <v>947</v>
      </c>
      <c r="G202" s="399">
        <v>92812</v>
      </c>
      <c r="H202" s="399" t="s">
        <v>1156</v>
      </c>
      <c r="I202" s="399" t="s">
        <v>949</v>
      </c>
      <c r="J202" s="399" t="s">
        <v>950</v>
      </c>
      <c r="K202" s="400">
        <v>58.05</v>
      </c>
      <c r="L202" s="399" t="s">
        <v>951</v>
      </c>
    </row>
    <row r="203" spans="1:12" ht="13.5">
      <c r="A203" s="399" t="s">
        <v>943</v>
      </c>
      <c r="B203" s="399" t="s">
        <v>944</v>
      </c>
      <c r="C203" s="399" t="s">
        <v>1136</v>
      </c>
      <c r="D203" s="399" t="s">
        <v>1137</v>
      </c>
      <c r="E203" s="400" t="s">
        <v>947</v>
      </c>
      <c r="F203" s="399" t="s">
        <v>947</v>
      </c>
      <c r="G203" s="399">
        <v>92813</v>
      </c>
      <c r="H203" s="399" t="s">
        <v>1157</v>
      </c>
      <c r="I203" s="399" t="s">
        <v>949</v>
      </c>
      <c r="J203" s="399" t="s">
        <v>950</v>
      </c>
      <c r="K203" s="400">
        <v>67.400000000000006</v>
      </c>
      <c r="L203" s="399" t="s">
        <v>951</v>
      </c>
    </row>
    <row r="204" spans="1:12" ht="13.5">
      <c r="A204" s="399" t="s">
        <v>943</v>
      </c>
      <c r="B204" s="399" t="s">
        <v>944</v>
      </c>
      <c r="C204" s="399" t="s">
        <v>1136</v>
      </c>
      <c r="D204" s="399" t="s">
        <v>1137</v>
      </c>
      <c r="E204" s="400" t="s">
        <v>947</v>
      </c>
      <c r="F204" s="399" t="s">
        <v>947</v>
      </c>
      <c r="G204" s="399">
        <v>92814</v>
      </c>
      <c r="H204" s="399" t="s">
        <v>1158</v>
      </c>
      <c r="I204" s="399" t="s">
        <v>949</v>
      </c>
      <c r="J204" s="399" t="s">
        <v>950</v>
      </c>
      <c r="K204" s="400">
        <v>77.180000000000007</v>
      </c>
      <c r="L204" s="399" t="s">
        <v>951</v>
      </c>
    </row>
    <row r="205" spans="1:12" ht="13.5">
      <c r="A205" s="399" t="s">
        <v>943</v>
      </c>
      <c r="B205" s="399" t="s">
        <v>944</v>
      </c>
      <c r="C205" s="399" t="s">
        <v>1136</v>
      </c>
      <c r="D205" s="399" t="s">
        <v>1137</v>
      </c>
      <c r="E205" s="400" t="s">
        <v>947</v>
      </c>
      <c r="F205" s="399" t="s">
        <v>947</v>
      </c>
      <c r="G205" s="399">
        <v>92815</v>
      </c>
      <c r="H205" s="399" t="s">
        <v>1159</v>
      </c>
      <c r="I205" s="399" t="s">
        <v>949</v>
      </c>
      <c r="J205" s="399" t="s">
        <v>950</v>
      </c>
      <c r="K205" s="400">
        <v>88.52</v>
      </c>
      <c r="L205" s="399" t="s">
        <v>951</v>
      </c>
    </row>
    <row r="206" spans="1:12" ht="13.5">
      <c r="A206" s="399" t="s">
        <v>943</v>
      </c>
      <c r="B206" s="399" t="s">
        <v>944</v>
      </c>
      <c r="C206" s="399" t="s">
        <v>1136</v>
      </c>
      <c r="D206" s="399" t="s">
        <v>1137</v>
      </c>
      <c r="E206" s="400" t="s">
        <v>947</v>
      </c>
      <c r="F206" s="399" t="s">
        <v>947</v>
      </c>
      <c r="G206" s="399">
        <v>92816</v>
      </c>
      <c r="H206" s="399" t="s">
        <v>1160</v>
      </c>
      <c r="I206" s="399" t="s">
        <v>949</v>
      </c>
      <c r="J206" s="399" t="s">
        <v>950</v>
      </c>
      <c r="K206" s="400">
        <v>585.97</v>
      </c>
      <c r="L206" s="399" t="s">
        <v>951</v>
      </c>
    </row>
    <row r="207" spans="1:12" ht="13.5">
      <c r="A207" s="399" t="s">
        <v>943</v>
      </c>
      <c r="B207" s="399" t="s">
        <v>944</v>
      </c>
      <c r="C207" s="399" t="s">
        <v>1136</v>
      </c>
      <c r="D207" s="399" t="s">
        <v>1137</v>
      </c>
      <c r="E207" s="400" t="s">
        <v>947</v>
      </c>
      <c r="F207" s="399" t="s">
        <v>947</v>
      </c>
      <c r="G207" s="399">
        <v>92817</v>
      </c>
      <c r="H207" s="399" t="s">
        <v>1161</v>
      </c>
      <c r="I207" s="399" t="s">
        <v>949</v>
      </c>
      <c r="J207" s="399" t="s">
        <v>950</v>
      </c>
      <c r="K207" s="400">
        <v>110.78</v>
      </c>
      <c r="L207" s="399" t="s">
        <v>951</v>
      </c>
    </row>
    <row r="208" spans="1:12" ht="13.5">
      <c r="A208" s="399" t="s">
        <v>943</v>
      </c>
      <c r="B208" s="399" t="s">
        <v>944</v>
      </c>
      <c r="C208" s="399" t="s">
        <v>1136</v>
      </c>
      <c r="D208" s="399" t="s">
        <v>1137</v>
      </c>
      <c r="E208" s="400" t="s">
        <v>947</v>
      </c>
      <c r="F208" s="399" t="s">
        <v>947</v>
      </c>
      <c r="G208" s="399">
        <v>92818</v>
      </c>
      <c r="H208" s="399" t="s">
        <v>1162</v>
      </c>
      <c r="I208" s="399" t="s">
        <v>949</v>
      </c>
      <c r="J208" s="399" t="s">
        <v>950</v>
      </c>
      <c r="K208" s="400">
        <v>855.92</v>
      </c>
      <c r="L208" s="399" t="s">
        <v>951</v>
      </c>
    </row>
    <row r="209" spans="1:12" ht="13.5">
      <c r="A209" s="399" t="s">
        <v>943</v>
      </c>
      <c r="B209" s="399" t="s">
        <v>944</v>
      </c>
      <c r="C209" s="399" t="s">
        <v>1136</v>
      </c>
      <c r="D209" s="399" t="s">
        <v>1137</v>
      </c>
      <c r="E209" s="400" t="s">
        <v>947</v>
      </c>
      <c r="F209" s="399" t="s">
        <v>947</v>
      </c>
      <c r="G209" s="399">
        <v>92819</v>
      </c>
      <c r="H209" s="399" t="s">
        <v>1163</v>
      </c>
      <c r="I209" s="399" t="s">
        <v>949</v>
      </c>
      <c r="J209" s="399" t="s">
        <v>950</v>
      </c>
      <c r="K209" s="400">
        <v>149.12</v>
      </c>
      <c r="L209" s="399" t="s">
        <v>951</v>
      </c>
    </row>
    <row r="210" spans="1:12" ht="13.5">
      <c r="A210" s="399" t="s">
        <v>943</v>
      </c>
      <c r="B210" s="399" t="s">
        <v>944</v>
      </c>
      <c r="C210" s="399" t="s">
        <v>1136</v>
      </c>
      <c r="D210" s="399" t="s">
        <v>1137</v>
      </c>
      <c r="E210" s="400" t="s">
        <v>947</v>
      </c>
      <c r="F210" s="399" t="s">
        <v>947</v>
      </c>
      <c r="G210" s="399">
        <v>92820</v>
      </c>
      <c r="H210" s="399" t="s">
        <v>1164</v>
      </c>
      <c r="I210" s="399" t="s">
        <v>949</v>
      </c>
      <c r="J210" s="399" t="s">
        <v>950</v>
      </c>
      <c r="K210" s="400">
        <v>32.119999999999997</v>
      </c>
      <c r="L210" s="399" t="s">
        <v>951</v>
      </c>
    </row>
    <row r="211" spans="1:12" ht="13.5">
      <c r="A211" s="399" t="s">
        <v>943</v>
      </c>
      <c r="B211" s="399" t="s">
        <v>944</v>
      </c>
      <c r="C211" s="399" t="s">
        <v>1136</v>
      </c>
      <c r="D211" s="399" t="s">
        <v>1137</v>
      </c>
      <c r="E211" s="400" t="s">
        <v>947</v>
      </c>
      <c r="F211" s="399" t="s">
        <v>947</v>
      </c>
      <c r="G211" s="399">
        <v>92821</v>
      </c>
      <c r="H211" s="399" t="s">
        <v>1165</v>
      </c>
      <c r="I211" s="399" t="s">
        <v>949</v>
      </c>
      <c r="J211" s="399" t="s">
        <v>950</v>
      </c>
      <c r="K211" s="400">
        <v>41.18</v>
      </c>
      <c r="L211" s="399" t="s">
        <v>951</v>
      </c>
    </row>
    <row r="212" spans="1:12" ht="13.5">
      <c r="A212" s="399" t="s">
        <v>943</v>
      </c>
      <c r="B212" s="399" t="s">
        <v>944</v>
      </c>
      <c r="C212" s="399" t="s">
        <v>1136</v>
      </c>
      <c r="D212" s="399" t="s">
        <v>1137</v>
      </c>
      <c r="E212" s="400" t="s">
        <v>947</v>
      </c>
      <c r="F212" s="399" t="s">
        <v>947</v>
      </c>
      <c r="G212" s="399">
        <v>92822</v>
      </c>
      <c r="H212" s="399" t="s">
        <v>1166</v>
      </c>
      <c r="I212" s="399" t="s">
        <v>949</v>
      </c>
      <c r="J212" s="399" t="s">
        <v>950</v>
      </c>
      <c r="K212" s="400">
        <v>50.26</v>
      </c>
      <c r="L212" s="399" t="s">
        <v>951</v>
      </c>
    </row>
    <row r="213" spans="1:12" ht="13.5">
      <c r="A213" s="399" t="s">
        <v>943</v>
      </c>
      <c r="B213" s="399" t="s">
        <v>944</v>
      </c>
      <c r="C213" s="399" t="s">
        <v>1136</v>
      </c>
      <c r="D213" s="399" t="s">
        <v>1137</v>
      </c>
      <c r="E213" s="400" t="s">
        <v>947</v>
      </c>
      <c r="F213" s="399" t="s">
        <v>947</v>
      </c>
      <c r="G213" s="399">
        <v>92824</v>
      </c>
      <c r="H213" s="399" t="s">
        <v>1167</v>
      </c>
      <c r="I213" s="399" t="s">
        <v>949</v>
      </c>
      <c r="J213" s="399" t="s">
        <v>950</v>
      </c>
      <c r="K213" s="400">
        <v>59.74</v>
      </c>
      <c r="L213" s="399" t="s">
        <v>951</v>
      </c>
    </row>
    <row r="214" spans="1:12" ht="13.5">
      <c r="A214" s="399" t="s">
        <v>943</v>
      </c>
      <c r="B214" s="399" t="s">
        <v>944</v>
      </c>
      <c r="C214" s="399" t="s">
        <v>1136</v>
      </c>
      <c r="D214" s="399" t="s">
        <v>1137</v>
      </c>
      <c r="E214" s="400" t="s">
        <v>947</v>
      </c>
      <c r="F214" s="399" t="s">
        <v>947</v>
      </c>
      <c r="G214" s="399">
        <v>92825</v>
      </c>
      <c r="H214" s="399" t="s">
        <v>1168</v>
      </c>
      <c r="I214" s="399" t="s">
        <v>949</v>
      </c>
      <c r="J214" s="399" t="s">
        <v>950</v>
      </c>
      <c r="K214" s="400">
        <v>69.239999999999995</v>
      </c>
      <c r="L214" s="399" t="s">
        <v>951</v>
      </c>
    </row>
    <row r="215" spans="1:12" ht="13.5">
      <c r="A215" s="399" t="s">
        <v>943</v>
      </c>
      <c r="B215" s="399" t="s">
        <v>944</v>
      </c>
      <c r="C215" s="399" t="s">
        <v>1136</v>
      </c>
      <c r="D215" s="399" t="s">
        <v>1137</v>
      </c>
      <c r="E215" s="400" t="s">
        <v>947</v>
      </c>
      <c r="F215" s="399" t="s">
        <v>947</v>
      </c>
      <c r="G215" s="399">
        <v>92826</v>
      </c>
      <c r="H215" s="399" t="s">
        <v>1169</v>
      </c>
      <c r="I215" s="399" t="s">
        <v>949</v>
      </c>
      <c r="J215" s="399" t="s">
        <v>950</v>
      </c>
      <c r="K215" s="400">
        <v>79.930000000000007</v>
      </c>
      <c r="L215" s="399" t="s">
        <v>951</v>
      </c>
    </row>
    <row r="216" spans="1:12" ht="13.5">
      <c r="A216" s="399" t="s">
        <v>943</v>
      </c>
      <c r="B216" s="399" t="s">
        <v>944</v>
      </c>
      <c r="C216" s="399" t="s">
        <v>1136</v>
      </c>
      <c r="D216" s="399" t="s">
        <v>1137</v>
      </c>
      <c r="E216" s="400" t="s">
        <v>947</v>
      </c>
      <c r="F216" s="399" t="s">
        <v>947</v>
      </c>
      <c r="G216" s="399">
        <v>92827</v>
      </c>
      <c r="H216" s="399" t="s">
        <v>1170</v>
      </c>
      <c r="I216" s="399" t="s">
        <v>949</v>
      </c>
      <c r="J216" s="399" t="s">
        <v>950</v>
      </c>
      <c r="K216" s="400">
        <v>91.11</v>
      </c>
      <c r="L216" s="399" t="s">
        <v>951</v>
      </c>
    </row>
    <row r="217" spans="1:12" ht="13.5">
      <c r="A217" s="399" t="s">
        <v>943</v>
      </c>
      <c r="B217" s="399" t="s">
        <v>944</v>
      </c>
      <c r="C217" s="399" t="s">
        <v>1136</v>
      </c>
      <c r="D217" s="399" t="s">
        <v>1137</v>
      </c>
      <c r="E217" s="400" t="s">
        <v>947</v>
      </c>
      <c r="F217" s="399" t="s">
        <v>947</v>
      </c>
      <c r="G217" s="399">
        <v>92828</v>
      </c>
      <c r="H217" s="399" t="s">
        <v>1171</v>
      </c>
      <c r="I217" s="399" t="s">
        <v>949</v>
      </c>
      <c r="J217" s="399" t="s">
        <v>950</v>
      </c>
      <c r="K217" s="400">
        <v>104.07</v>
      </c>
      <c r="L217" s="399" t="s">
        <v>951</v>
      </c>
    </row>
    <row r="218" spans="1:12" ht="13.5">
      <c r="A218" s="399" t="s">
        <v>943</v>
      </c>
      <c r="B218" s="399" t="s">
        <v>944</v>
      </c>
      <c r="C218" s="399" t="s">
        <v>1136</v>
      </c>
      <c r="D218" s="399" t="s">
        <v>1137</v>
      </c>
      <c r="E218" s="400" t="s">
        <v>947</v>
      </c>
      <c r="F218" s="399" t="s">
        <v>947</v>
      </c>
      <c r="G218" s="399">
        <v>92829</v>
      </c>
      <c r="H218" s="399" t="s">
        <v>1172</v>
      </c>
      <c r="I218" s="399" t="s">
        <v>949</v>
      </c>
      <c r="J218" s="399" t="s">
        <v>950</v>
      </c>
      <c r="K218" s="400">
        <v>604.30999999999995</v>
      </c>
      <c r="L218" s="399" t="s">
        <v>951</v>
      </c>
    </row>
    <row r="219" spans="1:12" ht="13.5">
      <c r="A219" s="399" t="s">
        <v>943</v>
      </c>
      <c r="B219" s="399" t="s">
        <v>944</v>
      </c>
      <c r="C219" s="399" t="s">
        <v>1136</v>
      </c>
      <c r="D219" s="399" t="s">
        <v>1137</v>
      </c>
      <c r="E219" s="400" t="s">
        <v>947</v>
      </c>
      <c r="F219" s="399" t="s">
        <v>947</v>
      </c>
      <c r="G219" s="399">
        <v>92830</v>
      </c>
      <c r="H219" s="399" t="s">
        <v>1173</v>
      </c>
      <c r="I219" s="399" t="s">
        <v>949</v>
      </c>
      <c r="J219" s="399" t="s">
        <v>950</v>
      </c>
      <c r="K219" s="400">
        <v>129.12</v>
      </c>
      <c r="L219" s="399" t="s">
        <v>951</v>
      </c>
    </row>
    <row r="220" spans="1:12" ht="13.5">
      <c r="A220" s="399" t="s">
        <v>943</v>
      </c>
      <c r="B220" s="399" t="s">
        <v>944</v>
      </c>
      <c r="C220" s="399" t="s">
        <v>1136</v>
      </c>
      <c r="D220" s="399" t="s">
        <v>1137</v>
      </c>
      <c r="E220" s="400" t="s">
        <v>947</v>
      </c>
      <c r="F220" s="399" t="s">
        <v>947</v>
      </c>
      <c r="G220" s="399">
        <v>92831</v>
      </c>
      <c r="H220" s="399" t="s">
        <v>1174</v>
      </c>
      <c r="I220" s="399" t="s">
        <v>949</v>
      </c>
      <c r="J220" s="399" t="s">
        <v>950</v>
      </c>
      <c r="K220" s="400">
        <v>878.44</v>
      </c>
      <c r="L220" s="399" t="s">
        <v>951</v>
      </c>
    </row>
    <row r="221" spans="1:12" ht="13.5">
      <c r="A221" s="399" t="s">
        <v>943</v>
      </c>
      <c r="B221" s="399" t="s">
        <v>944</v>
      </c>
      <c r="C221" s="399" t="s">
        <v>1136</v>
      </c>
      <c r="D221" s="399" t="s">
        <v>1137</v>
      </c>
      <c r="E221" s="400" t="s">
        <v>947</v>
      </c>
      <c r="F221" s="399" t="s">
        <v>947</v>
      </c>
      <c r="G221" s="399">
        <v>92832</v>
      </c>
      <c r="H221" s="399" t="s">
        <v>1175</v>
      </c>
      <c r="I221" s="399" t="s">
        <v>949</v>
      </c>
      <c r="J221" s="399" t="s">
        <v>950</v>
      </c>
      <c r="K221" s="400">
        <v>171.64</v>
      </c>
      <c r="L221" s="399" t="s">
        <v>951</v>
      </c>
    </row>
    <row r="222" spans="1:12" ht="13.5">
      <c r="A222" s="399" t="s">
        <v>943</v>
      </c>
      <c r="B222" s="399" t="s">
        <v>944</v>
      </c>
      <c r="C222" s="399" t="s">
        <v>1136</v>
      </c>
      <c r="D222" s="399" t="s">
        <v>1137</v>
      </c>
      <c r="E222" s="400" t="s">
        <v>947</v>
      </c>
      <c r="F222" s="399" t="s">
        <v>947</v>
      </c>
      <c r="G222" s="399">
        <v>95565</v>
      </c>
      <c r="H222" s="399" t="s">
        <v>1176</v>
      </c>
      <c r="I222" s="399" t="s">
        <v>949</v>
      </c>
      <c r="J222" s="399" t="s">
        <v>950</v>
      </c>
      <c r="K222" s="400">
        <v>110.1</v>
      </c>
      <c r="L222" s="399" t="s">
        <v>951</v>
      </c>
    </row>
    <row r="223" spans="1:12" ht="13.5">
      <c r="A223" s="399" t="s">
        <v>943</v>
      </c>
      <c r="B223" s="399" t="s">
        <v>944</v>
      </c>
      <c r="C223" s="399" t="s">
        <v>1136</v>
      </c>
      <c r="D223" s="399" t="s">
        <v>1137</v>
      </c>
      <c r="E223" s="400" t="s">
        <v>947</v>
      </c>
      <c r="F223" s="399" t="s">
        <v>947</v>
      </c>
      <c r="G223" s="399">
        <v>95566</v>
      </c>
      <c r="H223" s="399" t="s">
        <v>1177</v>
      </c>
      <c r="I223" s="399" t="s">
        <v>949</v>
      </c>
      <c r="J223" s="399" t="s">
        <v>950</v>
      </c>
      <c r="K223" s="400">
        <v>115.31</v>
      </c>
      <c r="L223" s="399" t="s">
        <v>951</v>
      </c>
    </row>
    <row r="224" spans="1:12" ht="13.5">
      <c r="A224" s="399" t="s">
        <v>943</v>
      </c>
      <c r="B224" s="399" t="s">
        <v>944</v>
      </c>
      <c r="C224" s="399" t="s">
        <v>1136</v>
      </c>
      <c r="D224" s="399" t="s">
        <v>1137</v>
      </c>
      <c r="E224" s="400" t="s">
        <v>947</v>
      </c>
      <c r="F224" s="399" t="s">
        <v>947</v>
      </c>
      <c r="G224" s="399">
        <v>95567</v>
      </c>
      <c r="H224" s="399" t="s">
        <v>1178</v>
      </c>
      <c r="I224" s="399" t="s">
        <v>949</v>
      </c>
      <c r="J224" s="399" t="s">
        <v>950</v>
      </c>
      <c r="K224" s="400">
        <v>63.1</v>
      </c>
      <c r="L224" s="399" t="s">
        <v>951</v>
      </c>
    </row>
    <row r="225" spans="1:12" ht="13.5">
      <c r="A225" s="399" t="s">
        <v>943</v>
      </c>
      <c r="B225" s="399" t="s">
        <v>944</v>
      </c>
      <c r="C225" s="399" t="s">
        <v>1136</v>
      </c>
      <c r="D225" s="399" t="s">
        <v>1137</v>
      </c>
      <c r="E225" s="400" t="s">
        <v>947</v>
      </c>
      <c r="F225" s="399" t="s">
        <v>947</v>
      </c>
      <c r="G225" s="399">
        <v>95568</v>
      </c>
      <c r="H225" s="399" t="s">
        <v>1179</v>
      </c>
      <c r="I225" s="399" t="s">
        <v>949</v>
      </c>
      <c r="J225" s="399" t="s">
        <v>950</v>
      </c>
      <c r="K225" s="400">
        <v>82.36</v>
      </c>
      <c r="L225" s="399" t="s">
        <v>951</v>
      </c>
    </row>
    <row r="226" spans="1:12" ht="13.5">
      <c r="A226" s="399" t="s">
        <v>943</v>
      </c>
      <c r="B226" s="399" t="s">
        <v>944</v>
      </c>
      <c r="C226" s="399" t="s">
        <v>1136</v>
      </c>
      <c r="D226" s="399" t="s">
        <v>1137</v>
      </c>
      <c r="E226" s="400" t="s">
        <v>947</v>
      </c>
      <c r="F226" s="399" t="s">
        <v>947</v>
      </c>
      <c r="G226" s="399">
        <v>95569</v>
      </c>
      <c r="H226" s="399" t="s">
        <v>1180</v>
      </c>
      <c r="I226" s="399" t="s">
        <v>949</v>
      </c>
      <c r="J226" s="399" t="s">
        <v>950</v>
      </c>
      <c r="K226" s="400">
        <v>111.32</v>
      </c>
      <c r="L226" s="399" t="s">
        <v>951</v>
      </c>
    </row>
    <row r="227" spans="1:12" ht="13.5">
      <c r="A227" s="399" t="s">
        <v>943</v>
      </c>
      <c r="B227" s="399" t="s">
        <v>944</v>
      </c>
      <c r="C227" s="399" t="s">
        <v>1136</v>
      </c>
      <c r="D227" s="399" t="s">
        <v>1137</v>
      </c>
      <c r="E227" s="400" t="s">
        <v>947</v>
      </c>
      <c r="F227" s="399" t="s">
        <v>947</v>
      </c>
      <c r="G227" s="399">
        <v>95570</v>
      </c>
      <c r="H227" s="399" t="s">
        <v>1181</v>
      </c>
      <c r="I227" s="399" t="s">
        <v>949</v>
      </c>
      <c r="J227" s="399" t="s">
        <v>950</v>
      </c>
      <c r="K227" s="400">
        <v>68.31</v>
      </c>
      <c r="L227" s="399" t="s">
        <v>951</v>
      </c>
    </row>
    <row r="228" spans="1:12" ht="13.5">
      <c r="A228" s="399" t="s">
        <v>943</v>
      </c>
      <c r="B228" s="399" t="s">
        <v>944</v>
      </c>
      <c r="C228" s="399" t="s">
        <v>1136</v>
      </c>
      <c r="D228" s="399" t="s">
        <v>1137</v>
      </c>
      <c r="E228" s="400" t="s">
        <v>947</v>
      </c>
      <c r="F228" s="399" t="s">
        <v>947</v>
      </c>
      <c r="G228" s="399">
        <v>95571</v>
      </c>
      <c r="H228" s="399" t="s">
        <v>1182</v>
      </c>
      <c r="I228" s="399" t="s">
        <v>949</v>
      </c>
      <c r="J228" s="399" t="s">
        <v>950</v>
      </c>
      <c r="K228" s="400">
        <v>89.02</v>
      </c>
      <c r="L228" s="399" t="s">
        <v>951</v>
      </c>
    </row>
    <row r="229" spans="1:12" ht="13.5">
      <c r="A229" s="399" t="s">
        <v>943</v>
      </c>
      <c r="B229" s="399" t="s">
        <v>944</v>
      </c>
      <c r="C229" s="399" t="s">
        <v>1136</v>
      </c>
      <c r="D229" s="399" t="s">
        <v>1137</v>
      </c>
      <c r="E229" s="400" t="s">
        <v>947</v>
      </c>
      <c r="F229" s="399" t="s">
        <v>947</v>
      </c>
      <c r="G229" s="399">
        <v>95572</v>
      </c>
      <c r="H229" s="399" t="s">
        <v>1183</v>
      </c>
      <c r="I229" s="399" t="s">
        <v>949</v>
      </c>
      <c r="J229" s="399" t="s">
        <v>950</v>
      </c>
      <c r="K229" s="400">
        <v>119.55</v>
      </c>
      <c r="L229" s="399" t="s">
        <v>951</v>
      </c>
    </row>
    <row r="230" spans="1:12" ht="13.5">
      <c r="A230" s="399" t="s">
        <v>943</v>
      </c>
      <c r="B230" s="399" t="s">
        <v>944</v>
      </c>
      <c r="C230" s="399" t="s">
        <v>1184</v>
      </c>
      <c r="D230" s="399" t="s">
        <v>1185</v>
      </c>
      <c r="E230" s="400" t="s">
        <v>947</v>
      </c>
      <c r="F230" s="399" t="s">
        <v>947</v>
      </c>
      <c r="G230" s="399">
        <v>97127</v>
      </c>
      <c r="H230" s="399" t="s">
        <v>1186</v>
      </c>
      <c r="I230" s="399" t="s">
        <v>949</v>
      </c>
      <c r="J230" s="399" t="s">
        <v>1037</v>
      </c>
      <c r="K230" s="400">
        <v>3.88</v>
      </c>
      <c r="L230" s="399" t="s">
        <v>951</v>
      </c>
    </row>
    <row r="231" spans="1:12" ht="13.5">
      <c r="A231" s="399" t="s">
        <v>943</v>
      </c>
      <c r="B231" s="399" t="s">
        <v>944</v>
      </c>
      <c r="C231" s="399" t="s">
        <v>1184</v>
      </c>
      <c r="D231" s="399" t="s">
        <v>1185</v>
      </c>
      <c r="E231" s="400" t="s">
        <v>947</v>
      </c>
      <c r="F231" s="399" t="s">
        <v>947</v>
      </c>
      <c r="G231" s="399">
        <v>97128</v>
      </c>
      <c r="H231" s="399" t="s">
        <v>1187</v>
      </c>
      <c r="I231" s="399" t="s">
        <v>949</v>
      </c>
      <c r="J231" s="399" t="s">
        <v>950</v>
      </c>
      <c r="K231" s="400">
        <v>7.29</v>
      </c>
      <c r="L231" s="399" t="s">
        <v>951</v>
      </c>
    </row>
    <row r="232" spans="1:12" ht="13.5">
      <c r="A232" s="399" t="s">
        <v>943</v>
      </c>
      <c r="B232" s="399" t="s">
        <v>944</v>
      </c>
      <c r="C232" s="399" t="s">
        <v>1184</v>
      </c>
      <c r="D232" s="399" t="s">
        <v>1185</v>
      </c>
      <c r="E232" s="400" t="s">
        <v>947</v>
      </c>
      <c r="F232" s="399" t="s">
        <v>947</v>
      </c>
      <c r="G232" s="399">
        <v>97129</v>
      </c>
      <c r="H232" s="399" t="s">
        <v>1188</v>
      </c>
      <c r="I232" s="399" t="s">
        <v>949</v>
      </c>
      <c r="J232" s="399" t="s">
        <v>950</v>
      </c>
      <c r="K232" s="400">
        <v>8.9600000000000009</v>
      </c>
      <c r="L232" s="399" t="s">
        <v>951</v>
      </c>
    </row>
    <row r="233" spans="1:12" ht="13.5">
      <c r="A233" s="399" t="s">
        <v>943</v>
      </c>
      <c r="B233" s="399" t="s">
        <v>944</v>
      </c>
      <c r="C233" s="399" t="s">
        <v>1184</v>
      </c>
      <c r="D233" s="399" t="s">
        <v>1185</v>
      </c>
      <c r="E233" s="400" t="s">
        <v>947</v>
      </c>
      <c r="F233" s="399" t="s">
        <v>947</v>
      </c>
      <c r="G233" s="399">
        <v>97130</v>
      </c>
      <c r="H233" s="399" t="s">
        <v>1189</v>
      </c>
      <c r="I233" s="399" t="s">
        <v>949</v>
      </c>
      <c r="J233" s="399" t="s">
        <v>950</v>
      </c>
      <c r="K233" s="400">
        <v>10.64</v>
      </c>
      <c r="L233" s="399" t="s">
        <v>951</v>
      </c>
    </row>
    <row r="234" spans="1:12" ht="13.5">
      <c r="A234" s="399" t="s">
        <v>943</v>
      </c>
      <c r="B234" s="399" t="s">
        <v>944</v>
      </c>
      <c r="C234" s="399" t="s">
        <v>1184</v>
      </c>
      <c r="D234" s="399" t="s">
        <v>1185</v>
      </c>
      <c r="E234" s="400" t="s">
        <v>947</v>
      </c>
      <c r="F234" s="399" t="s">
        <v>947</v>
      </c>
      <c r="G234" s="399">
        <v>97131</v>
      </c>
      <c r="H234" s="399" t="s">
        <v>1190</v>
      </c>
      <c r="I234" s="399" t="s">
        <v>949</v>
      </c>
      <c r="J234" s="399" t="s">
        <v>950</v>
      </c>
      <c r="K234" s="400">
        <v>12.3</v>
      </c>
      <c r="L234" s="399" t="s">
        <v>951</v>
      </c>
    </row>
    <row r="235" spans="1:12" ht="13.5">
      <c r="A235" s="399" t="s">
        <v>943</v>
      </c>
      <c r="B235" s="399" t="s">
        <v>944</v>
      </c>
      <c r="C235" s="399" t="s">
        <v>1184</v>
      </c>
      <c r="D235" s="399" t="s">
        <v>1185</v>
      </c>
      <c r="E235" s="400" t="s">
        <v>947</v>
      </c>
      <c r="F235" s="399" t="s">
        <v>947</v>
      </c>
      <c r="G235" s="399">
        <v>97132</v>
      </c>
      <c r="H235" s="399" t="s">
        <v>1191</v>
      </c>
      <c r="I235" s="399" t="s">
        <v>949</v>
      </c>
      <c r="J235" s="399" t="s">
        <v>950</v>
      </c>
      <c r="K235" s="400">
        <v>13.97</v>
      </c>
      <c r="L235" s="399" t="s">
        <v>951</v>
      </c>
    </row>
    <row r="236" spans="1:12" ht="13.5">
      <c r="A236" s="399" t="s">
        <v>943</v>
      </c>
      <c r="B236" s="399" t="s">
        <v>944</v>
      </c>
      <c r="C236" s="399" t="s">
        <v>1184</v>
      </c>
      <c r="D236" s="399" t="s">
        <v>1185</v>
      </c>
      <c r="E236" s="400" t="s">
        <v>947</v>
      </c>
      <c r="F236" s="399" t="s">
        <v>947</v>
      </c>
      <c r="G236" s="399">
        <v>97133</v>
      </c>
      <c r="H236" s="399" t="s">
        <v>1192</v>
      </c>
      <c r="I236" s="399" t="s">
        <v>949</v>
      </c>
      <c r="J236" s="399" t="s">
        <v>950</v>
      </c>
      <c r="K236" s="400">
        <v>17.34</v>
      </c>
      <c r="L236" s="399" t="s">
        <v>951</v>
      </c>
    </row>
    <row r="237" spans="1:12" ht="13.5">
      <c r="A237" s="399" t="s">
        <v>943</v>
      </c>
      <c r="B237" s="399" t="s">
        <v>944</v>
      </c>
      <c r="C237" s="399" t="s">
        <v>1184</v>
      </c>
      <c r="D237" s="399" t="s">
        <v>1185</v>
      </c>
      <c r="E237" s="400" t="s">
        <v>947</v>
      </c>
      <c r="F237" s="399" t="s">
        <v>947</v>
      </c>
      <c r="G237" s="399">
        <v>97134</v>
      </c>
      <c r="H237" s="399" t="s">
        <v>1193</v>
      </c>
      <c r="I237" s="399" t="s">
        <v>949</v>
      </c>
      <c r="J237" s="399" t="s">
        <v>1037</v>
      </c>
      <c r="K237" s="400">
        <v>1.78</v>
      </c>
      <c r="L237" s="399" t="s">
        <v>951</v>
      </c>
    </row>
    <row r="238" spans="1:12" ht="13.5">
      <c r="A238" s="399" t="s">
        <v>943</v>
      </c>
      <c r="B238" s="399" t="s">
        <v>944</v>
      </c>
      <c r="C238" s="399" t="s">
        <v>1184</v>
      </c>
      <c r="D238" s="399" t="s">
        <v>1185</v>
      </c>
      <c r="E238" s="400" t="s">
        <v>947</v>
      </c>
      <c r="F238" s="399" t="s">
        <v>947</v>
      </c>
      <c r="G238" s="399">
        <v>97135</v>
      </c>
      <c r="H238" s="399" t="s">
        <v>1194</v>
      </c>
      <c r="I238" s="399" t="s">
        <v>949</v>
      </c>
      <c r="J238" s="399" t="s">
        <v>950</v>
      </c>
      <c r="K238" s="400">
        <v>3.64</v>
      </c>
      <c r="L238" s="399" t="s">
        <v>951</v>
      </c>
    </row>
    <row r="239" spans="1:12" ht="13.5">
      <c r="A239" s="399" t="s">
        <v>943</v>
      </c>
      <c r="B239" s="399" t="s">
        <v>944</v>
      </c>
      <c r="C239" s="399" t="s">
        <v>1184</v>
      </c>
      <c r="D239" s="399" t="s">
        <v>1185</v>
      </c>
      <c r="E239" s="400" t="s">
        <v>947</v>
      </c>
      <c r="F239" s="399" t="s">
        <v>947</v>
      </c>
      <c r="G239" s="399">
        <v>97136</v>
      </c>
      <c r="H239" s="399" t="s">
        <v>1195</v>
      </c>
      <c r="I239" s="399" t="s">
        <v>949</v>
      </c>
      <c r="J239" s="399" t="s">
        <v>950</v>
      </c>
      <c r="K239" s="400">
        <v>4.49</v>
      </c>
      <c r="L239" s="399" t="s">
        <v>951</v>
      </c>
    </row>
    <row r="240" spans="1:12" ht="13.5">
      <c r="A240" s="399" t="s">
        <v>943</v>
      </c>
      <c r="B240" s="399" t="s">
        <v>944</v>
      </c>
      <c r="C240" s="399" t="s">
        <v>1184</v>
      </c>
      <c r="D240" s="399" t="s">
        <v>1185</v>
      </c>
      <c r="E240" s="400" t="s">
        <v>947</v>
      </c>
      <c r="F240" s="399" t="s">
        <v>947</v>
      </c>
      <c r="G240" s="399">
        <v>97137</v>
      </c>
      <c r="H240" s="399" t="s">
        <v>1196</v>
      </c>
      <c r="I240" s="399" t="s">
        <v>949</v>
      </c>
      <c r="J240" s="399" t="s">
        <v>950</v>
      </c>
      <c r="K240" s="400">
        <v>5.33</v>
      </c>
      <c r="L240" s="399" t="s">
        <v>951</v>
      </c>
    </row>
    <row r="241" spans="1:12" ht="13.5">
      <c r="A241" s="399" t="s">
        <v>943</v>
      </c>
      <c r="B241" s="399" t="s">
        <v>944</v>
      </c>
      <c r="C241" s="399" t="s">
        <v>1184</v>
      </c>
      <c r="D241" s="399" t="s">
        <v>1185</v>
      </c>
      <c r="E241" s="400" t="s">
        <v>947</v>
      </c>
      <c r="F241" s="399" t="s">
        <v>947</v>
      </c>
      <c r="G241" s="399">
        <v>97138</v>
      </c>
      <c r="H241" s="399" t="s">
        <v>1197</v>
      </c>
      <c r="I241" s="399" t="s">
        <v>949</v>
      </c>
      <c r="J241" s="399" t="s">
        <v>950</v>
      </c>
      <c r="K241" s="400">
        <v>6.16</v>
      </c>
      <c r="L241" s="399" t="s">
        <v>951</v>
      </c>
    </row>
    <row r="242" spans="1:12" ht="13.5">
      <c r="A242" s="399" t="s">
        <v>943</v>
      </c>
      <c r="B242" s="399" t="s">
        <v>944</v>
      </c>
      <c r="C242" s="399" t="s">
        <v>1184</v>
      </c>
      <c r="D242" s="399" t="s">
        <v>1185</v>
      </c>
      <c r="E242" s="400" t="s">
        <v>947</v>
      </c>
      <c r="F242" s="399" t="s">
        <v>947</v>
      </c>
      <c r="G242" s="399">
        <v>97139</v>
      </c>
      <c r="H242" s="399" t="s">
        <v>1198</v>
      </c>
      <c r="I242" s="399" t="s">
        <v>949</v>
      </c>
      <c r="J242" s="399" t="s">
        <v>950</v>
      </c>
      <c r="K242" s="400">
        <v>7</v>
      </c>
      <c r="L242" s="399" t="s">
        <v>951</v>
      </c>
    </row>
    <row r="243" spans="1:12" ht="13.5">
      <c r="A243" s="399" t="s">
        <v>943</v>
      </c>
      <c r="B243" s="399" t="s">
        <v>944</v>
      </c>
      <c r="C243" s="399" t="s">
        <v>1184</v>
      </c>
      <c r="D243" s="399" t="s">
        <v>1185</v>
      </c>
      <c r="E243" s="400" t="s">
        <v>947</v>
      </c>
      <c r="F243" s="399" t="s">
        <v>947</v>
      </c>
      <c r="G243" s="399">
        <v>97140</v>
      </c>
      <c r="H243" s="399" t="s">
        <v>1199</v>
      </c>
      <c r="I243" s="399" t="s">
        <v>949</v>
      </c>
      <c r="J243" s="399" t="s">
        <v>950</v>
      </c>
      <c r="K243" s="400">
        <v>8.69</v>
      </c>
      <c r="L243" s="399" t="s">
        <v>951</v>
      </c>
    </row>
    <row r="244" spans="1:12" ht="13.5">
      <c r="A244" s="399" t="s">
        <v>1200</v>
      </c>
      <c r="B244" s="399" t="s">
        <v>1201</v>
      </c>
      <c r="C244" s="399" t="s">
        <v>1202</v>
      </c>
      <c r="D244" s="399" t="s">
        <v>1203</v>
      </c>
      <c r="E244" s="400" t="s">
        <v>947</v>
      </c>
      <c r="F244" s="399" t="s">
        <v>947</v>
      </c>
      <c r="G244" s="399">
        <v>93206</v>
      </c>
      <c r="H244" s="399" t="s">
        <v>1204</v>
      </c>
      <c r="I244" s="399" t="s">
        <v>1205</v>
      </c>
      <c r="J244" s="399" t="s">
        <v>950</v>
      </c>
      <c r="K244" s="400">
        <v>822.62</v>
      </c>
      <c r="L244" s="399" t="s">
        <v>951</v>
      </c>
    </row>
    <row r="245" spans="1:12" ht="13.5">
      <c r="A245" s="399" t="s">
        <v>1200</v>
      </c>
      <c r="B245" s="399" t="s">
        <v>1201</v>
      </c>
      <c r="C245" s="399" t="s">
        <v>1202</v>
      </c>
      <c r="D245" s="399" t="s">
        <v>1203</v>
      </c>
      <c r="E245" s="400" t="s">
        <v>947</v>
      </c>
      <c r="F245" s="399" t="s">
        <v>947</v>
      </c>
      <c r="G245" s="399">
        <v>93207</v>
      </c>
      <c r="H245" s="399" t="s">
        <v>1206</v>
      </c>
      <c r="I245" s="399" t="s">
        <v>1205</v>
      </c>
      <c r="J245" s="399" t="s">
        <v>950</v>
      </c>
      <c r="K245" s="400">
        <v>773.16</v>
      </c>
      <c r="L245" s="399" t="s">
        <v>951</v>
      </c>
    </row>
    <row r="246" spans="1:12" ht="13.5">
      <c r="A246" s="399" t="s">
        <v>1200</v>
      </c>
      <c r="B246" s="399" t="s">
        <v>1201</v>
      </c>
      <c r="C246" s="399" t="s">
        <v>1202</v>
      </c>
      <c r="D246" s="399" t="s">
        <v>1203</v>
      </c>
      <c r="E246" s="400" t="s">
        <v>947</v>
      </c>
      <c r="F246" s="399" t="s">
        <v>947</v>
      </c>
      <c r="G246" s="399">
        <v>93208</v>
      </c>
      <c r="H246" s="399" t="s">
        <v>1207</v>
      </c>
      <c r="I246" s="399" t="s">
        <v>1205</v>
      </c>
      <c r="J246" s="399" t="s">
        <v>950</v>
      </c>
      <c r="K246" s="400">
        <v>594.44000000000005</v>
      </c>
      <c r="L246" s="399" t="s">
        <v>951</v>
      </c>
    </row>
    <row r="247" spans="1:12" ht="13.5">
      <c r="A247" s="399" t="s">
        <v>1200</v>
      </c>
      <c r="B247" s="399" t="s">
        <v>1201</v>
      </c>
      <c r="C247" s="399" t="s">
        <v>1202</v>
      </c>
      <c r="D247" s="399" t="s">
        <v>1203</v>
      </c>
      <c r="E247" s="400" t="s">
        <v>947</v>
      </c>
      <c r="F247" s="399" t="s">
        <v>947</v>
      </c>
      <c r="G247" s="399">
        <v>93209</v>
      </c>
      <c r="H247" s="399" t="s">
        <v>1208</v>
      </c>
      <c r="I247" s="399" t="s">
        <v>1205</v>
      </c>
      <c r="J247" s="399" t="s">
        <v>950</v>
      </c>
      <c r="K247" s="400">
        <v>650.77</v>
      </c>
      <c r="L247" s="399" t="s">
        <v>951</v>
      </c>
    </row>
    <row r="248" spans="1:12" ht="13.5">
      <c r="A248" s="399" t="s">
        <v>1200</v>
      </c>
      <c r="B248" s="399" t="s">
        <v>1201</v>
      </c>
      <c r="C248" s="399" t="s">
        <v>1202</v>
      </c>
      <c r="D248" s="399" t="s">
        <v>1203</v>
      </c>
      <c r="E248" s="400" t="s">
        <v>947</v>
      </c>
      <c r="F248" s="399" t="s">
        <v>947</v>
      </c>
      <c r="G248" s="399">
        <v>93210</v>
      </c>
      <c r="H248" s="399" t="s">
        <v>1209</v>
      </c>
      <c r="I248" s="399" t="s">
        <v>1205</v>
      </c>
      <c r="J248" s="399" t="s">
        <v>950</v>
      </c>
      <c r="K248" s="400">
        <v>386.88</v>
      </c>
      <c r="L248" s="399" t="s">
        <v>951</v>
      </c>
    </row>
    <row r="249" spans="1:12" ht="13.5">
      <c r="A249" s="399" t="s">
        <v>1200</v>
      </c>
      <c r="B249" s="399" t="s">
        <v>1201</v>
      </c>
      <c r="C249" s="399" t="s">
        <v>1202</v>
      </c>
      <c r="D249" s="399" t="s">
        <v>1203</v>
      </c>
      <c r="E249" s="400" t="s">
        <v>947</v>
      </c>
      <c r="F249" s="399" t="s">
        <v>947</v>
      </c>
      <c r="G249" s="399">
        <v>93211</v>
      </c>
      <c r="H249" s="399" t="s">
        <v>1210</v>
      </c>
      <c r="I249" s="399" t="s">
        <v>1205</v>
      </c>
      <c r="J249" s="399" t="s">
        <v>950</v>
      </c>
      <c r="K249" s="400">
        <v>394.42</v>
      </c>
      <c r="L249" s="399" t="s">
        <v>951</v>
      </c>
    </row>
    <row r="250" spans="1:12" ht="13.5">
      <c r="A250" s="399" t="s">
        <v>1200</v>
      </c>
      <c r="B250" s="399" t="s">
        <v>1201</v>
      </c>
      <c r="C250" s="399" t="s">
        <v>1202</v>
      </c>
      <c r="D250" s="399" t="s">
        <v>1203</v>
      </c>
      <c r="E250" s="400" t="s">
        <v>947</v>
      </c>
      <c r="F250" s="399" t="s">
        <v>947</v>
      </c>
      <c r="G250" s="399">
        <v>93212</v>
      </c>
      <c r="H250" s="399" t="s">
        <v>1211</v>
      </c>
      <c r="I250" s="399" t="s">
        <v>1205</v>
      </c>
      <c r="J250" s="399" t="s">
        <v>950</v>
      </c>
      <c r="K250" s="400">
        <v>684.15</v>
      </c>
      <c r="L250" s="399" t="s">
        <v>951</v>
      </c>
    </row>
    <row r="251" spans="1:12" ht="13.5">
      <c r="A251" s="399" t="s">
        <v>1200</v>
      </c>
      <c r="B251" s="399" t="s">
        <v>1201</v>
      </c>
      <c r="C251" s="399" t="s">
        <v>1202</v>
      </c>
      <c r="D251" s="399" t="s">
        <v>1203</v>
      </c>
      <c r="E251" s="400" t="s">
        <v>947</v>
      </c>
      <c r="F251" s="399" t="s">
        <v>947</v>
      </c>
      <c r="G251" s="399">
        <v>93213</v>
      </c>
      <c r="H251" s="399" t="s">
        <v>1212</v>
      </c>
      <c r="I251" s="399" t="s">
        <v>1205</v>
      </c>
      <c r="J251" s="399" t="s">
        <v>950</v>
      </c>
      <c r="K251" s="400">
        <v>725.49</v>
      </c>
      <c r="L251" s="399" t="s">
        <v>951</v>
      </c>
    </row>
    <row r="252" spans="1:12" ht="13.5">
      <c r="A252" s="399" t="s">
        <v>1200</v>
      </c>
      <c r="B252" s="399" t="s">
        <v>1201</v>
      </c>
      <c r="C252" s="399" t="s">
        <v>1202</v>
      </c>
      <c r="D252" s="399" t="s">
        <v>1203</v>
      </c>
      <c r="E252" s="400" t="s">
        <v>947</v>
      </c>
      <c r="F252" s="399" t="s">
        <v>947</v>
      </c>
      <c r="G252" s="399">
        <v>93214</v>
      </c>
      <c r="H252" s="399" t="s">
        <v>1213</v>
      </c>
      <c r="I252" s="399" t="s">
        <v>1036</v>
      </c>
      <c r="J252" s="399" t="s">
        <v>1037</v>
      </c>
      <c r="K252" s="401">
        <v>4636.82</v>
      </c>
      <c r="L252" s="399" t="s">
        <v>951</v>
      </c>
    </row>
    <row r="253" spans="1:12" ht="13.5">
      <c r="A253" s="399" t="s">
        <v>1200</v>
      </c>
      <c r="B253" s="399" t="s">
        <v>1201</v>
      </c>
      <c r="C253" s="399" t="s">
        <v>1202</v>
      </c>
      <c r="D253" s="399" t="s">
        <v>1203</v>
      </c>
      <c r="E253" s="400" t="s">
        <v>947</v>
      </c>
      <c r="F253" s="399" t="s">
        <v>947</v>
      </c>
      <c r="G253" s="399">
        <v>93243</v>
      </c>
      <c r="H253" s="399" t="s">
        <v>1214</v>
      </c>
      <c r="I253" s="399" t="s">
        <v>1036</v>
      </c>
      <c r="J253" s="399" t="s">
        <v>1037</v>
      </c>
      <c r="K253" s="401">
        <v>6960.56</v>
      </c>
      <c r="L253" s="399" t="s">
        <v>951</v>
      </c>
    </row>
    <row r="254" spans="1:12" ht="13.5">
      <c r="A254" s="399" t="s">
        <v>1200</v>
      </c>
      <c r="B254" s="399" t="s">
        <v>1201</v>
      </c>
      <c r="C254" s="399" t="s">
        <v>1202</v>
      </c>
      <c r="D254" s="399" t="s">
        <v>1203</v>
      </c>
      <c r="E254" s="400" t="s">
        <v>947</v>
      </c>
      <c r="F254" s="399" t="s">
        <v>947</v>
      </c>
      <c r="G254" s="399">
        <v>93582</v>
      </c>
      <c r="H254" s="399" t="s">
        <v>1215</v>
      </c>
      <c r="I254" s="399" t="s">
        <v>1205</v>
      </c>
      <c r="J254" s="399" t="s">
        <v>950</v>
      </c>
      <c r="K254" s="400">
        <v>190.25</v>
      </c>
      <c r="L254" s="399" t="s">
        <v>951</v>
      </c>
    </row>
    <row r="255" spans="1:12" ht="13.5">
      <c r="A255" s="399" t="s">
        <v>1200</v>
      </c>
      <c r="B255" s="399" t="s">
        <v>1201</v>
      </c>
      <c r="C255" s="399" t="s">
        <v>1202</v>
      </c>
      <c r="D255" s="399" t="s">
        <v>1203</v>
      </c>
      <c r="E255" s="400" t="s">
        <v>947</v>
      </c>
      <c r="F255" s="399" t="s">
        <v>947</v>
      </c>
      <c r="G255" s="399">
        <v>93583</v>
      </c>
      <c r="H255" s="399" t="s">
        <v>1216</v>
      </c>
      <c r="I255" s="399" t="s">
        <v>1205</v>
      </c>
      <c r="J255" s="399" t="s">
        <v>950</v>
      </c>
      <c r="K255" s="400">
        <v>316.63</v>
      </c>
      <c r="L255" s="399" t="s">
        <v>951</v>
      </c>
    </row>
    <row r="256" spans="1:12" ht="13.5">
      <c r="A256" s="399" t="s">
        <v>1200</v>
      </c>
      <c r="B256" s="399" t="s">
        <v>1201</v>
      </c>
      <c r="C256" s="399" t="s">
        <v>1202</v>
      </c>
      <c r="D256" s="399" t="s">
        <v>1203</v>
      </c>
      <c r="E256" s="400" t="s">
        <v>947</v>
      </c>
      <c r="F256" s="399" t="s">
        <v>947</v>
      </c>
      <c r="G256" s="399">
        <v>93584</v>
      </c>
      <c r="H256" s="399" t="s">
        <v>1217</v>
      </c>
      <c r="I256" s="399" t="s">
        <v>1205</v>
      </c>
      <c r="J256" s="399" t="s">
        <v>950</v>
      </c>
      <c r="K256" s="400">
        <v>608.97</v>
      </c>
      <c r="L256" s="399" t="s">
        <v>951</v>
      </c>
    </row>
    <row r="257" spans="1:12" ht="13.5">
      <c r="A257" s="399" t="s">
        <v>1200</v>
      </c>
      <c r="B257" s="399" t="s">
        <v>1201</v>
      </c>
      <c r="C257" s="399" t="s">
        <v>1202</v>
      </c>
      <c r="D257" s="399" t="s">
        <v>1203</v>
      </c>
      <c r="E257" s="400" t="s">
        <v>947</v>
      </c>
      <c r="F257" s="399" t="s">
        <v>947</v>
      </c>
      <c r="G257" s="399">
        <v>93585</v>
      </c>
      <c r="H257" s="399" t="s">
        <v>1218</v>
      </c>
      <c r="I257" s="399" t="s">
        <v>1205</v>
      </c>
      <c r="J257" s="399" t="s">
        <v>950</v>
      </c>
      <c r="K257" s="400">
        <v>855.07</v>
      </c>
      <c r="L257" s="399" t="s">
        <v>951</v>
      </c>
    </row>
    <row r="258" spans="1:12" ht="13.5">
      <c r="A258" s="399" t="s">
        <v>1200</v>
      </c>
      <c r="B258" s="399" t="s">
        <v>1201</v>
      </c>
      <c r="C258" s="399" t="s">
        <v>1202</v>
      </c>
      <c r="D258" s="399" t="s">
        <v>1203</v>
      </c>
      <c r="E258" s="400" t="s">
        <v>947</v>
      </c>
      <c r="F258" s="399" t="s">
        <v>947</v>
      </c>
      <c r="G258" s="399">
        <v>98441</v>
      </c>
      <c r="H258" s="399" t="s">
        <v>1219</v>
      </c>
      <c r="I258" s="399" t="s">
        <v>1205</v>
      </c>
      <c r="J258" s="399" t="s">
        <v>1037</v>
      </c>
      <c r="K258" s="400">
        <v>101.96</v>
      </c>
      <c r="L258" s="399" t="s">
        <v>951</v>
      </c>
    </row>
    <row r="259" spans="1:12" ht="13.5">
      <c r="A259" s="399" t="s">
        <v>1200</v>
      </c>
      <c r="B259" s="399" t="s">
        <v>1201</v>
      </c>
      <c r="C259" s="399" t="s">
        <v>1202</v>
      </c>
      <c r="D259" s="399" t="s">
        <v>1203</v>
      </c>
      <c r="E259" s="400" t="s">
        <v>947</v>
      </c>
      <c r="F259" s="399" t="s">
        <v>947</v>
      </c>
      <c r="G259" s="399">
        <v>98442</v>
      </c>
      <c r="H259" s="399" t="s">
        <v>1220</v>
      </c>
      <c r="I259" s="399" t="s">
        <v>1205</v>
      </c>
      <c r="J259" s="399" t="s">
        <v>1037</v>
      </c>
      <c r="K259" s="400">
        <v>104.73</v>
      </c>
      <c r="L259" s="399" t="s">
        <v>951</v>
      </c>
    </row>
    <row r="260" spans="1:12" ht="13.5">
      <c r="A260" s="399" t="s">
        <v>1200</v>
      </c>
      <c r="B260" s="399" t="s">
        <v>1201</v>
      </c>
      <c r="C260" s="399" t="s">
        <v>1202</v>
      </c>
      <c r="D260" s="399" t="s">
        <v>1203</v>
      </c>
      <c r="E260" s="400" t="s">
        <v>947</v>
      </c>
      <c r="F260" s="399" t="s">
        <v>947</v>
      </c>
      <c r="G260" s="399">
        <v>98443</v>
      </c>
      <c r="H260" s="399" t="s">
        <v>1221</v>
      </c>
      <c r="I260" s="399" t="s">
        <v>1205</v>
      </c>
      <c r="J260" s="399" t="s">
        <v>1037</v>
      </c>
      <c r="K260" s="400">
        <v>88.3</v>
      </c>
      <c r="L260" s="399" t="s">
        <v>951</v>
      </c>
    </row>
    <row r="261" spans="1:12" ht="13.5">
      <c r="A261" s="399" t="s">
        <v>1200</v>
      </c>
      <c r="B261" s="399" t="s">
        <v>1201</v>
      </c>
      <c r="C261" s="399" t="s">
        <v>1202</v>
      </c>
      <c r="D261" s="399" t="s">
        <v>1203</v>
      </c>
      <c r="E261" s="400" t="s">
        <v>947</v>
      </c>
      <c r="F261" s="399" t="s">
        <v>947</v>
      </c>
      <c r="G261" s="399">
        <v>98444</v>
      </c>
      <c r="H261" s="399" t="s">
        <v>1222</v>
      </c>
      <c r="I261" s="399" t="s">
        <v>1205</v>
      </c>
      <c r="J261" s="399" t="s">
        <v>1037</v>
      </c>
      <c r="K261" s="400">
        <v>90.28</v>
      </c>
      <c r="L261" s="399" t="s">
        <v>951</v>
      </c>
    </row>
    <row r="262" spans="1:12" ht="13.5">
      <c r="A262" s="399" t="s">
        <v>1200</v>
      </c>
      <c r="B262" s="399" t="s">
        <v>1201</v>
      </c>
      <c r="C262" s="399" t="s">
        <v>1202</v>
      </c>
      <c r="D262" s="399" t="s">
        <v>1203</v>
      </c>
      <c r="E262" s="400" t="s">
        <v>947</v>
      </c>
      <c r="F262" s="399" t="s">
        <v>947</v>
      </c>
      <c r="G262" s="399">
        <v>98445</v>
      </c>
      <c r="H262" s="399" t="s">
        <v>1223</v>
      </c>
      <c r="I262" s="399" t="s">
        <v>1205</v>
      </c>
      <c r="J262" s="399" t="s">
        <v>1037</v>
      </c>
      <c r="K262" s="400">
        <v>122.33</v>
      </c>
      <c r="L262" s="399" t="s">
        <v>951</v>
      </c>
    </row>
    <row r="263" spans="1:12" ht="13.5">
      <c r="A263" s="399" t="s">
        <v>1200</v>
      </c>
      <c r="B263" s="399" t="s">
        <v>1201</v>
      </c>
      <c r="C263" s="399" t="s">
        <v>1202</v>
      </c>
      <c r="D263" s="399" t="s">
        <v>1203</v>
      </c>
      <c r="E263" s="400" t="s">
        <v>947</v>
      </c>
      <c r="F263" s="399" t="s">
        <v>947</v>
      </c>
      <c r="G263" s="399">
        <v>98446</v>
      </c>
      <c r="H263" s="399" t="s">
        <v>1224</v>
      </c>
      <c r="I263" s="399" t="s">
        <v>1205</v>
      </c>
      <c r="J263" s="399" t="s">
        <v>1037</v>
      </c>
      <c r="K263" s="400">
        <v>157.79</v>
      </c>
      <c r="L263" s="399" t="s">
        <v>951</v>
      </c>
    </row>
    <row r="264" spans="1:12" ht="13.5">
      <c r="A264" s="399" t="s">
        <v>1200</v>
      </c>
      <c r="B264" s="399" t="s">
        <v>1201</v>
      </c>
      <c r="C264" s="399" t="s">
        <v>1202</v>
      </c>
      <c r="D264" s="399" t="s">
        <v>1203</v>
      </c>
      <c r="E264" s="400" t="s">
        <v>947</v>
      </c>
      <c r="F264" s="399" t="s">
        <v>947</v>
      </c>
      <c r="G264" s="399">
        <v>98447</v>
      </c>
      <c r="H264" s="399" t="s">
        <v>1225</v>
      </c>
      <c r="I264" s="399" t="s">
        <v>1205</v>
      </c>
      <c r="J264" s="399" t="s">
        <v>1037</v>
      </c>
      <c r="K264" s="400">
        <v>103.45</v>
      </c>
      <c r="L264" s="399" t="s">
        <v>951</v>
      </c>
    </row>
    <row r="265" spans="1:12" ht="13.5">
      <c r="A265" s="399" t="s">
        <v>1200</v>
      </c>
      <c r="B265" s="399" t="s">
        <v>1201</v>
      </c>
      <c r="C265" s="399" t="s">
        <v>1202</v>
      </c>
      <c r="D265" s="399" t="s">
        <v>1203</v>
      </c>
      <c r="E265" s="400" t="s">
        <v>947</v>
      </c>
      <c r="F265" s="399" t="s">
        <v>947</v>
      </c>
      <c r="G265" s="399">
        <v>98448</v>
      </c>
      <c r="H265" s="399" t="s">
        <v>1226</v>
      </c>
      <c r="I265" s="399" t="s">
        <v>1205</v>
      </c>
      <c r="J265" s="399" t="s">
        <v>1037</v>
      </c>
      <c r="K265" s="400">
        <v>130.66999999999999</v>
      </c>
      <c r="L265" s="399" t="s">
        <v>951</v>
      </c>
    </row>
    <row r="266" spans="1:12" ht="13.5">
      <c r="A266" s="399" t="s">
        <v>1200</v>
      </c>
      <c r="B266" s="399" t="s">
        <v>1201</v>
      </c>
      <c r="C266" s="399" t="s">
        <v>1202</v>
      </c>
      <c r="D266" s="399" t="s">
        <v>1203</v>
      </c>
      <c r="E266" s="400" t="s">
        <v>947</v>
      </c>
      <c r="F266" s="399" t="s">
        <v>947</v>
      </c>
      <c r="G266" s="399">
        <v>98449</v>
      </c>
      <c r="H266" s="399" t="s">
        <v>1227</v>
      </c>
      <c r="I266" s="399" t="s">
        <v>1205</v>
      </c>
      <c r="J266" s="399" t="s">
        <v>1037</v>
      </c>
      <c r="K266" s="400">
        <v>124.42</v>
      </c>
      <c r="L266" s="399" t="s">
        <v>951</v>
      </c>
    </row>
    <row r="267" spans="1:12" ht="13.5">
      <c r="A267" s="399" t="s">
        <v>1200</v>
      </c>
      <c r="B267" s="399" t="s">
        <v>1201</v>
      </c>
      <c r="C267" s="399" t="s">
        <v>1202</v>
      </c>
      <c r="D267" s="399" t="s">
        <v>1203</v>
      </c>
      <c r="E267" s="400" t="s">
        <v>947</v>
      </c>
      <c r="F267" s="399" t="s">
        <v>947</v>
      </c>
      <c r="G267" s="399">
        <v>98450</v>
      </c>
      <c r="H267" s="399" t="s">
        <v>1228</v>
      </c>
      <c r="I267" s="399" t="s">
        <v>1205</v>
      </c>
      <c r="J267" s="399" t="s">
        <v>1037</v>
      </c>
      <c r="K267" s="400">
        <v>128.47999999999999</v>
      </c>
      <c r="L267" s="399" t="s">
        <v>951</v>
      </c>
    </row>
    <row r="268" spans="1:12" ht="13.5">
      <c r="A268" s="399" t="s">
        <v>1200</v>
      </c>
      <c r="B268" s="399" t="s">
        <v>1201</v>
      </c>
      <c r="C268" s="399" t="s">
        <v>1202</v>
      </c>
      <c r="D268" s="399" t="s">
        <v>1203</v>
      </c>
      <c r="E268" s="400" t="s">
        <v>947</v>
      </c>
      <c r="F268" s="399" t="s">
        <v>947</v>
      </c>
      <c r="G268" s="399">
        <v>98451</v>
      </c>
      <c r="H268" s="399" t="s">
        <v>1229</v>
      </c>
      <c r="I268" s="399" t="s">
        <v>1205</v>
      </c>
      <c r="J268" s="399" t="s">
        <v>1037</v>
      </c>
      <c r="K268" s="400">
        <v>108.37</v>
      </c>
      <c r="L268" s="399" t="s">
        <v>951</v>
      </c>
    </row>
    <row r="269" spans="1:12" ht="13.5">
      <c r="A269" s="399" t="s">
        <v>1200</v>
      </c>
      <c r="B269" s="399" t="s">
        <v>1201</v>
      </c>
      <c r="C269" s="399" t="s">
        <v>1202</v>
      </c>
      <c r="D269" s="399" t="s">
        <v>1203</v>
      </c>
      <c r="E269" s="400" t="s">
        <v>947</v>
      </c>
      <c r="F269" s="399" t="s">
        <v>947</v>
      </c>
      <c r="G269" s="399">
        <v>98452</v>
      </c>
      <c r="H269" s="399" t="s">
        <v>1230</v>
      </c>
      <c r="I269" s="399" t="s">
        <v>1205</v>
      </c>
      <c r="J269" s="399" t="s">
        <v>1037</v>
      </c>
      <c r="K269" s="400">
        <v>110.83</v>
      </c>
      <c r="L269" s="399" t="s">
        <v>951</v>
      </c>
    </row>
    <row r="270" spans="1:12" ht="13.5">
      <c r="A270" s="399" t="s">
        <v>1200</v>
      </c>
      <c r="B270" s="399" t="s">
        <v>1201</v>
      </c>
      <c r="C270" s="399" t="s">
        <v>1202</v>
      </c>
      <c r="D270" s="399" t="s">
        <v>1203</v>
      </c>
      <c r="E270" s="400" t="s">
        <v>947</v>
      </c>
      <c r="F270" s="399" t="s">
        <v>947</v>
      </c>
      <c r="G270" s="399">
        <v>98453</v>
      </c>
      <c r="H270" s="399" t="s">
        <v>1231</v>
      </c>
      <c r="I270" s="399" t="s">
        <v>1205</v>
      </c>
      <c r="J270" s="399" t="s">
        <v>1037</v>
      </c>
      <c r="K270" s="400">
        <v>149.46</v>
      </c>
      <c r="L270" s="399" t="s">
        <v>951</v>
      </c>
    </row>
    <row r="271" spans="1:12" ht="13.5">
      <c r="A271" s="399" t="s">
        <v>1200</v>
      </c>
      <c r="B271" s="399" t="s">
        <v>1201</v>
      </c>
      <c r="C271" s="399" t="s">
        <v>1202</v>
      </c>
      <c r="D271" s="399" t="s">
        <v>1203</v>
      </c>
      <c r="E271" s="400" t="s">
        <v>947</v>
      </c>
      <c r="F271" s="399" t="s">
        <v>947</v>
      </c>
      <c r="G271" s="399">
        <v>98454</v>
      </c>
      <c r="H271" s="399" t="s">
        <v>1232</v>
      </c>
      <c r="I271" s="399" t="s">
        <v>1205</v>
      </c>
      <c r="J271" s="399" t="s">
        <v>1037</v>
      </c>
      <c r="K271" s="400">
        <v>196.37</v>
      </c>
      <c r="L271" s="399" t="s">
        <v>951</v>
      </c>
    </row>
    <row r="272" spans="1:12" ht="13.5">
      <c r="A272" s="399" t="s">
        <v>1200</v>
      </c>
      <c r="B272" s="399" t="s">
        <v>1201</v>
      </c>
      <c r="C272" s="399" t="s">
        <v>1202</v>
      </c>
      <c r="D272" s="399" t="s">
        <v>1203</v>
      </c>
      <c r="E272" s="400" t="s">
        <v>947</v>
      </c>
      <c r="F272" s="399" t="s">
        <v>947</v>
      </c>
      <c r="G272" s="399">
        <v>98455</v>
      </c>
      <c r="H272" s="399" t="s">
        <v>1233</v>
      </c>
      <c r="I272" s="399" t="s">
        <v>1205</v>
      </c>
      <c r="J272" s="399" t="s">
        <v>1037</v>
      </c>
      <c r="K272" s="400">
        <v>128.19</v>
      </c>
      <c r="L272" s="399" t="s">
        <v>951</v>
      </c>
    </row>
    <row r="273" spans="1:12" ht="13.5">
      <c r="A273" s="399" t="s">
        <v>1200</v>
      </c>
      <c r="B273" s="399" t="s">
        <v>1201</v>
      </c>
      <c r="C273" s="399" t="s">
        <v>1202</v>
      </c>
      <c r="D273" s="399" t="s">
        <v>1203</v>
      </c>
      <c r="E273" s="400" t="s">
        <v>947</v>
      </c>
      <c r="F273" s="399" t="s">
        <v>947</v>
      </c>
      <c r="G273" s="399">
        <v>98456</v>
      </c>
      <c r="H273" s="399" t="s">
        <v>1234</v>
      </c>
      <c r="I273" s="399" t="s">
        <v>1205</v>
      </c>
      <c r="J273" s="399" t="s">
        <v>1037</v>
      </c>
      <c r="K273" s="400">
        <v>166.06</v>
      </c>
      <c r="L273" s="399" t="s">
        <v>951</v>
      </c>
    </row>
    <row r="274" spans="1:12" ht="13.5">
      <c r="A274" s="399" t="s">
        <v>1200</v>
      </c>
      <c r="B274" s="399" t="s">
        <v>1201</v>
      </c>
      <c r="C274" s="399" t="s">
        <v>1202</v>
      </c>
      <c r="D274" s="399" t="s">
        <v>1203</v>
      </c>
      <c r="E274" s="400" t="s">
        <v>947</v>
      </c>
      <c r="F274" s="399" t="s">
        <v>947</v>
      </c>
      <c r="G274" s="399">
        <v>98458</v>
      </c>
      <c r="H274" s="399" t="s">
        <v>1235</v>
      </c>
      <c r="I274" s="399" t="s">
        <v>1205</v>
      </c>
      <c r="J274" s="399" t="s">
        <v>1037</v>
      </c>
      <c r="K274" s="400">
        <v>97.43</v>
      </c>
      <c r="L274" s="399" t="s">
        <v>951</v>
      </c>
    </row>
    <row r="275" spans="1:12" ht="13.5">
      <c r="A275" s="399" t="s">
        <v>1200</v>
      </c>
      <c r="B275" s="399" t="s">
        <v>1201</v>
      </c>
      <c r="C275" s="399" t="s">
        <v>1202</v>
      </c>
      <c r="D275" s="399" t="s">
        <v>1203</v>
      </c>
      <c r="E275" s="400" t="s">
        <v>947</v>
      </c>
      <c r="F275" s="399" t="s">
        <v>947</v>
      </c>
      <c r="G275" s="399">
        <v>98459</v>
      </c>
      <c r="H275" s="399" t="s">
        <v>1236</v>
      </c>
      <c r="I275" s="399" t="s">
        <v>1205</v>
      </c>
      <c r="J275" s="399" t="s">
        <v>950</v>
      </c>
      <c r="K275" s="400">
        <v>79.17</v>
      </c>
      <c r="L275" s="399" t="s">
        <v>951</v>
      </c>
    </row>
    <row r="276" spans="1:12" ht="13.5">
      <c r="A276" s="399" t="s">
        <v>1200</v>
      </c>
      <c r="B276" s="399" t="s">
        <v>1201</v>
      </c>
      <c r="C276" s="399" t="s">
        <v>1202</v>
      </c>
      <c r="D276" s="399" t="s">
        <v>1203</v>
      </c>
      <c r="E276" s="400" t="s">
        <v>947</v>
      </c>
      <c r="F276" s="399" t="s">
        <v>947</v>
      </c>
      <c r="G276" s="399">
        <v>98460</v>
      </c>
      <c r="H276" s="399" t="s">
        <v>1237</v>
      </c>
      <c r="I276" s="399" t="s">
        <v>1205</v>
      </c>
      <c r="J276" s="399" t="s">
        <v>1037</v>
      </c>
      <c r="K276" s="400">
        <v>81.45</v>
      </c>
      <c r="L276" s="399" t="s">
        <v>951</v>
      </c>
    </row>
    <row r="277" spans="1:12" ht="13.5">
      <c r="A277" s="399" t="s">
        <v>1200</v>
      </c>
      <c r="B277" s="399" t="s">
        <v>1201</v>
      </c>
      <c r="C277" s="399" t="s">
        <v>1202</v>
      </c>
      <c r="D277" s="399" t="s">
        <v>1203</v>
      </c>
      <c r="E277" s="400" t="s">
        <v>947</v>
      </c>
      <c r="F277" s="399" t="s">
        <v>947</v>
      </c>
      <c r="G277" s="399">
        <v>98461</v>
      </c>
      <c r="H277" s="399" t="s">
        <v>1238</v>
      </c>
      <c r="I277" s="399" t="s">
        <v>1036</v>
      </c>
      <c r="J277" s="399" t="s">
        <v>1037</v>
      </c>
      <c r="K277" s="401">
        <v>4013.54</v>
      </c>
      <c r="L277" s="399" t="s">
        <v>951</v>
      </c>
    </row>
    <row r="278" spans="1:12" ht="13.5">
      <c r="A278" s="399" t="s">
        <v>1200</v>
      </c>
      <c r="B278" s="399" t="s">
        <v>1201</v>
      </c>
      <c r="C278" s="399" t="s">
        <v>1202</v>
      </c>
      <c r="D278" s="399" t="s">
        <v>1203</v>
      </c>
      <c r="E278" s="400" t="s">
        <v>947</v>
      </c>
      <c r="F278" s="399" t="s">
        <v>947</v>
      </c>
      <c r="G278" s="399">
        <v>98462</v>
      </c>
      <c r="H278" s="399" t="s">
        <v>1239</v>
      </c>
      <c r="I278" s="399" t="s">
        <v>1036</v>
      </c>
      <c r="J278" s="399" t="s">
        <v>1037</v>
      </c>
      <c r="K278" s="401">
        <v>5903.85</v>
      </c>
      <c r="L278" s="399" t="s">
        <v>951</v>
      </c>
    </row>
    <row r="279" spans="1:12" ht="13.5">
      <c r="A279" s="399" t="s">
        <v>1240</v>
      </c>
      <c r="B279" s="399" t="s">
        <v>1241</v>
      </c>
      <c r="C279" s="399" t="s">
        <v>1242</v>
      </c>
      <c r="D279" s="399" t="s">
        <v>1243</v>
      </c>
      <c r="E279" s="400" t="s">
        <v>947</v>
      </c>
      <c r="F279" s="399" t="s">
        <v>947</v>
      </c>
      <c r="G279" s="399">
        <v>5631</v>
      </c>
      <c r="H279" s="399" t="s">
        <v>1244</v>
      </c>
      <c r="I279" s="399" t="s">
        <v>1245</v>
      </c>
      <c r="J279" s="399" t="s">
        <v>950</v>
      </c>
      <c r="K279" s="400">
        <v>115.6</v>
      </c>
      <c r="L279" s="399" t="s">
        <v>951</v>
      </c>
    </row>
    <row r="280" spans="1:12" ht="13.5">
      <c r="A280" s="399" t="s">
        <v>1240</v>
      </c>
      <c r="B280" s="399" t="s">
        <v>1241</v>
      </c>
      <c r="C280" s="399" t="s">
        <v>1242</v>
      </c>
      <c r="D280" s="399" t="s">
        <v>1243</v>
      </c>
      <c r="E280" s="400" t="s">
        <v>947</v>
      </c>
      <c r="F280" s="399" t="s">
        <v>947</v>
      </c>
      <c r="G280" s="399">
        <v>5678</v>
      </c>
      <c r="H280" s="399" t="s">
        <v>1246</v>
      </c>
      <c r="I280" s="399" t="s">
        <v>1245</v>
      </c>
      <c r="J280" s="399" t="s">
        <v>950</v>
      </c>
      <c r="K280" s="400">
        <v>84.41</v>
      </c>
      <c r="L280" s="399" t="s">
        <v>951</v>
      </c>
    </row>
    <row r="281" spans="1:12" ht="13.5">
      <c r="A281" s="399" t="s">
        <v>1240</v>
      </c>
      <c r="B281" s="399" t="s">
        <v>1241</v>
      </c>
      <c r="C281" s="399" t="s">
        <v>1242</v>
      </c>
      <c r="D281" s="399" t="s">
        <v>1243</v>
      </c>
      <c r="E281" s="400" t="s">
        <v>947</v>
      </c>
      <c r="F281" s="399" t="s">
        <v>947</v>
      </c>
      <c r="G281" s="399">
        <v>5680</v>
      </c>
      <c r="H281" s="399" t="s">
        <v>1247</v>
      </c>
      <c r="I281" s="399" t="s">
        <v>1245</v>
      </c>
      <c r="J281" s="399" t="s">
        <v>950</v>
      </c>
      <c r="K281" s="400">
        <v>78.489999999999995</v>
      </c>
      <c r="L281" s="399" t="s">
        <v>951</v>
      </c>
    </row>
    <row r="282" spans="1:12" ht="13.5">
      <c r="A282" s="399" t="s">
        <v>1240</v>
      </c>
      <c r="B282" s="399" t="s">
        <v>1241</v>
      </c>
      <c r="C282" s="399" t="s">
        <v>1242</v>
      </c>
      <c r="D282" s="399" t="s">
        <v>1243</v>
      </c>
      <c r="E282" s="400" t="s">
        <v>947</v>
      </c>
      <c r="F282" s="399" t="s">
        <v>947</v>
      </c>
      <c r="G282" s="399">
        <v>5684</v>
      </c>
      <c r="H282" s="399" t="s">
        <v>1248</v>
      </c>
      <c r="I282" s="399" t="s">
        <v>1245</v>
      </c>
      <c r="J282" s="399" t="s">
        <v>950</v>
      </c>
      <c r="K282" s="400">
        <v>88.15</v>
      </c>
      <c r="L282" s="399" t="s">
        <v>951</v>
      </c>
    </row>
    <row r="283" spans="1:12" ht="13.5">
      <c r="A283" s="399" t="s">
        <v>1240</v>
      </c>
      <c r="B283" s="399" t="s">
        <v>1241</v>
      </c>
      <c r="C283" s="399" t="s">
        <v>1242</v>
      </c>
      <c r="D283" s="399" t="s">
        <v>1243</v>
      </c>
      <c r="E283" s="400" t="s">
        <v>947</v>
      </c>
      <c r="F283" s="399" t="s">
        <v>947</v>
      </c>
      <c r="G283" s="399">
        <v>5689</v>
      </c>
      <c r="H283" s="399" t="s">
        <v>1249</v>
      </c>
      <c r="I283" s="399" t="s">
        <v>1245</v>
      </c>
      <c r="J283" s="399" t="s">
        <v>950</v>
      </c>
      <c r="K283" s="400">
        <v>3.19</v>
      </c>
      <c r="L283" s="399" t="s">
        <v>951</v>
      </c>
    </row>
    <row r="284" spans="1:12" ht="13.5">
      <c r="A284" s="399" t="s">
        <v>1240</v>
      </c>
      <c r="B284" s="399" t="s">
        <v>1241</v>
      </c>
      <c r="C284" s="399" t="s">
        <v>1242</v>
      </c>
      <c r="D284" s="399" t="s">
        <v>1243</v>
      </c>
      <c r="E284" s="400" t="s">
        <v>947</v>
      </c>
      <c r="F284" s="399" t="s">
        <v>947</v>
      </c>
      <c r="G284" s="399">
        <v>5795</v>
      </c>
      <c r="H284" s="399" t="s">
        <v>1250</v>
      </c>
      <c r="I284" s="399" t="s">
        <v>1245</v>
      </c>
      <c r="J284" s="399" t="s">
        <v>950</v>
      </c>
      <c r="K284" s="400">
        <v>20.34</v>
      </c>
      <c r="L284" s="399" t="s">
        <v>951</v>
      </c>
    </row>
    <row r="285" spans="1:12" ht="13.5">
      <c r="A285" s="399" t="s">
        <v>1240</v>
      </c>
      <c r="B285" s="399" t="s">
        <v>1241</v>
      </c>
      <c r="C285" s="399" t="s">
        <v>1242</v>
      </c>
      <c r="D285" s="399" t="s">
        <v>1243</v>
      </c>
      <c r="E285" s="400" t="s">
        <v>947</v>
      </c>
      <c r="F285" s="399" t="s">
        <v>947</v>
      </c>
      <c r="G285" s="399">
        <v>5811</v>
      </c>
      <c r="H285" s="399" t="s">
        <v>1251</v>
      </c>
      <c r="I285" s="399" t="s">
        <v>1245</v>
      </c>
      <c r="J285" s="399" t="s">
        <v>950</v>
      </c>
      <c r="K285" s="400">
        <v>117.43</v>
      </c>
      <c r="L285" s="399" t="s">
        <v>951</v>
      </c>
    </row>
    <row r="286" spans="1:12" ht="13.5">
      <c r="A286" s="399" t="s">
        <v>1240</v>
      </c>
      <c r="B286" s="399" t="s">
        <v>1241</v>
      </c>
      <c r="C286" s="399" t="s">
        <v>1242</v>
      </c>
      <c r="D286" s="399" t="s">
        <v>1243</v>
      </c>
      <c r="E286" s="400" t="s">
        <v>947</v>
      </c>
      <c r="F286" s="399" t="s">
        <v>947</v>
      </c>
      <c r="G286" s="399">
        <v>5823</v>
      </c>
      <c r="H286" s="399" t="s">
        <v>1252</v>
      </c>
      <c r="I286" s="399" t="s">
        <v>1245</v>
      </c>
      <c r="J286" s="399" t="s">
        <v>950</v>
      </c>
      <c r="K286" s="400">
        <v>171.21</v>
      </c>
      <c r="L286" s="399" t="s">
        <v>951</v>
      </c>
    </row>
    <row r="287" spans="1:12" ht="13.5">
      <c r="A287" s="399" t="s">
        <v>1240</v>
      </c>
      <c r="B287" s="399" t="s">
        <v>1241</v>
      </c>
      <c r="C287" s="399" t="s">
        <v>1242</v>
      </c>
      <c r="D287" s="399" t="s">
        <v>1243</v>
      </c>
      <c r="E287" s="400" t="s">
        <v>947</v>
      </c>
      <c r="F287" s="399" t="s">
        <v>947</v>
      </c>
      <c r="G287" s="399">
        <v>5824</v>
      </c>
      <c r="H287" s="399" t="s">
        <v>1253</v>
      </c>
      <c r="I287" s="399" t="s">
        <v>1245</v>
      </c>
      <c r="J287" s="399" t="s">
        <v>950</v>
      </c>
      <c r="K287" s="400">
        <v>111.23</v>
      </c>
      <c r="L287" s="399" t="s">
        <v>951</v>
      </c>
    </row>
    <row r="288" spans="1:12" ht="13.5">
      <c r="A288" s="399" t="s">
        <v>1240</v>
      </c>
      <c r="B288" s="399" t="s">
        <v>1241</v>
      </c>
      <c r="C288" s="399" t="s">
        <v>1242</v>
      </c>
      <c r="D288" s="399" t="s">
        <v>1243</v>
      </c>
      <c r="E288" s="400" t="s">
        <v>947</v>
      </c>
      <c r="F288" s="399" t="s">
        <v>947</v>
      </c>
      <c r="G288" s="399">
        <v>5835</v>
      </c>
      <c r="H288" s="399" t="s">
        <v>1254</v>
      </c>
      <c r="I288" s="399" t="s">
        <v>1245</v>
      </c>
      <c r="J288" s="399" t="s">
        <v>950</v>
      </c>
      <c r="K288" s="400">
        <v>243.53</v>
      </c>
      <c r="L288" s="399" t="s">
        <v>951</v>
      </c>
    </row>
    <row r="289" spans="1:12" ht="13.5">
      <c r="A289" s="399" t="s">
        <v>1240</v>
      </c>
      <c r="B289" s="399" t="s">
        <v>1241</v>
      </c>
      <c r="C289" s="399" t="s">
        <v>1242</v>
      </c>
      <c r="D289" s="399" t="s">
        <v>1243</v>
      </c>
      <c r="E289" s="400" t="s">
        <v>947</v>
      </c>
      <c r="F289" s="399" t="s">
        <v>947</v>
      </c>
      <c r="G289" s="399">
        <v>5839</v>
      </c>
      <c r="H289" s="399" t="s">
        <v>1255</v>
      </c>
      <c r="I289" s="399" t="s">
        <v>1245</v>
      </c>
      <c r="J289" s="399" t="s">
        <v>950</v>
      </c>
      <c r="K289" s="400">
        <v>4.79</v>
      </c>
      <c r="L289" s="399" t="s">
        <v>951</v>
      </c>
    </row>
    <row r="290" spans="1:12" ht="13.5">
      <c r="A290" s="399" t="s">
        <v>1240</v>
      </c>
      <c r="B290" s="399" t="s">
        <v>1241</v>
      </c>
      <c r="C290" s="399" t="s">
        <v>1242</v>
      </c>
      <c r="D290" s="399" t="s">
        <v>1243</v>
      </c>
      <c r="E290" s="400" t="s">
        <v>947</v>
      </c>
      <c r="F290" s="399" t="s">
        <v>947</v>
      </c>
      <c r="G290" s="399">
        <v>5843</v>
      </c>
      <c r="H290" s="399" t="s">
        <v>1256</v>
      </c>
      <c r="I290" s="399" t="s">
        <v>1245</v>
      </c>
      <c r="J290" s="399" t="s">
        <v>950</v>
      </c>
      <c r="K290" s="400">
        <v>138.02000000000001</v>
      </c>
      <c r="L290" s="399" t="s">
        <v>951</v>
      </c>
    </row>
    <row r="291" spans="1:12" ht="13.5">
      <c r="A291" s="399" t="s">
        <v>1240</v>
      </c>
      <c r="B291" s="399" t="s">
        <v>1241</v>
      </c>
      <c r="C291" s="399" t="s">
        <v>1242</v>
      </c>
      <c r="D291" s="399" t="s">
        <v>1243</v>
      </c>
      <c r="E291" s="400" t="s">
        <v>947</v>
      </c>
      <c r="F291" s="399" t="s">
        <v>947</v>
      </c>
      <c r="G291" s="399">
        <v>5847</v>
      </c>
      <c r="H291" s="399" t="s">
        <v>1257</v>
      </c>
      <c r="I291" s="399" t="s">
        <v>1245</v>
      </c>
      <c r="J291" s="399" t="s">
        <v>950</v>
      </c>
      <c r="K291" s="400">
        <v>145.9</v>
      </c>
      <c r="L291" s="399" t="s">
        <v>951</v>
      </c>
    </row>
    <row r="292" spans="1:12" ht="13.5">
      <c r="A292" s="399" t="s">
        <v>1240</v>
      </c>
      <c r="B292" s="399" t="s">
        <v>1241</v>
      </c>
      <c r="C292" s="399" t="s">
        <v>1242</v>
      </c>
      <c r="D292" s="399" t="s">
        <v>1243</v>
      </c>
      <c r="E292" s="400" t="s">
        <v>947</v>
      </c>
      <c r="F292" s="399" t="s">
        <v>947</v>
      </c>
      <c r="G292" s="399">
        <v>5851</v>
      </c>
      <c r="H292" s="399" t="s">
        <v>1258</v>
      </c>
      <c r="I292" s="399" t="s">
        <v>1245</v>
      </c>
      <c r="J292" s="399" t="s">
        <v>950</v>
      </c>
      <c r="K292" s="400">
        <v>139.22</v>
      </c>
      <c r="L292" s="399" t="s">
        <v>951</v>
      </c>
    </row>
    <row r="293" spans="1:12" ht="13.5">
      <c r="A293" s="399" t="s">
        <v>1240</v>
      </c>
      <c r="B293" s="399" t="s">
        <v>1241</v>
      </c>
      <c r="C293" s="399" t="s">
        <v>1242</v>
      </c>
      <c r="D293" s="399" t="s">
        <v>1243</v>
      </c>
      <c r="E293" s="400" t="s">
        <v>947</v>
      </c>
      <c r="F293" s="399" t="s">
        <v>947</v>
      </c>
      <c r="G293" s="399">
        <v>5855</v>
      </c>
      <c r="H293" s="399" t="s">
        <v>1259</v>
      </c>
      <c r="I293" s="399" t="s">
        <v>1245</v>
      </c>
      <c r="J293" s="399" t="s">
        <v>950</v>
      </c>
      <c r="K293" s="400">
        <v>364.8</v>
      </c>
      <c r="L293" s="399" t="s">
        <v>951</v>
      </c>
    </row>
    <row r="294" spans="1:12" ht="13.5">
      <c r="A294" s="399" t="s">
        <v>1240</v>
      </c>
      <c r="B294" s="399" t="s">
        <v>1241</v>
      </c>
      <c r="C294" s="399" t="s">
        <v>1242</v>
      </c>
      <c r="D294" s="399" t="s">
        <v>1243</v>
      </c>
      <c r="E294" s="400" t="s">
        <v>947</v>
      </c>
      <c r="F294" s="399" t="s">
        <v>947</v>
      </c>
      <c r="G294" s="399">
        <v>5863</v>
      </c>
      <c r="H294" s="399" t="s">
        <v>1260</v>
      </c>
      <c r="I294" s="399" t="s">
        <v>1245</v>
      </c>
      <c r="J294" s="399" t="s">
        <v>950</v>
      </c>
      <c r="K294" s="400">
        <v>11.47</v>
      </c>
      <c r="L294" s="399" t="s">
        <v>951</v>
      </c>
    </row>
    <row r="295" spans="1:12" ht="13.5">
      <c r="A295" s="399" t="s">
        <v>1240</v>
      </c>
      <c r="B295" s="399" t="s">
        <v>1241</v>
      </c>
      <c r="C295" s="399" t="s">
        <v>1242</v>
      </c>
      <c r="D295" s="399" t="s">
        <v>1243</v>
      </c>
      <c r="E295" s="400" t="s">
        <v>947</v>
      </c>
      <c r="F295" s="399" t="s">
        <v>947</v>
      </c>
      <c r="G295" s="399">
        <v>5867</v>
      </c>
      <c r="H295" s="399" t="s">
        <v>1261</v>
      </c>
      <c r="I295" s="399" t="s">
        <v>1245</v>
      </c>
      <c r="J295" s="399" t="s">
        <v>950</v>
      </c>
      <c r="K295" s="400">
        <v>87.87</v>
      </c>
      <c r="L295" s="399" t="s">
        <v>951</v>
      </c>
    </row>
    <row r="296" spans="1:12" ht="13.5">
      <c r="A296" s="399" t="s">
        <v>1240</v>
      </c>
      <c r="B296" s="399" t="s">
        <v>1241</v>
      </c>
      <c r="C296" s="399" t="s">
        <v>1242</v>
      </c>
      <c r="D296" s="399" t="s">
        <v>1243</v>
      </c>
      <c r="E296" s="400" t="s">
        <v>947</v>
      </c>
      <c r="F296" s="399" t="s">
        <v>947</v>
      </c>
      <c r="G296" s="399">
        <v>5875</v>
      </c>
      <c r="H296" s="399" t="s">
        <v>1262</v>
      </c>
      <c r="I296" s="399" t="s">
        <v>1245</v>
      </c>
      <c r="J296" s="399" t="s">
        <v>950</v>
      </c>
      <c r="K296" s="400">
        <v>78.64</v>
      </c>
      <c r="L296" s="399" t="s">
        <v>951</v>
      </c>
    </row>
    <row r="297" spans="1:12" ht="13.5">
      <c r="A297" s="399" t="s">
        <v>1240</v>
      </c>
      <c r="B297" s="399" t="s">
        <v>1241</v>
      </c>
      <c r="C297" s="399" t="s">
        <v>1242</v>
      </c>
      <c r="D297" s="399" t="s">
        <v>1243</v>
      </c>
      <c r="E297" s="400" t="s">
        <v>947</v>
      </c>
      <c r="F297" s="399" t="s">
        <v>947</v>
      </c>
      <c r="G297" s="399">
        <v>5879</v>
      </c>
      <c r="H297" s="399" t="s">
        <v>1263</v>
      </c>
      <c r="I297" s="399" t="s">
        <v>1245</v>
      </c>
      <c r="J297" s="399" t="s">
        <v>950</v>
      </c>
      <c r="K297" s="400">
        <v>76.41</v>
      </c>
      <c r="L297" s="399" t="s">
        <v>951</v>
      </c>
    </row>
    <row r="298" spans="1:12" ht="13.5">
      <c r="A298" s="399" t="s">
        <v>1240</v>
      </c>
      <c r="B298" s="399" t="s">
        <v>1241</v>
      </c>
      <c r="C298" s="399" t="s">
        <v>1242</v>
      </c>
      <c r="D298" s="399" t="s">
        <v>1243</v>
      </c>
      <c r="E298" s="400" t="s">
        <v>947</v>
      </c>
      <c r="F298" s="399" t="s">
        <v>947</v>
      </c>
      <c r="G298" s="399">
        <v>5882</v>
      </c>
      <c r="H298" s="399" t="s">
        <v>1264</v>
      </c>
      <c r="I298" s="399" t="s">
        <v>1245</v>
      </c>
      <c r="J298" s="399" t="s">
        <v>950</v>
      </c>
      <c r="K298" s="400">
        <v>77.14</v>
      </c>
      <c r="L298" s="399" t="s">
        <v>951</v>
      </c>
    </row>
    <row r="299" spans="1:12" ht="13.5">
      <c r="A299" s="399" t="s">
        <v>1240</v>
      </c>
      <c r="B299" s="399" t="s">
        <v>1241</v>
      </c>
      <c r="C299" s="399" t="s">
        <v>1242</v>
      </c>
      <c r="D299" s="399" t="s">
        <v>1243</v>
      </c>
      <c r="E299" s="400" t="s">
        <v>947</v>
      </c>
      <c r="F299" s="399" t="s">
        <v>947</v>
      </c>
      <c r="G299" s="399">
        <v>5890</v>
      </c>
      <c r="H299" s="399" t="s">
        <v>1265</v>
      </c>
      <c r="I299" s="399" t="s">
        <v>1245</v>
      </c>
      <c r="J299" s="399" t="s">
        <v>950</v>
      </c>
      <c r="K299" s="400">
        <v>112.53</v>
      </c>
      <c r="L299" s="399" t="s">
        <v>951</v>
      </c>
    </row>
    <row r="300" spans="1:12" ht="13.5">
      <c r="A300" s="399" t="s">
        <v>1240</v>
      </c>
      <c r="B300" s="399" t="s">
        <v>1241</v>
      </c>
      <c r="C300" s="399" t="s">
        <v>1242</v>
      </c>
      <c r="D300" s="399" t="s">
        <v>1243</v>
      </c>
      <c r="E300" s="400" t="s">
        <v>947</v>
      </c>
      <c r="F300" s="399" t="s">
        <v>947</v>
      </c>
      <c r="G300" s="399">
        <v>5894</v>
      </c>
      <c r="H300" s="399" t="s">
        <v>1266</v>
      </c>
      <c r="I300" s="399" t="s">
        <v>1245</v>
      </c>
      <c r="J300" s="399" t="s">
        <v>950</v>
      </c>
      <c r="K300" s="400">
        <v>109.32</v>
      </c>
      <c r="L300" s="399" t="s">
        <v>951</v>
      </c>
    </row>
    <row r="301" spans="1:12" ht="13.5">
      <c r="A301" s="399" t="s">
        <v>1240</v>
      </c>
      <c r="B301" s="399" t="s">
        <v>1241</v>
      </c>
      <c r="C301" s="399" t="s">
        <v>1242</v>
      </c>
      <c r="D301" s="399" t="s">
        <v>1243</v>
      </c>
      <c r="E301" s="400" t="s">
        <v>947</v>
      </c>
      <c r="F301" s="399" t="s">
        <v>947</v>
      </c>
      <c r="G301" s="399">
        <v>5901</v>
      </c>
      <c r="H301" s="399" t="s">
        <v>1267</v>
      </c>
      <c r="I301" s="399" t="s">
        <v>1245</v>
      </c>
      <c r="J301" s="399" t="s">
        <v>950</v>
      </c>
      <c r="K301" s="400">
        <v>169.59</v>
      </c>
      <c r="L301" s="399" t="s">
        <v>951</v>
      </c>
    </row>
    <row r="302" spans="1:12" ht="13.5">
      <c r="A302" s="399" t="s">
        <v>1240</v>
      </c>
      <c r="B302" s="399" t="s">
        <v>1241</v>
      </c>
      <c r="C302" s="399" t="s">
        <v>1242</v>
      </c>
      <c r="D302" s="399" t="s">
        <v>1243</v>
      </c>
      <c r="E302" s="400" t="s">
        <v>947</v>
      </c>
      <c r="F302" s="399" t="s">
        <v>947</v>
      </c>
      <c r="G302" s="399">
        <v>5909</v>
      </c>
      <c r="H302" s="399" t="s">
        <v>1268</v>
      </c>
      <c r="I302" s="399" t="s">
        <v>1245</v>
      </c>
      <c r="J302" s="399" t="s">
        <v>950</v>
      </c>
      <c r="K302" s="400">
        <v>24.13</v>
      </c>
      <c r="L302" s="399" t="s">
        <v>951</v>
      </c>
    </row>
    <row r="303" spans="1:12" ht="13.5">
      <c r="A303" s="399" t="s">
        <v>1240</v>
      </c>
      <c r="B303" s="399" t="s">
        <v>1241</v>
      </c>
      <c r="C303" s="399" t="s">
        <v>1242</v>
      </c>
      <c r="D303" s="399" t="s">
        <v>1243</v>
      </c>
      <c r="E303" s="400" t="s">
        <v>947</v>
      </c>
      <c r="F303" s="399" t="s">
        <v>947</v>
      </c>
      <c r="G303" s="399">
        <v>5921</v>
      </c>
      <c r="H303" s="399" t="s">
        <v>1269</v>
      </c>
      <c r="I303" s="399" t="s">
        <v>1245</v>
      </c>
      <c r="J303" s="399" t="s">
        <v>950</v>
      </c>
      <c r="K303" s="400">
        <v>2.4900000000000002</v>
      </c>
      <c r="L303" s="399" t="s">
        <v>951</v>
      </c>
    </row>
    <row r="304" spans="1:12" ht="13.5">
      <c r="A304" s="399" t="s">
        <v>1240</v>
      </c>
      <c r="B304" s="399" t="s">
        <v>1241</v>
      </c>
      <c r="C304" s="399" t="s">
        <v>1242</v>
      </c>
      <c r="D304" s="399" t="s">
        <v>1243</v>
      </c>
      <c r="E304" s="400" t="s">
        <v>947</v>
      </c>
      <c r="F304" s="399" t="s">
        <v>947</v>
      </c>
      <c r="G304" s="399">
        <v>5928</v>
      </c>
      <c r="H304" s="399" t="s">
        <v>1270</v>
      </c>
      <c r="I304" s="399" t="s">
        <v>1245</v>
      </c>
      <c r="J304" s="399" t="s">
        <v>950</v>
      </c>
      <c r="K304" s="400">
        <v>139.99</v>
      </c>
      <c r="L304" s="399" t="s">
        <v>951</v>
      </c>
    </row>
    <row r="305" spans="1:12" ht="13.5">
      <c r="A305" s="399" t="s">
        <v>1240</v>
      </c>
      <c r="B305" s="399" t="s">
        <v>1241</v>
      </c>
      <c r="C305" s="399" t="s">
        <v>1242</v>
      </c>
      <c r="D305" s="399" t="s">
        <v>1243</v>
      </c>
      <c r="E305" s="400" t="s">
        <v>947</v>
      </c>
      <c r="F305" s="399" t="s">
        <v>947</v>
      </c>
      <c r="G305" s="399">
        <v>5932</v>
      </c>
      <c r="H305" s="399" t="s">
        <v>1271</v>
      </c>
      <c r="I305" s="399" t="s">
        <v>1245</v>
      </c>
      <c r="J305" s="399" t="s">
        <v>950</v>
      </c>
      <c r="K305" s="400">
        <v>131.79</v>
      </c>
      <c r="L305" s="399" t="s">
        <v>951</v>
      </c>
    </row>
    <row r="306" spans="1:12" ht="13.5">
      <c r="A306" s="399" t="s">
        <v>1240</v>
      </c>
      <c r="B306" s="399" t="s">
        <v>1241</v>
      </c>
      <c r="C306" s="399" t="s">
        <v>1242</v>
      </c>
      <c r="D306" s="399" t="s">
        <v>1243</v>
      </c>
      <c r="E306" s="400" t="s">
        <v>947</v>
      </c>
      <c r="F306" s="399" t="s">
        <v>947</v>
      </c>
      <c r="G306" s="399">
        <v>5940</v>
      </c>
      <c r="H306" s="399" t="s">
        <v>1272</v>
      </c>
      <c r="I306" s="399" t="s">
        <v>1245</v>
      </c>
      <c r="J306" s="399" t="s">
        <v>950</v>
      </c>
      <c r="K306" s="400">
        <v>116.19</v>
      </c>
      <c r="L306" s="399" t="s">
        <v>951</v>
      </c>
    </row>
    <row r="307" spans="1:12" ht="13.5">
      <c r="A307" s="399" t="s">
        <v>1240</v>
      </c>
      <c r="B307" s="399" t="s">
        <v>1241</v>
      </c>
      <c r="C307" s="399" t="s">
        <v>1242</v>
      </c>
      <c r="D307" s="399" t="s">
        <v>1243</v>
      </c>
      <c r="E307" s="400" t="s">
        <v>947</v>
      </c>
      <c r="F307" s="399" t="s">
        <v>947</v>
      </c>
      <c r="G307" s="399">
        <v>5944</v>
      </c>
      <c r="H307" s="399" t="s">
        <v>1273</v>
      </c>
      <c r="I307" s="399" t="s">
        <v>1245</v>
      </c>
      <c r="J307" s="399" t="s">
        <v>950</v>
      </c>
      <c r="K307" s="400">
        <v>130.61000000000001</v>
      </c>
      <c r="L307" s="399" t="s">
        <v>951</v>
      </c>
    </row>
    <row r="308" spans="1:12" ht="13.5">
      <c r="A308" s="399" t="s">
        <v>1240</v>
      </c>
      <c r="B308" s="399" t="s">
        <v>1241</v>
      </c>
      <c r="C308" s="399" t="s">
        <v>1242</v>
      </c>
      <c r="D308" s="399" t="s">
        <v>1243</v>
      </c>
      <c r="E308" s="400" t="s">
        <v>947</v>
      </c>
      <c r="F308" s="399" t="s">
        <v>947</v>
      </c>
      <c r="G308" s="399">
        <v>5953</v>
      </c>
      <c r="H308" s="399" t="s">
        <v>1274</v>
      </c>
      <c r="I308" s="399" t="s">
        <v>1245</v>
      </c>
      <c r="J308" s="399" t="s">
        <v>950</v>
      </c>
      <c r="K308" s="400">
        <v>32.36</v>
      </c>
      <c r="L308" s="399" t="s">
        <v>951</v>
      </c>
    </row>
    <row r="309" spans="1:12" ht="13.5">
      <c r="A309" s="399" t="s">
        <v>1240</v>
      </c>
      <c r="B309" s="399" t="s">
        <v>1241</v>
      </c>
      <c r="C309" s="399" t="s">
        <v>1242</v>
      </c>
      <c r="D309" s="399" t="s">
        <v>1243</v>
      </c>
      <c r="E309" s="400" t="s">
        <v>947</v>
      </c>
      <c r="F309" s="399" t="s">
        <v>947</v>
      </c>
      <c r="G309" s="399">
        <v>6259</v>
      </c>
      <c r="H309" s="399" t="s">
        <v>1275</v>
      </c>
      <c r="I309" s="399" t="s">
        <v>1245</v>
      </c>
      <c r="J309" s="399" t="s">
        <v>950</v>
      </c>
      <c r="K309" s="400">
        <v>140.88</v>
      </c>
      <c r="L309" s="399" t="s">
        <v>951</v>
      </c>
    </row>
    <row r="310" spans="1:12" ht="13.5">
      <c r="A310" s="399" t="s">
        <v>1240</v>
      </c>
      <c r="B310" s="399" t="s">
        <v>1241</v>
      </c>
      <c r="C310" s="399" t="s">
        <v>1242</v>
      </c>
      <c r="D310" s="399" t="s">
        <v>1243</v>
      </c>
      <c r="E310" s="400" t="s">
        <v>947</v>
      </c>
      <c r="F310" s="399" t="s">
        <v>947</v>
      </c>
      <c r="G310" s="399">
        <v>6879</v>
      </c>
      <c r="H310" s="399" t="s">
        <v>1276</v>
      </c>
      <c r="I310" s="399" t="s">
        <v>1245</v>
      </c>
      <c r="J310" s="399" t="s">
        <v>950</v>
      </c>
      <c r="K310" s="400">
        <v>113.7</v>
      </c>
      <c r="L310" s="399" t="s">
        <v>951</v>
      </c>
    </row>
    <row r="311" spans="1:12" ht="13.5">
      <c r="A311" s="399" t="s">
        <v>1240</v>
      </c>
      <c r="B311" s="399" t="s">
        <v>1241</v>
      </c>
      <c r="C311" s="399" t="s">
        <v>1242</v>
      </c>
      <c r="D311" s="399" t="s">
        <v>1243</v>
      </c>
      <c r="E311" s="400" t="s">
        <v>947</v>
      </c>
      <c r="F311" s="399" t="s">
        <v>947</v>
      </c>
      <c r="G311" s="399">
        <v>7030</v>
      </c>
      <c r="H311" s="399" t="s">
        <v>1277</v>
      </c>
      <c r="I311" s="399" t="s">
        <v>1245</v>
      </c>
      <c r="J311" s="399" t="s">
        <v>950</v>
      </c>
      <c r="K311" s="400">
        <v>130.33000000000001</v>
      </c>
      <c r="L311" s="399" t="s">
        <v>951</v>
      </c>
    </row>
    <row r="312" spans="1:12" ht="13.5">
      <c r="A312" s="399" t="s">
        <v>1240</v>
      </c>
      <c r="B312" s="399" t="s">
        <v>1241</v>
      </c>
      <c r="C312" s="399" t="s">
        <v>1242</v>
      </c>
      <c r="D312" s="399" t="s">
        <v>1243</v>
      </c>
      <c r="E312" s="400" t="s">
        <v>947</v>
      </c>
      <c r="F312" s="399" t="s">
        <v>947</v>
      </c>
      <c r="G312" s="399">
        <v>7042</v>
      </c>
      <c r="H312" s="399" t="s">
        <v>1278</v>
      </c>
      <c r="I312" s="399" t="s">
        <v>1245</v>
      </c>
      <c r="J312" s="399" t="s">
        <v>1037</v>
      </c>
      <c r="K312" s="400">
        <v>6.6</v>
      </c>
      <c r="L312" s="399" t="s">
        <v>951</v>
      </c>
    </row>
    <row r="313" spans="1:12" ht="13.5">
      <c r="A313" s="399" t="s">
        <v>1240</v>
      </c>
      <c r="B313" s="399" t="s">
        <v>1241</v>
      </c>
      <c r="C313" s="399" t="s">
        <v>1242</v>
      </c>
      <c r="D313" s="399" t="s">
        <v>1243</v>
      </c>
      <c r="E313" s="400" t="s">
        <v>947</v>
      </c>
      <c r="F313" s="399" t="s">
        <v>947</v>
      </c>
      <c r="G313" s="399">
        <v>7049</v>
      </c>
      <c r="H313" s="399" t="s">
        <v>1279</v>
      </c>
      <c r="I313" s="399" t="s">
        <v>1245</v>
      </c>
      <c r="J313" s="399" t="s">
        <v>950</v>
      </c>
      <c r="K313" s="400">
        <v>121.09</v>
      </c>
      <c r="L313" s="399" t="s">
        <v>951</v>
      </c>
    </row>
    <row r="314" spans="1:12" ht="13.5">
      <c r="A314" s="399" t="s">
        <v>1240</v>
      </c>
      <c r="B314" s="399" t="s">
        <v>1241</v>
      </c>
      <c r="C314" s="399" t="s">
        <v>1242</v>
      </c>
      <c r="D314" s="399" t="s">
        <v>1243</v>
      </c>
      <c r="E314" s="400" t="s">
        <v>947</v>
      </c>
      <c r="F314" s="399" t="s">
        <v>947</v>
      </c>
      <c r="G314" s="399">
        <v>67826</v>
      </c>
      <c r="H314" s="399" t="s">
        <v>1280</v>
      </c>
      <c r="I314" s="399" t="s">
        <v>1245</v>
      </c>
      <c r="J314" s="399" t="s">
        <v>950</v>
      </c>
      <c r="K314" s="400">
        <v>104.26</v>
      </c>
      <c r="L314" s="399" t="s">
        <v>951</v>
      </c>
    </row>
    <row r="315" spans="1:12" ht="13.5">
      <c r="A315" s="399" t="s">
        <v>1240</v>
      </c>
      <c r="B315" s="399" t="s">
        <v>1241</v>
      </c>
      <c r="C315" s="399" t="s">
        <v>1242</v>
      </c>
      <c r="D315" s="399" t="s">
        <v>1243</v>
      </c>
      <c r="E315" s="400" t="s">
        <v>947</v>
      </c>
      <c r="F315" s="399" t="s">
        <v>947</v>
      </c>
      <c r="G315" s="399">
        <v>73417</v>
      </c>
      <c r="H315" s="399" t="s">
        <v>1281</v>
      </c>
      <c r="I315" s="399" t="s">
        <v>1245</v>
      </c>
      <c r="J315" s="399" t="s">
        <v>950</v>
      </c>
      <c r="K315" s="400">
        <v>109.27</v>
      </c>
      <c r="L315" s="399" t="s">
        <v>951</v>
      </c>
    </row>
    <row r="316" spans="1:12" ht="13.5">
      <c r="A316" s="399" t="s">
        <v>1240</v>
      </c>
      <c r="B316" s="399" t="s">
        <v>1241</v>
      </c>
      <c r="C316" s="399" t="s">
        <v>1242</v>
      </c>
      <c r="D316" s="399" t="s">
        <v>1243</v>
      </c>
      <c r="E316" s="400" t="s">
        <v>947</v>
      </c>
      <c r="F316" s="399" t="s">
        <v>947</v>
      </c>
      <c r="G316" s="399">
        <v>73436</v>
      </c>
      <c r="H316" s="399" t="s">
        <v>1282</v>
      </c>
      <c r="I316" s="399" t="s">
        <v>1245</v>
      </c>
      <c r="J316" s="399" t="s">
        <v>950</v>
      </c>
      <c r="K316" s="400">
        <v>124.94</v>
      </c>
      <c r="L316" s="399" t="s">
        <v>951</v>
      </c>
    </row>
    <row r="317" spans="1:12" ht="13.5">
      <c r="A317" s="399" t="s">
        <v>1240</v>
      </c>
      <c r="B317" s="399" t="s">
        <v>1241</v>
      </c>
      <c r="C317" s="399" t="s">
        <v>1242</v>
      </c>
      <c r="D317" s="399" t="s">
        <v>1243</v>
      </c>
      <c r="E317" s="400" t="s">
        <v>947</v>
      </c>
      <c r="F317" s="399" t="s">
        <v>947</v>
      </c>
      <c r="G317" s="399">
        <v>73467</v>
      </c>
      <c r="H317" s="399" t="s">
        <v>1283</v>
      </c>
      <c r="I317" s="399" t="s">
        <v>1245</v>
      </c>
      <c r="J317" s="399" t="s">
        <v>950</v>
      </c>
      <c r="K317" s="400">
        <v>96.36</v>
      </c>
      <c r="L317" s="399" t="s">
        <v>951</v>
      </c>
    </row>
    <row r="318" spans="1:12" ht="13.5">
      <c r="A318" s="399" t="s">
        <v>1240</v>
      </c>
      <c r="B318" s="399" t="s">
        <v>1241</v>
      </c>
      <c r="C318" s="399" t="s">
        <v>1242</v>
      </c>
      <c r="D318" s="399" t="s">
        <v>1243</v>
      </c>
      <c r="E318" s="400" t="s">
        <v>947</v>
      </c>
      <c r="F318" s="399" t="s">
        <v>947</v>
      </c>
      <c r="G318" s="399">
        <v>73536</v>
      </c>
      <c r="H318" s="399" t="s">
        <v>1284</v>
      </c>
      <c r="I318" s="399" t="s">
        <v>1245</v>
      </c>
      <c r="J318" s="399" t="s">
        <v>1037</v>
      </c>
      <c r="K318" s="400">
        <v>5.59</v>
      </c>
      <c r="L318" s="399" t="s">
        <v>951</v>
      </c>
    </row>
    <row r="319" spans="1:12" ht="13.5">
      <c r="A319" s="399" t="s">
        <v>1240</v>
      </c>
      <c r="B319" s="399" t="s">
        <v>1241</v>
      </c>
      <c r="C319" s="399" t="s">
        <v>1242</v>
      </c>
      <c r="D319" s="399" t="s">
        <v>1243</v>
      </c>
      <c r="E319" s="400" t="s">
        <v>947</v>
      </c>
      <c r="F319" s="399" t="s">
        <v>947</v>
      </c>
      <c r="G319" s="399">
        <v>83362</v>
      </c>
      <c r="H319" s="399" t="s">
        <v>1285</v>
      </c>
      <c r="I319" s="399" t="s">
        <v>1245</v>
      </c>
      <c r="J319" s="399" t="s">
        <v>950</v>
      </c>
      <c r="K319" s="400">
        <v>169.78</v>
      </c>
      <c r="L319" s="399" t="s">
        <v>951</v>
      </c>
    </row>
    <row r="320" spans="1:12" ht="13.5">
      <c r="A320" s="399" t="s">
        <v>1240</v>
      </c>
      <c r="B320" s="399" t="s">
        <v>1241</v>
      </c>
      <c r="C320" s="399" t="s">
        <v>1242</v>
      </c>
      <c r="D320" s="399" t="s">
        <v>1243</v>
      </c>
      <c r="E320" s="400" t="s">
        <v>947</v>
      </c>
      <c r="F320" s="399" t="s">
        <v>947</v>
      </c>
      <c r="G320" s="399">
        <v>83765</v>
      </c>
      <c r="H320" s="399" t="s">
        <v>1286</v>
      </c>
      <c r="I320" s="399" t="s">
        <v>1245</v>
      </c>
      <c r="J320" s="399" t="s">
        <v>950</v>
      </c>
      <c r="K320" s="400">
        <v>73.069999999999993</v>
      </c>
      <c r="L320" s="399" t="s">
        <v>951</v>
      </c>
    </row>
    <row r="321" spans="1:12" ht="13.5">
      <c r="A321" s="399" t="s">
        <v>1240</v>
      </c>
      <c r="B321" s="399" t="s">
        <v>1241</v>
      </c>
      <c r="C321" s="399" t="s">
        <v>1242</v>
      </c>
      <c r="D321" s="399" t="s">
        <v>1243</v>
      </c>
      <c r="E321" s="400" t="s">
        <v>947</v>
      </c>
      <c r="F321" s="399" t="s">
        <v>947</v>
      </c>
      <c r="G321" s="399">
        <v>87445</v>
      </c>
      <c r="H321" s="399" t="s">
        <v>1287</v>
      </c>
      <c r="I321" s="399" t="s">
        <v>1245</v>
      </c>
      <c r="J321" s="399" t="s">
        <v>1037</v>
      </c>
      <c r="K321" s="400">
        <v>3.08</v>
      </c>
      <c r="L321" s="399" t="s">
        <v>951</v>
      </c>
    </row>
    <row r="322" spans="1:12" ht="13.5">
      <c r="A322" s="399" t="s">
        <v>1240</v>
      </c>
      <c r="B322" s="399" t="s">
        <v>1241</v>
      </c>
      <c r="C322" s="399" t="s">
        <v>1242</v>
      </c>
      <c r="D322" s="399" t="s">
        <v>1243</v>
      </c>
      <c r="E322" s="400" t="s">
        <v>947</v>
      </c>
      <c r="F322" s="399" t="s">
        <v>947</v>
      </c>
      <c r="G322" s="399">
        <v>88386</v>
      </c>
      <c r="H322" s="399" t="s">
        <v>1288</v>
      </c>
      <c r="I322" s="399" t="s">
        <v>1245</v>
      </c>
      <c r="J322" s="399" t="s">
        <v>1037</v>
      </c>
      <c r="K322" s="400">
        <v>3.38</v>
      </c>
      <c r="L322" s="399" t="s">
        <v>951</v>
      </c>
    </row>
    <row r="323" spans="1:12" ht="13.5">
      <c r="A323" s="399" t="s">
        <v>1240</v>
      </c>
      <c r="B323" s="399" t="s">
        <v>1241</v>
      </c>
      <c r="C323" s="399" t="s">
        <v>1242</v>
      </c>
      <c r="D323" s="399" t="s">
        <v>1243</v>
      </c>
      <c r="E323" s="400" t="s">
        <v>947</v>
      </c>
      <c r="F323" s="399" t="s">
        <v>947</v>
      </c>
      <c r="G323" s="399">
        <v>88393</v>
      </c>
      <c r="H323" s="399" t="s">
        <v>1289</v>
      </c>
      <c r="I323" s="399" t="s">
        <v>1245</v>
      </c>
      <c r="J323" s="399" t="s">
        <v>1037</v>
      </c>
      <c r="K323" s="400">
        <v>4.6100000000000003</v>
      </c>
      <c r="L323" s="399" t="s">
        <v>951</v>
      </c>
    </row>
    <row r="324" spans="1:12" ht="13.5">
      <c r="A324" s="399" t="s">
        <v>1240</v>
      </c>
      <c r="B324" s="399" t="s">
        <v>1241</v>
      </c>
      <c r="C324" s="399" t="s">
        <v>1242</v>
      </c>
      <c r="D324" s="399" t="s">
        <v>1243</v>
      </c>
      <c r="E324" s="400" t="s">
        <v>947</v>
      </c>
      <c r="F324" s="399" t="s">
        <v>947</v>
      </c>
      <c r="G324" s="399">
        <v>88399</v>
      </c>
      <c r="H324" s="399" t="s">
        <v>1290</v>
      </c>
      <c r="I324" s="399" t="s">
        <v>1245</v>
      </c>
      <c r="J324" s="399" t="s">
        <v>1037</v>
      </c>
      <c r="K324" s="400">
        <v>2.5499999999999998</v>
      </c>
      <c r="L324" s="399" t="s">
        <v>951</v>
      </c>
    </row>
    <row r="325" spans="1:12" ht="13.5">
      <c r="A325" s="399" t="s">
        <v>1240</v>
      </c>
      <c r="B325" s="399" t="s">
        <v>1241</v>
      </c>
      <c r="C325" s="399" t="s">
        <v>1242</v>
      </c>
      <c r="D325" s="399" t="s">
        <v>1243</v>
      </c>
      <c r="E325" s="400" t="s">
        <v>947</v>
      </c>
      <c r="F325" s="399" t="s">
        <v>947</v>
      </c>
      <c r="G325" s="399">
        <v>88418</v>
      </c>
      <c r="H325" s="399" t="s">
        <v>1291</v>
      </c>
      <c r="I325" s="399" t="s">
        <v>1245</v>
      </c>
      <c r="J325" s="399" t="s">
        <v>1037</v>
      </c>
      <c r="K325" s="400">
        <v>11.61</v>
      </c>
      <c r="L325" s="399" t="s">
        <v>951</v>
      </c>
    </row>
    <row r="326" spans="1:12" ht="13.5">
      <c r="A326" s="399" t="s">
        <v>1240</v>
      </c>
      <c r="B326" s="399" t="s">
        <v>1241</v>
      </c>
      <c r="C326" s="399" t="s">
        <v>1242</v>
      </c>
      <c r="D326" s="399" t="s">
        <v>1243</v>
      </c>
      <c r="E326" s="400" t="s">
        <v>947</v>
      </c>
      <c r="F326" s="399" t="s">
        <v>947</v>
      </c>
      <c r="G326" s="399">
        <v>88433</v>
      </c>
      <c r="H326" s="399" t="s">
        <v>1292</v>
      </c>
      <c r="I326" s="399" t="s">
        <v>1245</v>
      </c>
      <c r="J326" s="399" t="s">
        <v>1037</v>
      </c>
      <c r="K326" s="400">
        <v>14.46</v>
      </c>
      <c r="L326" s="399" t="s">
        <v>951</v>
      </c>
    </row>
    <row r="327" spans="1:12" ht="13.5">
      <c r="A327" s="399" t="s">
        <v>1240</v>
      </c>
      <c r="B327" s="399" t="s">
        <v>1241</v>
      </c>
      <c r="C327" s="399" t="s">
        <v>1242</v>
      </c>
      <c r="D327" s="399" t="s">
        <v>1243</v>
      </c>
      <c r="E327" s="400" t="s">
        <v>947</v>
      </c>
      <c r="F327" s="399" t="s">
        <v>947</v>
      </c>
      <c r="G327" s="399">
        <v>88830</v>
      </c>
      <c r="H327" s="399" t="s">
        <v>1293</v>
      </c>
      <c r="I327" s="399" t="s">
        <v>1245</v>
      </c>
      <c r="J327" s="399" t="s">
        <v>1037</v>
      </c>
      <c r="K327" s="400">
        <v>1.23</v>
      </c>
      <c r="L327" s="399" t="s">
        <v>951</v>
      </c>
    </row>
    <row r="328" spans="1:12" ht="13.5">
      <c r="A328" s="399" t="s">
        <v>1240</v>
      </c>
      <c r="B328" s="399" t="s">
        <v>1241</v>
      </c>
      <c r="C328" s="399" t="s">
        <v>1242</v>
      </c>
      <c r="D328" s="399" t="s">
        <v>1243</v>
      </c>
      <c r="E328" s="400" t="s">
        <v>947</v>
      </c>
      <c r="F328" s="399" t="s">
        <v>947</v>
      </c>
      <c r="G328" s="399">
        <v>88843</v>
      </c>
      <c r="H328" s="399" t="s">
        <v>1294</v>
      </c>
      <c r="I328" s="399" t="s">
        <v>1245</v>
      </c>
      <c r="J328" s="399" t="s">
        <v>950</v>
      </c>
      <c r="K328" s="400">
        <v>117.16</v>
      </c>
      <c r="L328" s="399" t="s">
        <v>951</v>
      </c>
    </row>
    <row r="329" spans="1:12" ht="13.5">
      <c r="A329" s="399" t="s">
        <v>1240</v>
      </c>
      <c r="B329" s="399" t="s">
        <v>1241</v>
      </c>
      <c r="C329" s="399" t="s">
        <v>1242</v>
      </c>
      <c r="D329" s="399" t="s">
        <v>1243</v>
      </c>
      <c r="E329" s="400" t="s">
        <v>947</v>
      </c>
      <c r="F329" s="399" t="s">
        <v>947</v>
      </c>
      <c r="G329" s="399">
        <v>88907</v>
      </c>
      <c r="H329" s="399" t="s">
        <v>1295</v>
      </c>
      <c r="I329" s="399" t="s">
        <v>1245</v>
      </c>
      <c r="J329" s="399" t="s">
        <v>950</v>
      </c>
      <c r="K329" s="400">
        <v>136.54</v>
      </c>
      <c r="L329" s="399" t="s">
        <v>951</v>
      </c>
    </row>
    <row r="330" spans="1:12" ht="13.5">
      <c r="A330" s="399" t="s">
        <v>1240</v>
      </c>
      <c r="B330" s="399" t="s">
        <v>1241</v>
      </c>
      <c r="C330" s="399" t="s">
        <v>1242</v>
      </c>
      <c r="D330" s="399" t="s">
        <v>1243</v>
      </c>
      <c r="E330" s="400" t="s">
        <v>947</v>
      </c>
      <c r="F330" s="399" t="s">
        <v>947</v>
      </c>
      <c r="G330" s="399">
        <v>89021</v>
      </c>
      <c r="H330" s="399" t="s">
        <v>1296</v>
      </c>
      <c r="I330" s="399" t="s">
        <v>1245</v>
      </c>
      <c r="J330" s="399" t="s">
        <v>1037</v>
      </c>
      <c r="K330" s="400">
        <v>1.73</v>
      </c>
      <c r="L330" s="399" t="s">
        <v>951</v>
      </c>
    </row>
    <row r="331" spans="1:12" ht="13.5">
      <c r="A331" s="399" t="s">
        <v>1240</v>
      </c>
      <c r="B331" s="399" t="s">
        <v>1241</v>
      </c>
      <c r="C331" s="399" t="s">
        <v>1242</v>
      </c>
      <c r="D331" s="399" t="s">
        <v>1243</v>
      </c>
      <c r="E331" s="400" t="s">
        <v>947</v>
      </c>
      <c r="F331" s="399" t="s">
        <v>947</v>
      </c>
      <c r="G331" s="399">
        <v>89028</v>
      </c>
      <c r="H331" s="399" t="s">
        <v>1297</v>
      </c>
      <c r="I331" s="399" t="s">
        <v>1245</v>
      </c>
      <c r="J331" s="399" t="s">
        <v>950</v>
      </c>
      <c r="K331" s="400">
        <v>120.39</v>
      </c>
      <c r="L331" s="399" t="s">
        <v>951</v>
      </c>
    </row>
    <row r="332" spans="1:12" ht="13.5">
      <c r="A332" s="399" t="s">
        <v>1240</v>
      </c>
      <c r="B332" s="399" t="s">
        <v>1241</v>
      </c>
      <c r="C332" s="399" t="s">
        <v>1242</v>
      </c>
      <c r="D332" s="399" t="s">
        <v>1243</v>
      </c>
      <c r="E332" s="400" t="s">
        <v>947</v>
      </c>
      <c r="F332" s="399" t="s">
        <v>947</v>
      </c>
      <c r="G332" s="399">
        <v>89032</v>
      </c>
      <c r="H332" s="399" t="s">
        <v>1298</v>
      </c>
      <c r="I332" s="399" t="s">
        <v>1245</v>
      </c>
      <c r="J332" s="399" t="s">
        <v>950</v>
      </c>
      <c r="K332" s="400">
        <v>105.8</v>
      </c>
      <c r="L332" s="399" t="s">
        <v>951</v>
      </c>
    </row>
    <row r="333" spans="1:12" ht="13.5">
      <c r="A333" s="399" t="s">
        <v>1240</v>
      </c>
      <c r="B333" s="399" t="s">
        <v>1241</v>
      </c>
      <c r="C333" s="399" t="s">
        <v>1242</v>
      </c>
      <c r="D333" s="399" t="s">
        <v>1243</v>
      </c>
      <c r="E333" s="400" t="s">
        <v>947</v>
      </c>
      <c r="F333" s="399" t="s">
        <v>947</v>
      </c>
      <c r="G333" s="399">
        <v>89035</v>
      </c>
      <c r="H333" s="399" t="s">
        <v>1299</v>
      </c>
      <c r="I333" s="399" t="s">
        <v>1245</v>
      </c>
      <c r="J333" s="399" t="s">
        <v>950</v>
      </c>
      <c r="K333" s="400">
        <v>102.31</v>
      </c>
      <c r="L333" s="399" t="s">
        <v>951</v>
      </c>
    </row>
    <row r="334" spans="1:12" ht="13.5">
      <c r="A334" s="399" t="s">
        <v>1240</v>
      </c>
      <c r="B334" s="399" t="s">
        <v>1241</v>
      </c>
      <c r="C334" s="399" t="s">
        <v>1242</v>
      </c>
      <c r="D334" s="399" t="s">
        <v>1243</v>
      </c>
      <c r="E334" s="400" t="s">
        <v>947</v>
      </c>
      <c r="F334" s="399" t="s">
        <v>947</v>
      </c>
      <c r="G334" s="399">
        <v>89225</v>
      </c>
      <c r="H334" s="399" t="s">
        <v>1300</v>
      </c>
      <c r="I334" s="399" t="s">
        <v>1245</v>
      </c>
      <c r="J334" s="399" t="s">
        <v>1037</v>
      </c>
      <c r="K334" s="400">
        <v>3.51</v>
      </c>
      <c r="L334" s="399" t="s">
        <v>951</v>
      </c>
    </row>
    <row r="335" spans="1:12" ht="13.5">
      <c r="A335" s="399" t="s">
        <v>1240</v>
      </c>
      <c r="B335" s="399" t="s">
        <v>1241</v>
      </c>
      <c r="C335" s="399" t="s">
        <v>1242</v>
      </c>
      <c r="D335" s="399" t="s">
        <v>1243</v>
      </c>
      <c r="E335" s="400" t="s">
        <v>947</v>
      </c>
      <c r="F335" s="399" t="s">
        <v>947</v>
      </c>
      <c r="G335" s="399">
        <v>89234</v>
      </c>
      <c r="H335" s="399" t="s">
        <v>1301</v>
      </c>
      <c r="I335" s="399" t="s">
        <v>1245</v>
      </c>
      <c r="J335" s="399" t="s">
        <v>950</v>
      </c>
      <c r="K335" s="400">
        <v>369.21</v>
      </c>
      <c r="L335" s="399" t="s">
        <v>951</v>
      </c>
    </row>
    <row r="336" spans="1:12" ht="13.5">
      <c r="A336" s="399" t="s">
        <v>1240</v>
      </c>
      <c r="B336" s="399" t="s">
        <v>1241</v>
      </c>
      <c r="C336" s="399" t="s">
        <v>1242</v>
      </c>
      <c r="D336" s="399" t="s">
        <v>1243</v>
      </c>
      <c r="E336" s="400" t="s">
        <v>947</v>
      </c>
      <c r="F336" s="399" t="s">
        <v>947</v>
      </c>
      <c r="G336" s="399">
        <v>89242</v>
      </c>
      <c r="H336" s="399" t="s">
        <v>1302</v>
      </c>
      <c r="I336" s="399" t="s">
        <v>1245</v>
      </c>
      <c r="J336" s="399" t="s">
        <v>950</v>
      </c>
      <c r="K336" s="400">
        <v>863.96</v>
      </c>
      <c r="L336" s="399" t="s">
        <v>951</v>
      </c>
    </row>
    <row r="337" spans="1:12" ht="13.5">
      <c r="A337" s="399" t="s">
        <v>1240</v>
      </c>
      <c r="B337" s="399" t="s">
        <v>1241</v>
      </c>
      <c r="C337" s="399" t="s">
        <v>1242</v>
      </c>
      <c r="D337" s="399" t="s">
        <v>1243</v>
      </c>
      <c r="E337" s="400" t="s">
        <v>947</v>
      </c>
      <c r="F337" s="399" t="s">
        <v>947</v>
      </c>
      <c r="G337" s="399">
        <v>89250</v>
      </c>
      <c r="H337" s="399" t="s">
        <v>1303</v>
      </c>
      <c r="I337" s="399" t="s">
        <v>1245</v>
      </c>
      <c r="J337" s="399" t="s">
        <v>950</v>
      </c>
      <c r="K337" s="400">
        <v>749.31</v>
      </c>
      <c r="L337" s="399" t="s">
        <v>951</v>
      </c>
    </row>
    <row r="338" spans="1:12" ht="13.5">
      <c r="A338" s="399" t="s">
        <v>1240</v>
      </c>
      <c r="B338" s="399" t="s">
        <v>1241</v>
      </c>
      <c r="C338" s="399" t="s">
        <v>1242</v>
      </c>
      <c r="D338" s="399" t="s">
        <v>1243</v>
      </c>
      <c r="E338" s="400" t="s">
        <v>947</v>
      </c>
      <c r="F338" s="399" t="s">
        <v>947</v>
      </c>
      <c r="G338" s="399">
        <v>89257</v>
      </c>
      <c r="H338" s="399" t="s">
        <v>1304</v>
      </c>
      <c r="I338" s="399" t="s">
        <v>1245</v>
      </c>
      <c r="J338" s="399" t="s">
        <v>950</v>
      </c>
      <c r="K338" s="400">
        <v>210.03</v>
      </c>
      <c r="L338" s="399" t="s">
        <v>951</v>
      </c>
    </row>
    <row r="339" spans="1:12" ht="13.5">
      <c r="A339" s="399" t="s">
        <v>1240</v>
      </c>
      <c r="B339" s="399" t="s">
        <v>1241</v>
      </c>
      <c r="C339" s="399" t="s">
        <v>1242</v>
      </c>
      <c r="D339" s="399" t="s">
        <v>1243</v>
      </c>
      <c r="E339" s="400" t="s">
        <v>947</v>
      </c>
      <c r="F339" s="399" t="s">
        <v>947</v>
      </c>
      <c r="G339" s="399">
        <v>89272</v>
      </c>
      <c r="H339" s="399" t="s">
        <v>1305</v>
      </c>
      <c r="I339" s="399" t="s">
        <v>1245</v>
      </c>
      <c r="J339" s="399" t="s">
        <v>950</v>
      </c>
      <c r="K339" s="400">
        <v>109.59</v>
      </c>
      <c r="L339" s="399" t="s">
        <v>951</v>
      </c>
    </row>
    <row r="340" spans="1:12" ht="13.5">
      <c r="A340" s="399" t="s">
        <v>1240</v>
      </c>
      <c r="B340" s="399" t="s">
        <v>1241</v>
      </c>
      <c r="C340" s="399" t="s">
        <v>1242</v>
      </c>
      <c r="D340" s="399" t="s">
        <v>1243</v>
      </c>
      <c r="E340" s="400" t="s">
        <v>947</v>
      </c>
      <c r="F340" s="399" t="s">
        <v>947</v>
      </c>
      <c r="G340" s="399">
        <v>89278</v>
      </c>
      <c r="H340" s="399" t="s">
        <v>1306</v>
      </c>
      <c r="I340" s="399" t="s">
        <v>1245</v>
      </c>
      <c r="J340" s="399" t="s">
        <v>1037</v>
      </c>
      <c r="K340" s="400">
        <v>7.28</v>
      </c>
      <c r="L340" s="399" t="s">
        <v>951</v>
      </c>
    </row>
    <row r="341" spans="1:12" ht="13.5">
      <c r="A341" s="399" t="s">
        <v>1240</v>
      </c>
      <c r="B341" s="399" t="s">
        <v>1241</v>
      </c>
      <c r="C341" s="399" t="s">
        <v>1242</v>
      </c>
      <c r="D341" s="399" t="s">
        <v>1243</v>
      </c>
      <c r="E341" s="400" t="s">
        <v>947</v>
      </c>
      <c r="F341" s="399" t="s">
        <v>947</v>
      </c>
      <c r="G341" s="399">
        <v>89843</v>
      </c>
      <c r="H341" s="399" t="s">
        <v>1307</v>
      </c>
      <c r="I341" s="399" t="s">
        <v>1245</v>
      </c>
      <c r="J341" s="399" t="s">
        <v>950</v>
      </c>
      <c r="K341" s="400">
        <v>122.76</v>
      </c>
      <c r="L341" s="399" t="s">
        <v>951</v>
      </c>
    </row>
    <row r="342" spans="1:12" ht="13.5">
      <c r="A342" s="399" t="s">
        <v>1240</v>
      </c>
      <c r="B342" s="399" t="s">
        <v>1241</v>
      </c>
      <c r="C342" s="399" t="s">
        <v>1242</v>
      </c>
      <c r="D342" s="399" t="s">
        <v>1243</v>
      </c>
      <c r="E342" s="400" t="s">
        <v>947</v>
      </c>
      <c r="F342" s="399" t="s">
        <v>947</v>
      </c>
      <c r="G342" s="399">
        <v>89876</v>
      </c>
      <c r="H342" s="399" t="s">
        <v>1308</v>
      </c>
      <c r="I342" s="399" t="s">
        <v>1245</v>
      </c>
      <c r="J342" s="399" t="s">
        <v>950</v>
      </c>
      <c r="K342" s="400">
        <v>181.48</v>
      </c>
      <c r="L342" s="399" t="s">
        <v>951</v>
      </c>
    </row>
    <row r="343" spans="1:12" ht="13.5">
      <c r="A343" s="399" t="s">
        <v>1240</v>
      </c>
      <c r="B343" s="399" t="s">
        <v>1241</v>
      </c>
      <c r="C343" s="399" t="s">
        <v>1242</v>
      </c>
      <c r="D343" s="399" t="s">
        <v>1243</v>
      </c>
      <c r="E343" s="400" t="s">
        <v>947</v>
      </c>
      <c r="F343" s="399" t="s">
        <v>947</v>
      </c>
      <c r="G343" s="399">
        <v>89883</v>
      </c>
      <c r="H343" s="399" t="s">
        <v>1309</v>
      </c>
      <c r="I343" s="399" t="s">
        <v>1245</v>
      </c>
      <c r="J343" s="399" t="s">
        <v>950</v>
      </c>
      <c r="K343" s="400">
        <v>200.37</v>
      </c>
      <c r="L343" s="399" t="s">
        <v>951</v>
      </c>
    </row>
    <row r="344" spans="1:12" ht="13.5">
      <c r="A344" s="399" t="s">
        <v>1240</v>
      </c>
      <c r="B344" s="399" t="s">
        <v>1241</v>
      </c>
      <c r="C344" s="399" t="s">
        <v>1242</v>
      </c>
      <c r="D344" s="399" t="s">
        <v>1243</v>
      </c>
      <c r="E344" s="400" t="s">
        <v>947</v>
      </c>
      <c r="F344" s="399" t="s">
        <v>947</v>
      </c>
      <c r="G344" s="399">
        <v>90586</v>
      </c>
      <c r="H344" s="399" t="s">
        <v>1310</v>
      </c>
      <c r="I344" s="399" t="s">
        <v>1245</v>
      </c>
      <c r="J344" s="399" t="s">
        <v>950</v>
      </c>
      <c r="K344" s="400">
        <v>1.29</v>
      </c>
      <c r="L344" s="399" t="s">
        <v>951</v>
      </c>
    </row>
    <row r="345" spans="1:12" ht="13.5">
      <c r="A345" s="399" t="s">
        <v>1240</v>
      </c>
      <c r="B345" s="399" t="s">
        <v>1241</v>
      </c>
      <c r="C345" s="399" t="s">
        <v>1242</v>
      </c>
      <c r="D345" s="399" t="s">
        <v>1243</v>
      </c>
      <c r="E345" s="400" t="s">
        <v>947</v>
      </c>
      <c r="F345" s="399" t="s">
        <v>947</v>
      </c>
      <c r="G345" s="399">
        <v>90625</v>
      </c>
      <c r="H345" s="399" t="s">
        <v>1311</v>
      </c>
      <c r="I345" s="399" t="s">
        <v>1245</v>
      </c>
      <c r="J345" s="399" t="s">
        <v>950</v>
      </c>
      <c r="K345" s="400">
        <v>5.14</v>
      </c>
      <c r="L345" s="399" t="s">
        <v>951</v>
      </c>
    </row>
    <row r="346" spans="1:12" ht="13.5">
      <c r="A346" s="399" t="s">
        <v>1240</v>
      </c>
      <c r="B346" s="399" t="s">
        <v>1241</v>
      </c>
      <c r="C346" s="399" t="s">
        <v>1242</v>
      </c>
      <c r="D346" s="399" t="s">
        <v>1243</v>
      </c>
      <c r="E346" s="400" t="s">
        <v>947</v>
      </c>
      <c r="F346" s="399" t="s">
        <v>947</v>
      </c>
      <c r="G346" s="399">
        <v>90631</v>
      </c>
      <c r="H346" s="399" t="s">
        <v>1312</v>
      </c>
      <c r="I346" s="399" t="s">
        <v>1245</v>
      </c>
      <c r="J346" s="399" t="s">
        <v>950</v>
      </c>
      <c r="K346" s="400">
        <v>83.85</v>
      </c>
      <c r="L346" s="399" t="s">
        <v>951</v>
      </c>
    </row>
    <row r="347" spans="1:12" ht="13.5">
      <c r="A347" s="399" t="s">
        <v>1240</v>
      </c>
      <c r="B347" s="399" t="s">
        <v>1241</v>
      </c>
      <c r="C347" s="399" t="s">
        <v>1242</v>
      </c>
      <c r="D347" s="399" t="s">
        <v>1243</v>
      </c>
      <c r="E347" s="400" t="s">
        <v>947</v>
      </c>
      <c r="F347" s="399" t="s">
        <v>947</v>
      </c>
      <c r="G347" s="399">
        <v>90637</v>
      </c>
      <c r="H347" s="399" t="s">
        <v>1313</v>
      </c>
      <c r="I347" s="399" t="s">
        <v>1245</v>
      </c>
      <c r="J347" s="399" t="s">
        <v>1037</v>
      </c>
      <c r="K347" s="400">
        <v>10.49</v>
      </c>
      <c r="L347" s="399" t="s">
        <v>951</v>
      </c>
    </row>
    <row r="348" spans="1:12" ht="13.5">
      <c r="A348" s="399" t="s">
        <v>1240</v>
      </c>
      <c r="B348" s="399" t="s">
        <v>1241</v>
      </c>
      <c r="C348" s="399" t="s">
        <v>1242</v>
      </c>
      <c r="D348" s="399" t="s">
        <v>1243</v>
      </c>
      <c r="E348" s="400" t="s">
        <v>947</v>
      </c>
      <c r="F348" s="399" t="s">
        <v>947</v>
      </c>
      <c r="G348" s="399">
        <v>90643</v>
      </c>
      <c r="H348" s="399" t="s">
        <v>1314</v>
      </c>
      <c r="I348" s="399" t="s">
        <v>1245</v>
      </c>
      <c r="J348" s="399" t="s">
        <v>1037</v>
      </c>
      <c r="K348" s="400">
        <v>15.3</v>
      </c>
      <c r="L348" s="399" t="s">
        <v>951</v>
      </c>
    </row>
    <row r="349" spans="1:12" ht="13.5">
      <c r="A349" s="399" t="s">
        <v>1240</v>
      </c>
      <c r="B349" s="399" t="s">
        <v>1241</v>
      </c>
      <c r="C349" s="399" t="s">
        <v>1242</v>
      </c>
      <c r="D349" s="399" t="s">
        <v>1243</v>
      </c>
      <c r="E349" s="400" t="s">
        <v>947</v>
      </c>
      <c r="F349" s="399" t="s">
        <v>947</v>
      </c>
      <c r="G349" s="399">
        <v>90650</v>
      </c>
      <c r="H349" s="399" t="s">
        <v>1315</v>
      </c>
      <c r="I349" s="399" t="s">
        <v>1245</v>
      </c>
      <c r="J349" s="399" t="s">
        <v>1037</v>
      </c>
      <c r="K349" s="400">
        <v>6.88</v>
      </c>
      <c r="L349" s="399" t="s">
        <v>951</v>
      </c>
    </row>
    <row r="350" spans="1:12" ht="13.5">
      <c r="A350" s="399" t="s">
        <v>1240</v>
      </c>
      <c r="B350" s="399" t="s">
        <v>1241</v>
      </c>
      <c r="C350" s="399" t="s">
        <v>1242</v>
      </c>
      <c r="D350" s="399" t="s">
        <v>1243</v>
      </c>
      <c r="E350" s="400" t="s">
        <v>947</v>
      </c>
      <c r="F350" s="399" t="s">
        <v>947</v>
      </c>
      <c r="G350" s="399">
        <v>90656</v>
      </c>
      <c r="H350" s="399" t="s">
        <v>1316</v>
      </c>
      <c r="I350" s="399" t="s">
        <v>1245</v>
      </c>
      <c r="J350" s="399" t="s">
        <v>1037</v>
      </c>
      <c r="K350" s="400">
        <v>10.36</v>
      </c>
      <c r="L350" s="399" t="s">
        <v>951</v>
      </c>
    </row>
    <row r="351" spans="1:12" ht="13.5">
      <c r="A351" s="399" t="s">
        <v>1240</v>
      </c>
      <c r="B351" s="399" t="s">
        <v>1241</v>
      </c>
      <c r="C351" s="399" t="s">
        <v>1242</v>
      </c>
      <c r="D351" s="399" t="s">
        <v>1243</v>
      </c>
      <c r="E351" s="400" t="s">
        <v>947</v>
      </c>
      <c r="F351" s="399" t="s">
        <v>947</v>
      </c>
      <c r="G351" s="399">
        <v>90662</v>
      </c>
      <c r="H351" s="399" t="s">
        <v>1317</v>
      </c>
      <c r="I351" s="399" t="s">
        <v>1245</v>
      </c>
      <c r="J351" s="399" t="s">
        <v>1037</v>
      </c>
      <c r="K351" s="400">
        <v>10.82</v>
      </c>
      <c r="L351" s="399" t="s">
        <v>951</v>
      </c>
    </row>
    <row r="352" spans="1:12" ht="13.5">
      <c r="A352" s="399" t="s">
        <v>1240</v>
      </c>
      <c r="B352" s="399" t="s">
        <v>1241</v>
      </c>
      <c r="C352" s="399" t="s">
        <v>1242</v>
      </c>
      <c r="D352" s="399" t="s">
        <v>1243</v>
      </c>
      <c r="E352" s="400" t="s">
        <v>947</v>
      </c>
      <c r="F352" s="399" t="s">
        <v>947</v>
      </c>
      <c r="G352" s="399">
        <v>90668</v>
      </c>
      <c r="H352" s="399" t="s">
        <v>1318</v>
      </c>
      <c r="I352" s="399" t="s">
        <v>1245</v>
      </c>
      <c r="J352" s="399" t="s">
        <v>950</v>
      </c>
      <c r="K352" s="400">
        <v>16.82</v>
      </c>
      <c r="L352" s="399" t="s">
        <v>951</v>
      </c>
    </row>
    <row r="353" spans="1:12" ht="13.5">
      <c r="A353" s="399" t="s">
        <v>1240</v>
      </c>
      <c r="B353" s="399" t="s">
        <v>1241</v>
      </c>
      <c r="C353" s="399" t="s">
        <v>1242</v>
      </c>
      <c r="D353" s="399" t="s">
        <v>1243</v>
      </c>
      <c r="E353" s="400" t="s">
        <v>947</v>
      </c>
      <c r="F353" s="399" t="s">
        <v>947</v>
      </c>
      <c r="G353" s="399">
        <v>90674</v>
      </c>
      <c r="H353" s="399" t="s">
        <v>1319</v>
      </c>
      <c r="I353" s="399" t="s">
        <v>1245</v>
      </c>
      <c r="J353" s="399" t="s">
        <v>950</v>
      </c>
      <c r="K353" s="400">
        <v>354.43</v>
      </c>
      <c r="L353" s="399" t="s">
        <v>951</v>
      </c>
    </row>
    <row r="354" spans="1:12" ht="13.5">
      <c r="A354" s="399" t="s">
        <v>1240</v>
      </c>
      <c r="B354" s="399" t="s">
        <v>1241</v>
      </c>
      <c r="C354" s="399" t="s">
        <v>1242</v>
      </c>
      <c r="D354" s="399" t="s">
        <v>1243</v>
      </c>
      <c r="E354" s="400" t="s">
        <v>947</v>
      </c>
      <c r="F354" s="399" t="s">
        <v>947</v>
      </c>
      <c r="G354" s="399">
        <v>90680</v>
      </c>
      <c r="H354" s="399" t="s">
        <v>1320</v>
      </c>
      <c r="I354" s="399" t="s">
        <v>1245</v>
      </c>
      <c r="J354" s="399" t="s">
        <v>950</v>
      </c>
      <c r="K354" s="400">
        <v>217.23</v>
      </c>
      <c r="L354" s="399" t="s">
        <v>951</v>
      </c>
    </row>
    <row r="355" spans="1:12" ht="13.5">
      <c r="A355" s="399" t="s">
        <v>1240</v>
      </c>
      <c r="B355" s="399" t="s">
        <v>1241</v>
      </c>
      <c r="C355" s="399" t="s">
        <v>1242</v>
      </c>
      <c r="D355" s="399" t="s">
        <v>1243</v>
      </c>
      <c r="E355" s="400" t="s">
        <v>947</v>
      </c>
      <c r="F355" s="399" t="s">
        <v>947</v>
      </c>
      <c r="G355" s="399">
        <v>90686</v>
      </c>
      <c r="H355" s="399" t="s">
        <v>1321</v>
      </c>
      <c r="I355" s="399" t="s">
        <v>1245</v>
      </c>
      <c r="J355" s="399" t="s">
        <v>950</v>
      </c>
      <c r="K355" s="400">
        <v>99.13</v>
      </c>
      <c r="L355" s="399" t="s">
        <v>951</v>
      </c>
    </row>
    <row r="356" spans="1:12" ht="13.5">
      <c r="A356" s="399" t="s">
        <v>1240</v>
      </c>
      <c r="B356" s="399" t="s">
        <v>1241</v>
      </c>
      <c r="C356" s="399" t="s">
        <v>1242</v>
      </c>
      <c r="D356" s="399" t="s">
        <v>1243</v>
      </c>
      <c r="E356" s="400" t="s">
        <v>947</v>
      </c>
      <c r="F356" s="399" t="s">
        <v>947</v>
      </c>
      <c r="G356" s="399">
        <v>90692</v>
      </c>
      <c r="H356" s="399" t="s">
        <v>1322</v>
      </c>
      <c r="I356" s="399" t="s">
        <v>1245</v>
      </c>
      <c r="J356" s="399" t="s">
        <v>950</v>
      </c>
      <c r="K356" s="400">
        <v>81.23</v>
      </c>
      <c r="L356" s="399" t="s">
        <v>951</v>
      </c>
    </row>
    <row r="357" spans="1:12" ht="13.5">
      <c r="A357" s="399" t="s">
        <v>1240</v>
      </c>
      <c r="B357" s="399" t="s">
        <v>1241</v>
      </c>
      <c r="C357" s="399" t="s">
        <v>1242</v>
      </c>
      <c r="D357" s="399" t="s">
        <v>1243</v>
      </c>
      <c r="E357" s="400" t="s">
        <v>947</v>
      </c>
      <c r="F357" s="399" t="s">
        <v>947</v>
      </c>
      <c r="G357" s="399">
        <v>90964</v>
      </c>
      <c r="H357" s="399" t="s">
        <v>1323</v>
      </c>
      <c r="I357" s="399" t="s">
        <v>1245</v>
      </c>
      <c r="J357" s="399" t="s">
        <v>950</v>
      </c>
      <c r="K357" s="400">
        <v>15.93</v>
      </c>
      <c r="L357" s="399" t="s">
        <v>951</v>
      </c>
    </row>
    <row r="358" spans="1:12" ht="13.5">
      <c r="A358" s="399" t="s">
        <v>1240</v>
      </c>
      <c r="B358" s="399" t="s">
        <v>1241</v>
      </c>
      <c r="C358" s="399" t="s">
        <v>1242</v>
      </c>
      <c r="D358" s="399" t="s">
        <v>1243</v>
      </c>
      <c r="E358" s="400" t="s">
        <v>947</v>
      </c>
      <c r="F358" s="399" t="s">
        <v>947</v>
      </c>
      <c r="G358" s="399">
        <v>90972</v>
      </c>
      <c r="H358" s="399" t="s">
        <v>1324</v>
      </c>
      <c r="I358" s="399" t="s">
        <v>1245</v>
      </c>
      <c r="J358" s="399" t="s">
        <v>950</v>
      </c>
      <c r="K358" s="400">
        <v>41.9</v>
      </c>
      <c r="L358" s="399" t="s">
        <v>951</v>
      </c>
    </row>
    <row r="359" spans="1:12" ht="13.5">
      <c r="A359" s="399" t="s">
        <v>1240</v>
      </c>
      <c r="B359" s="399" t="s">
        <v>1241</v>
      </c>
      <c r="C359" s="399" t="s">
        <v>1242</v>
      </c>
      <c r="D359" s="399" t="s">
        <v>1243</v>
      </c>
      <c r="E359" s="400" t="s">
        <v>947</v>
      </c>
      <c r="F359" s="399" t="s">
        <v>947</v>
      </c>
      <c r="G359" s="399">
        <v>90979</v>
      </c>
      <c r="H359" s="399" t="s">
        <v>1325</v>
      </c>
      <c r="I359" s="399" t="s">
        <v>1245</v>
      </c>
      <c r="J359" s="399" t="s">
        <v>950</v>
      </c>
      <c r="K359" s="400">
        <v>108.3</v>
      </c>
      <c r="L359" s="399" t="s">
        <v>951</v>
      </c>
    </row>
    <row r="360" spans="1:12" ht="13.5">
      <c r="A360" s="399" t="s">
        <v>1240</v>
      </c>
      <c r="B360" s="399" t="s">
        <v>1241</v>
      </c>
      <c r="C360" s="399" t="s">
        <v>1242</v>
      </c>
      <c r="D360" s="399" t="s">
        <v>1243</v>
      </c>
      <c r="E360" s="400" t="s">
        <v>947</v>
      </c>
      <c r="F360" s="399" t="s">
        <v>947</v>
      </c>
      <c r="G360" s="399">
        <v>90991</v>
      </c>
      <c r="H360" s="399" t="s">
        <v>1326</v>
      </c>
      <c r="I360" s="399" t="s">
        <v>1245</v>
      </c>
      <c r="J360" s="399" t="s">
        <v>950</v>
      </c>
      <c r="K360" s="400">
        <v>112.61</v>
      </c>
      <c r="L360" s="399" t="s">
        <v>951</v>
      </c>
    </row>
    <row r="361" spans="1:12" ht="13.5">
      <c r="A361" s="399" t="s">
        <v>1240</v>
      </c>
      <c r="B361" s="399" t="s">
        <v>1241</v>
      </c>
      <c r="C361" s="399" t="s">
        <v>1242</v>
      </c>
      <c r="D361" s="399" t="s">
        <v>1243</v>
      </c>
      <c r="E361" s="400" t="s">
        <v>947</v>
      </c>
      <c r="F361" s="399" t="s">
        <v>947</v>
      </c>
      <c r="G361" s="399">
        <v>90999</v>
      </c>
      <c r="H361" s="399" t="s">
        <v>1327</v>
      </c>
      <c r="I361" s="399" t="s">
        <v>1245</v>
      </c>
      <c r="J361" s="399" t="s">
        <v>950</v>
      </c>
      <c r="K361" s="400">
        <v>55.62</v>
      </c>
      <c r="L361" s="399" t="s">
        <v>951</v>
      </c>
    </row>
    <row r="362" spans="1:12" ht="13.5">
      <c r="A362" s="399" t="s">
        <v>1240</v>
      </c>
      <c r="B362" s="399" t="s">
        <v>1241</v>
      </c>
      <c r="C362" s="399" t="s">
        <v>1242</v>
      </c>
      <c r="D362" s="399" t="s">
        <v>1243</v>
      </c>
      <c r="E362" s="400" t="s">
        <v>947</v>
      </c>
      <c r="F362" s="399" t="s">
        <v>947</v>
      </c>
      <c r="G362" s="399">
        <v>91031</v>
      </c>
      <c r="H362" s="399" t="s">
        <v>1328</v>
      </c>
      <c r="I362" s="399" t="s">
        <v>1245</v>
      </c>
      <c r="J362" s="399" t="s">
        <v>950</v>
      </c>
      <c r="K362" s="400">
        <v>137</v>
      </c>
      <c r="L362" s="399" t="s">
        <v>951</v>
      </c>
    </row>
    <row r="363" spans="1:12" ht="13.5">
      <c r="A363" s="399" t="s">
        <v>1240</v>
      </c>
      <c r="B363" s="399" t="s">
        <v>1241</v>
      </c>
      <c r="C363" s="399" t="s">
        <v>1242</v>
      </c>
      <c r="D363" s="399" t="s">
        <v>1243</v>
      </c>
      <c r="E363" s="400" t="s">
        <v>947</v>
      </c>
      <c r="F363" s="399" t="s">
        <v>947</v>
      </c>
      <c r="G363" s="399">
        <v>91277</v>
      </c>
      <c r="H363" s="399" t="s">
        <v>1329</v>
      </c>
      <c r="I363" s="399" t="s">
        <v>1245</v>
      </c>
      <c r="J363" s="399" t="s">
        <v>1037</v>
      </c>
      <c r="K363" s="400">
        <v>6.87</v>
      </c>
      <c r="L363" s="399" t="s">
        <v>951</v>
      </c>
    </row>
    <row r="364" spans="1:12" ht="13.5">
      <c r="A364" s="399" t="s">
        <v>1240</v>
      </c>
      <c r="B364" s="399" t="s">
        <v>1241</v>
      </c>
      <c r="C364" s="399" t="s">
        <v>1242</v>
      </c>
      <c r="D364" s="399" t="s">
        <v>1243</v>
      </c>
      <c r="E364" s="400" t="s">
        <v>947</v>
      </c>
      <c r="F364" s="399" t="s">
        <v>947</v>
      </c>
      <c r="G364" s="399">
        <v>91283</v>
      </c>
      <c r="H364" s="399" t="s">
        <v>1330</v>
      </c>
      <c r="I364" s="399" t="s">
        <v>1245</v>
      </c>
      <c r="J364" s="399" t="s">
        <v>1037</v>
      </c>
      <c r="K364" s="400">
        <v>14.1</v>
      </c>
      <c r="L364" s="399" t="s">
        <v>951</v>
      </c>
    </row>
    <row r="365" spans="1:12" ht="13.5">
      <c r="A365" s="399" t="s">
        <v>1240</v>
      </c>
      <c r="B365" s="399" t="s">
        <v>1241</v>
      </c>
      <c r="C365" s="399" t="s">
        <v>1242</v>
      </c>
      <c r="D365" s="399" t="s">
        <v>1243</v>
      </c>
      <c r="E365" s="400" t="s">
        <v>947</v>
      </c>
      <c r="F365" s="399" t="s">
        <v>947</v>
      </c>
      <c r="G365" s="399">
        <v>91386</v>
      </c>
      <c r="H365" s="399" t="s">
        <v>1331</v>
      </c>
      <c r="I365" s="399" t="s">
        <v>1245</v>
      </c>
      <c r="J365" s="399" t="s">
        <v>950</v>
      </c>
      <c r="K365" s="400">
        <v>145.88999999999999</v>
      </c>
      <c r="L365" s="399" t="s">
        <v>951</v>
      </c>
    </row>
    <row r="366" spans="1:12" ht="13.5">
      <c r="A366" s="399" t="s">
        <v>1240</v>
      </c>
      <c r="B366" s="399" t="s">
        <v>1241</v>
      </c>
      <c r="C366" s="399" t="s">
        <v>1242</v>
      </c>
      <c r="D366" s="399" t="s">
        <v>1243</v>
      </c>
      <c r="E366" s="400" t="s">
        <v>947</v>
      </c>
      <c r="F366" s="399" t="s">
        <v>947</v>
      </c>
      <c r="G366" s="399">
        <v>91533</v>
      </c>
      <c r="H366" s="399" t="s">
        <v>1332</v>
      </c>
      <c r="I366" s="399" t="s">
        <v>1245</v>
      </c>
      <c r="J366" s="399" t="s">
        <v>1037</v>
      </c>
      <c r="K366" s="400">
        <v>23.75</v>
      </c>
      <c r="L366" s="399" t="s">
        <v>951</v>
      </c>
    </row>
    <row r="367" spans="1:12" ht="13.5">
      <c r="A367" s="399" t="s">
        <v>1240</v>
      </c>
      <c r="B367" s="399" t="s">
        <v>1241</v>
      </c>
      <c r="C367" s="399" t="s">
        <v>1242</v>
      </c>
      <c r="D367" s="399" t="s">
        <v>1243</v>
      </c>
      <c r="E367" s="400" t="s">
        <v>947</v>
      </c>
      <c r="F367" s="399" t="s">
        <v>947</v>
      </c>
      <c r="G367" s="399">
        <v>91634</v>
      </c>
      <c r="H367" s="399" t="s">
        <v>1333</v>
      </c>
      <c r="I367" s="399" t="s">
        <v>1245</v>
      </c>
      <c r="J367" s="399" t="s">
        <v>950</v>
      </c>
      <c r="K367" s="400">
        <v>123.88</v>
      </c>
      <c r="L367" s="399" t="s">
        <v>951</v>
      </c>
    </row>
    <row r="368" spans="1:12" ht="13.5">
      <c r="A368" s="399" t="s">
        <v>1240</v>
      </c>
      <c r="B368" s="399" t="s">
        <v>1241</v>
      </c>
      <c r="C368" s="399" t="s">
        <v>1242</v>
      </c>
      <c r="D368" s="399" t="s">
        <v>1243</v>
      </c>
      <c r="E368" s="400" t="s">
        <v>947</v>
      </c>
      <c r="F368" s="399" t="s">
        <v>947</v>
      </c>
      <c r="G368" s="399">
        <v>91645</v>
      </c>
      <c r="H368" s="399" t="s">
        <v>1334</v>
      </c>
      <c r="I368" s="399" t="s">
        <v>1245</v>
      </c>
      <c r="J368" s="399" t="s">
        <v>950</v>
      </c>
      <c r="K368" s="400">
        <v>261.01</v>
      </c>
      <c r="L368" s="399" t="s">
        <v>951</v>
      </c>
    </row>
    <row r="369" spans="1:12" ht="13.5">
      <c r="A369" s="399" t="s">
        <v>1240</v>
      </c>
      <c r="B369" s="399" t="s">
        <v>1241</v>
      </c>
      <c r="C369" s="399" t="s">
        <v>1242</v>
      </c>
      <c r="D369" s="399" t="s">
        <v>1243</v>
      </c>
      <c r="E369" s="400" t="s">
        <v>947</v>
      </c>
      <c r="F369" s="399" t="s">
        <v>947</v>
      </c>
      <c r="G369" s="399">
        <v>91692</v>
      </c>
      <c r="H369" s="399" t="s">
        <v>1335</v>
      </c>
      <c r="I369" s="399" t="s">
        <v>1245</v>
      </c>
      <c r="J369" s="399" t="s">
        <v>1037</v>
      </c>
      <c r="K369" s="400">
        <v>19.600000000000001</v>
      </c>
      <c r="L369" s="399" t="s">
        <v>951</v>
      </c>
    </row>
    <row r="370" spans="1:12" ht="13.5">
      <c r="A370" s="399" t="s">
        <v>1240</v>
      </c>
      <c r="B370" s="399" t="s">
        <v>1241</v>
      </c>
      <c r="C370" s="399" t="s">
        <v>1242</v>
      </c>
      <c r="D370" s="399" t="s">
        <v>1243</v>
      </c>
      <c r="E370" s="400" t="s">
        <v>947</v>
      </c>
      <c r="F370" s="399" t="s">
        <v>947</v>
      </c>
      <c r="G370" s="399">
        <v>92043</v>
      </c>
      <c r="H370" s="399" t="s">
        <v>1336</v>
      </c>
      <c r="I370" s="399" t="s">
        <v>1245</v>
      </c>
      <c r="J370" s="399" t="s">
        <v>950</v>
      </c>
      <c r="K370" s="400">
        <v>8</v>
      </c>
      <c r="L370" s="399" t="s">
        <v>951</v>
      </c>
    </row>
    <row r="371" spans="1:12" ht="13.5">
      <c r="A371" s="399" t="s">
        <v>1240</v>
      </c>
      <c r="B371" s="399" t="s">
        <v>1241</v>
      </c>
      <c r="C371" s="399" t="s">
        <v>1242</v>
      </c>
      <c r="D371" s="399" t="s">
        <v>1243</v>
      </c>
      <c r="E371" s="400" t="s">
        <v>947</v>
      </c>
      <c r="F371" s="399" t="s">
        <v>947</v>
      </c>
      <c r="G371" s="399">
        <v>92106</v>
      </c>
      <c r="H371" s="399" t="s">
        <v>1337</v>
      </c>
      <c r="I371" s="399" t="s">
        <v>1245</v>
      </c>
      <c r="J371" s="399" t="s">
        <v>950</v>
      </c>
      <c r="K371" s="400">
        <v>174.84</v>
      </c>
      <c r="L371" s="399" t="s">
        <v>951</v>
      </c>
    </row>
    <row r="372" spans="1:12" ht="13.5">
      <c r="A372" s="399" t="s">
        <v>1240</v>
      </c>
      <c r="B372" s="399" t="s">
        <v>1241</v>
      </c>
      <c r="C372" s="399" t="s">
        <v>1242</v>
      </c>
      <c r="D372" s="399" t="s">
        <v>1243</v>
      </c>
      <c r="E372" s="400" t="s">
        <v>947</v>
      </c>
      <c r="F372" s="399" t="s">
        <v>947</v>
      </c>
      <c r="G372" s="399">
        <v>92112</v>
      </c>
      <c r="H372" s="399" t="s">
        <v>1338</v>
      </c>
      <c r="I372" s="399" t="s">
        <v>1245</v>
      </c>
      <c r="J372" s="399" t="s">
        <v>1037</v>
      </c>
      <c r="K372" s="400">
        <v>2.09</v>
      </c>
      <c r="L372" s="399" t="s">
        <v>951</v>
      </c>
    </row>
    <row r="373" spans="1:12" ht="13.5">
      <c r="A373" s="399" t="s">
        <v>1240</v>
      </c>
      <c r="B373" s="399" t="s">
        <v>1241</v>
      </c>
      <c r="C373" s="399" t="s">
        <v>1242</v>
      </c>
      <c r="D373" s="399" t="s">
        <v>1243</v>
      </c>
      <c r="E373" s="400" t="s">
        <v>947</v>
      </c>
      <c r="F373" s="399" t="s">
        <v>947</v>
      </c>
      <c r="G373" s="399">
        <v>92118</v>
      </c>
      <c r="H373" s="399" t="s">
        <v>1339</v>
      </c>
      <c r="I373" s="399" t="s">
        <v>1245</v>
      </c>
      <c r="J373" s="399" t="s">
        <v>1037</v>
      </c>
      <c r="K373" s="400">
        <v>0.18</v>
      </c>
      <c r="L373" s="399" t="s">
        <v>951</v>
      </c>
    </row>
    <row r="374" spans="1:12" ht="13.5">
      <c r="A374" s="399" t="s">
        <v>1240</v>
      </c>
      <c r="B374" s="399" t="s">
        <v>1241</v>
      </c>
      <c r="C374" s="399" t="s">
        <v>1242</v>
      </c>
      <c r="D374" s="399" t="s">
        <v>1243</v>
      </c>
      <c r="E374" s="400" t="s">
        <v>947</v>
      </c>
      <c r="F374" s="399" t="s">
        <v>947</v>
      </c>
      <c r="G374" s="399">
        <v>92138</v>
      </c>
      <c r="H374" s="399" t="s">
        <v>1340</v>
      </c>
      <c r="I374" s="399" t="s">
        <v>1245</v>
      </c>
      <c r="J374" s="399" t="s">
        <v>1037</v>
      </c>
      <c r="K374" s="400">
        <v>58.39</v>
      </c>
      <c r="L374" s="399" t="s">
        <v>951</v>
      </c>
    </row>
    <row r="375" spans="1:12" ht="13.5">
      <c r="A375" s="399" t="s">
        <v>1240</v>
      </c>
      <c r="B375" s="399" t="s">
        <v>1241</v>
      </c>
      <c r="C375" s="399" t="s">
        <v>1242</v>
      </c>
      <c r="D375" s="399" t="s">
        <v>1243</v>
      </c>
      <c r="E375" s="400" t="s">
        <v>947</v>
      </c>
      <c r="F375" s="399" t="s">
        <v>947</v>
      </c>
      <c r="G375" s="399">
        <v>92145</v>
      </c>
      <c r="H375" s="399" t="s">
        <v>1341</v>
      </c>
      <c r="I375" s="399" t="s">
        <v>1245</v>
      </c>
      <c r="J375" s="399" t="s">
        <v>1037</v>
      </c>
      <c r="K375" s="400">
        <v>48.05</v>
      </c>
      <c r="L375" s="399" t="s">
        <v>951</v>
      </c>
    </row>
    <row r="376" spans="1:12" ht="13.5">
      <c r="A376" s="399" t="s">
        <v>1240</v>
      </c>
      <c r="B376" s="399" t="s">
        <v>1241</v>
      </c>
      <c r="C376" s="399" t="s">
        <v>1242</v>
      </c>
      <c r="D376" s="399" t="s">
        <v>1243</v>
      </c>
      <c r="E376" s="400" t="s">
        <v>947</v>
      </c>
      <c r="F376" s="399" t="s">
        <v>947</v>
      </c>
      <c r="G376" s="399">
        <v>92242</v>
      </c>
      <c r="H376" s="399" t="s">
        <v>1342</v>
      </c>
      <c r="I376" s="399" t="s">
        <v>1245</v>
      </c>
      <c r="J376" s="399" t="s">
        <v>950</v>
      </c>
      <c r="K376" s="400">
        <v>228.78</v>
      </c>
      <c r="L376" s="399" t="s">
        <v>951</v>
      </c>
    </row>
    <row r="377" spans="1:12" ht="13.5">
      <c r="A377" s="399" t="s">
        <v>1240</v>
      </c>
      <c r="B377" s="399" t="s">
        <v>1241</v>
      </c>
      <c r="C377" s="399" t="s">
        <v>1242</v>
      </c>
      <c r="D377" s="399" t="s">
        <v>1243</v>
      </c>
      <c r="E377" s="400" t="s">
        <v>947</v>
      </c>
      <c r="F377" s="399" t="s">
        <v>947</v>
      </c>
      <c r="G377" s="399">
        <v>92716</v>
      </c>
      <c r="H377" s="399" t="s">
        <v>1343</v>
      </c>
      <c r="I377" s="399" t="s">
        <v>1245</v>
      </c>
      <c r="J377" s="399" t="s">
        <v>950</v>
      </c>
      <c r="K377" s="400">
        <v>16.3</v>
      </c>
      <c r="L377" s="399" t="s">
        <v>951</v>
      </c>
    </row>
    <row r="378" spans="1:12" ht="13.5">
      <c r="A378" s="399" t="s">
        <v>1240</v>
      </c>
      <c r="B378" s="399" t="s">
        <v>1241</v>
      </c>
      <c r="C378" s="399" t="s">
        <v>1242</v>
      </c>
      <c r="D378" s="399" t="s">
        <v>1243</v>
      </c>
      <c r="E378" s="400" t="s">
        <v>947</v>
      </c>
      <c r="F378" s="399" t="s">
        <v>947</v>
      </c>
      <c r="G378" s="399">
        <v>92960</v>
      </c>
      <c r="H378" s="399" t="s">
        <v>1344</v>
      </c>
      <c r="I378" s="399" t="s">
        <v>1245</v>
      </c>
      <c r="J378" s="399" t="s">
        <v>950</v>
      </c>
      <c r="K378" s="400">
        <v>13.57</v>
      </c>
      <c r="L378" s="399" t="s">
        <v>951</v>
      </c>
    </row>
    <row r="379" spans="1:12" ht="13.5">
      <c r="A379" s="399" t="s">
        <v>1240</v>
      </c>
      <c r="B379" s="399" t="s">
        <v>1241</v>
      </c>
      <c r="C379" s="399" t="s">
        <v>1242</v>
      </c>
      <c r="D379" s="399" t="s">
        <v>1243</v>
      </c>
      <c r="E379" s="400" t="s">
        <v>947</v>
      </c>
      <c r="F379" s="399" t="s">
        <v>947</v>
      </c>
      <c r="G379" s="399">
        <v>92966</v>
      </c>
      <c r="H379" s="399" t="s">
        <v>1345</v>
      </c>
      <c r="I379" s="399" t="s">
        <v>1245</v>
      </c>
      <c r="J379" s="399" t="s">
        <v>950</v>
      </c>
      <c r="K379" s="400">
        <v>20.41</v>
      </c>
      <c r="L379" s="399" t="s">
        <v>951</v>
      </c>
    </row>
    <row r="380" spans="1:12" ht="13.5">
      <c r="A380" s="399" t="s">
        <v>1240</v>
      </c>
      <c r="B380" s="399" t="s">
        <v>1241</v>
      </c>
      <c r="C380" s="399" t="s">
        <v>1242</v>
      </c>
      <c r="D380" s="399" t="s">
        <v>1243</v>
      </c>
      <c r="E380" s="400" t="s">
        <v>947</v>
      </c>
      <c r="F380" s="399" t="s">
        <v>947</v>
      </c>
      <c r="G380" s="399">
        <v>93224</v>
      </c>
      <c r="H380" s="399" t="s">
        <v>1346</v>
      </c>
      <c r="I380" s="399" t="s">
        <v>1245</v>
      </c>
      <c r="J380" s="399" t="s">
        <v>950</v>
      </c>
      <c r="K380" s="400">
        <v>524.44000000000005</v>
      </c>
      <c r="L380" s="399" t="s">
        <v>951</v>
      </c>
    </row>
    <row r="381" spans="1:12" ht="13.5">
      <c r="A381" s="399" t="s">
        <v>1240</v>
      </c>
      <c r="B381" s="399" t="s">
        <v>1241</v>
      </c>
      <c r="C381" s="399" t="s">
        <v>1242</v>
      </c>
      <c r="D381" s="399" t="s">
        <v>1243</v>
      </c>
      <c r="E381" s="400" t="s">
        <v>947</v>
      </c>
      <c r="F381" s="399" t="s">
        <v>947</v>
      </c>
      <c r="G381" s="399">
        <v>93233</v>
      </c>
      <c r="H381" s="399" t="s">
        <v>1347</v>
      </c>
      <c r="I381" s="399" t="s">
        <v>1245</v>
      </c>
      <c r="J381" s="399" t="s">
        <v>1037</v>
      </c>
      <c r="K381" s="400">
        <v>5.98</v>
      </c>
      <c r="L381" s="399" t="s">
        <v>951</v>
      </c>
    </row>
    <row r="382" spans="1:12" ht="13.5">
      <c r="A382" s="399" t="s">
        <v>1240</v>
      </c>
      <c r="B382" s="399" t="s">
        <v>1241</v>
      </c>
      <c r="C382" s="399" t="s">
        <v>1242</v>
      </c>
      <c r="D382" s="399" t="s">
        <v>1243</v>
      </c>
      <c r="E382" s="400" t="s">
        <v>947</v>
      </c>
      <c r="F382" s="399" t="s">
        <v>947</v>
      </c>
      <c r="G382" s="399">
        <v>93272</v>
      </c>
      <c r="H382" s="399" t="s">
        <v>1348</v>
      </c>
      <c r="I382" s="399" t="s">
        <v>1245</v>
      </c>
      <c r="J382" s="399" t="s">
        <v>950</v>
      </c>
      <c r="K382" s="400">
        <v>76.7</v>
      </c>
      <c r="L382" s="399" t="s">
        <v>951</v>
      </c>
    </row>
    <row r="383" spans="1:12" ht="13.5">
      <c r="A383" s="399" t="s">
        <v>1240</v>
      </c>
      <c r="B383" s="399" t="s">
        <v>1241</v>
      </c>
      <c r="C383" s="399" t="s">
        <v>1242</v>
      </c>
      <c r="D383" s="399" t="s">
        <v>1243</v>
      </c>
      <c r="E383" s="400" t="s">
        <v>947</v>
      </c>
      <c r="F383" s="399" t="s">
        <v>947</v>
      </c>
      <c r="G383" s="399">
        <v>93281</v>
      </c>
      <c r="H383" s="399" t="s">
        <v>1349</v>
      </c>
      <c r="I383" s="399" t="s">
        <v>1245</v>
      </c>
      <c r="J383" s="399" t="s">
        <v>950</v>
      </c>
      <c r="K383" s="400">
        <v>18.63</v>
      </c>
      <c r="L383" s="399" t="s">
        <v>951</v>
      </c>
    </row>
    <row r="384" spans="1:12" ht="13.5">
      <c r="A384" s="399" t="s">
        <v>1240</v>
      </c>
      <c r="B384" s="399" t="s">
        <v>1241</v>
      </c>
      <c r="C384" s="399" t="s">
        <v>1242</v>
      </c>
      <c r="D384" s="399" t="s">
        <v>1243</v>
      </c>
      <c r="E384" s="400" t="s">
        <v>947</v>
      </c>
      <c r="F384" s="399" t="s">
        <v>947</v>
      </c>
      <c r="G384" s="399">
        <v>93287</v>
      </c>
      <c r="H384" s="399" t="s">
        <v>1350</v>
      </c>
      <c r="I384" s="399" t="s">
        <v>1245</v>
      </c>
      <c r="J384" s="399" t="s">
        <v>950</v>
      </c>
      <c r="K384" s="400">
        <v>295.91000000000003</v>
      </c>
      <c r="L384" s="399" t="s">
        <v>951</v>
      </c>
    </row>
    <row r="385" spans="1:12" ht="13.5">
      <c r="A385" s="399" t="s">
        <v>1240</v>
      </c>
      <c r="B385" s="399" t="s">
        <v>1241</v>
      </c>
      <c r="C385" s="399" t="s">
        <v>1242</v>
      </c>
      <c r="D385" s="399" t="s">
        <v>1243</v>
      </c>
      <c r="E385" s="400" t="s">
        <v>947</v>
      </c>
      <c r="F385" s="399" t="s">
        <v>947</v>
      </c>
      <c r="G385" s="399">
        <v>93402</v>
      </c>
      <c r="H385" s="399" t="s">
        <v>1351</v>
      </c>
      <c r="I385" s="399" t="s">
        <v>1245</v>
      </c>
      <c r="J385" s="399" t="s">
        <v>950</v>
      </c>
      <c r="K385" s="400">
        <v>137.69</v>
      </c>
      <c r="L385" s="399" t="s">
        <v>951</v>
      </c>
    </row>
    <row r="386" spans="1:12" ht="13.5">
      <c r="A386" s="399" t="s">
        <v>1240</v>
      </c>
      <c r="B386" s="399" t="s">
        <v>1241</v>
      </c>
      <c r="C386" s="399" t="s">
        <v>1242</v>
      </c>
      <c r="D386" s="399" t="s">
        <v>1243</v>
      </c>
      <c r="E386" s="400" t="s">
        <v>947</v>
      </c>
      <c r="F386" s="399" t="s">
        <v>947</v>
      </c>
      <c r="G386" s="399">
        <v>93408</v>
      </c>
      <c r="H386" s="399" t="s">
        <v>1352</v>
      </c>
      <c r="I386" s="399" t="s">
        <v>1245</v>
      </c>
      <c r="J386" s="399" t="s">
        <v>950</v>
      </c>
      <c r="K386" s="400">
        <v>56.92</v>
      </c>
      <c r="L386" s="399" t="s">
        <v>951</v>
      </c>
    </row>
    <row r="387" spans="1:12" ht="13.5">
      <c r="A387" s="399" t="s">
        <v>1240</v>
      </c>
      <c r="B387" s="399" t="s">
        <v>1241</v>
      </c>
      <c r="C387" s="399" t="s">
        <v>1242</v>
      </c>
      <c r="D387" s="399" t="s">
        <v>1243</v>
      </c>
      <c r="E387" s="400" t="s">
        <v>947</v>
      </c>
      <c r="F387" s="399" t="s">
        <v>947</v>
      </c>
      <c r="G387" s="399">
        <v>93415</v>
      </c>
      <c r="H387" s="399" t="s">
        <v>1353</v>
      </c>
      <c r="I387" s="399" t="s">
        <v>1245</v>
      </c>
      <c r="J387" s="399" t="s">
        <v>950</v>
      </c>
      <c r="K387" s="400">
        <v>9.67</v>
      </c>
      <c r="L387" s="399" t="s">
        <v>951</v>
      </c>
    </row>
    <row r="388" spans="1:12" ht="13.5">
      <c r="A388" s="399" t="s">
        <v>1240</v>
      </c>
      <c r="B388" s="399" t="s">
        <v>1241</v>
      </c>
      <c r="C388" s="399" t="s">
        <v>1242</v>
      </c>
      <c r="D388" s="399" t="s">
        <v>1243</v>
      </c>
      <c r="E388" s="400" t="s">
        <v>947</v>
      </c>
      <c r="F388" s="399" t="s">
        <v>947</v>
      </c>
      <c r="G388" s="399">
        <v>93421</v>
      </c>
      <c r="H388" s="399" t="s">
        <v>1354</v>
      </c>
      <c r="I388" s="399" t="s">
        <v>1245</v>
      </c>
      <c r="J388" s="399" t="s">
        <v>950</v>
      </c>
      <c r="K388" s="400">
        <v>43.66</v>
      </c>
      <c r="L388" s="399" t="s">
        <v>951</v>
      </c>
    </row>
    <row r="389" spans="1:12" ht="13.5">
      <c r="A389" s="399" t="s">
        <v>1240</v>
      </c>
      <c r="B389" s="399" t="s">
        <v>1241</v>
      </c>
      <c r="C389" s="399" t="s">
        <v>1242</v>
      </c>
      <c r="D389" s="399" t="s">
        <v>1243</v>
      </c>
      <c r="E389" s="400" t="s">
        <v>947</v>
      </c>
      <c r="F389" s="399" t="s">
        <v>947</v>
      </c>
      <c r="G389" s="399">
        <v>93427</v>
      </c>
      <c r="H389" s="399" t="s">
        <v>1355</v>
      </c>
      <c r="I389" s="399" t="s">
        <v>1245</v>
      </c>
      <c r="J389" s="399" t="s">
        <v>950</v>
      </c>
      <c r="K389" s="400">
        <v>98.93</v>
      </c>
      <c r="L389" s="399" t="s">
        <v>951</v>
      </c>
    </row>
    <row r="390" spans="1:12" ht="13.5">
      <c r="A390" s="399" t="s">
        <v>1240</v>
      </c>
      <c r="B390" s="399" t="s">
        <v>1241</v>
      </c>
      <c r="C390" s="399" t="s">
        <v>1242</v>
      </c>
      <c r="D390" s="399" t="s">
        <v>1243</v>
      </c>
      <c r="E390" s="400" t="s">
        <v>947</v>
      </c>
      <c r="F390" s="399" t="s">
        <v>947</v>
      </c>
      <c r="G390" s="399">
        <v>93433</v>
      </c>
      <c r="H390" s="399" t="s">
        <v>1356</v>
      </c>
      <c r="I390" s="399" t="s">
        <v>1245</v>
      </c>
      <c r="J390" s="399" t="s">
        <v>950</v>
      </c>
      <c r="K390" s="401">
        <v>1900.87</v>
      </c>
      <c r="L390" s="399" t="s">
        <v>951</v>
      </c>
    </row>
    <row r="391" spans="1:12" ht="13.5">
      <c r="A391" s="399" t="s">
        <v>1240</v>
      </c>
      <c r="B391" s="399" t="s">
        <v>1241</v>
      </c>
      <c r="C391" s="399" t="s">
        <v>1242</v>
      </c>
      <c r="D391" s="399" t="s">
        <v>1243</v>
      </c>
      <c r="E391" s="400" t="s">
        <v>947</v>
      </c>
      <c r="F391" s="399" t="s">
        <v>947</v>
      </c>
      <c r="G391" s="399">
        <v>93439</v>
      </c>
      <c r="H391" s="399" t="s">
        <v>1357</v>
      </c>
      <c r="I391" s="399" t="s">
        <v>1245</v>
      </c>
      <c r="J391" s="399" t="s">
        <v>950</v>
      </c>
      <c r="K391" s="400">
        <v>112.77</v>
      </c>
      <c r="L391" s="399" t="s">
        <v>951</v>
      </c>
    </row>
    <row r="392" spans="1:12" ht="13.5">
      <c r="A392" s="399" t="s">
        <v>1240</v>
      </c>
      <c r="B392" s="399" t="s">
        <v>1241</v>
      </c>
      <c r="C392" s="399" t="s">
        <v>1242</v>
      </c>
      <c r="D392" s="399" t="s">
        <v>1243</v>
      </c>
      <c r="E392" s="400" t="s">
        <v>947</v>
      </c>
      <c r="F392" s="399" t="s">
        <v>947</v>
      </c>
      <c r="G392" s="399">
        <v>95121</v>
      </c>
      <c r="H392" s="399" t="s">
        <v>1358</v>
      </c>
      <c r="I392" s="399" t="s">
        <v>1245</v>
      </c>
      <c r="J392" s="399" t="s">
        <v>950</v>
      </c>
      <c r="K392" s="400">
        <v>205.86</v>
      </c>
      <c r="L392" s="399" t="s">
        <v>951</v>
      </c>
    </row>
    <row r="393" spans="1:12" ht="13.5">
      <c r="A393" s="399" t="s">
        <v>1240</v>
      </c>
      <c r="B393" s="399" t="s">
        <v>1241</v>
      </c>
      <c r="C393" s="399" t="s">
        <v>1242</v>
      </c>
      <c r="D393" s="399" t="s">
        <v>1243</v>
      </c>
      <c r="E393" s="400" t="s">
        <v>947</v>
      </c>
      <c r="F393" s="399" t="s">
        <v>947</v>
      </c>
      <c r="G393" s="399">
        <v>95127</v>
      </c>
      <c r="H393" s="399" t="s">
        <v>1359</v>
      </c>
      <c r="I393" s="399" t="s">
        <v>1245</v>
      </c>
      <c r="J393" s="399" t="s">
        <v>950</v>
      </c>
      <c r="K393" s="400">
        <v>126.91</v>
      </c>
      <c r="L393" s="399" t="s">
        <v>951</v>
      </c>
    </row>
    <row r="394" spans="1:12" ht="13.5">
      <c r="A394" s="399" t="s">
        <v>1240</v>
      </c>
      <c r="B394" s="399" t="s">
        <v>1241</v>
      </c>
      <c r="C394" s="399" t="s">
        <v>1242</v>
      </c>
      <c r="D394" s="399" t="s">
        <v>1243</v>
      </c>
      <c r="E394" s="400" t="s">
        <v>947</v>
      </c>
      <c r="F394" s="399" t="s">
        <v>947</v>
      </c>
      <c r="G394" s="399">
        <v>95133</v>
      </c>
      <c r="H394" s="399" t="s">
        <v>1360</v>
      </c>
      <c r="I394" s="399" t="s">
        <v>1245</v>
      </c>
      <c r="J394" s="399" t="s">
        <v>950</v>
      </c>
      <c r="K394" s="400">
        <v>100.19</v>
      </c>
      <c r="L394" s="399" t="s">
        <v>951</v>
      </c>
    </row>
    <row r="395" spans="1:12" ht="13.5">
      <c r="A395" s="399" t="s">
        <v>1240</v>
      </c>
      <c r="B395" s="399" t="s">
        <v>1241</v>
      </c>
      <c r="C395" s="399" t="s">
        <v>1242</v>
      </c>
      <c r="D395" s="399" t="s">
        <v>1243</v>
      </c>
      <c r="E395" s="400" t="s">
        <v>947</v>
      </c>
      <c r="F395" s="399" t="s">
        <v>947</v>
      </c>
      <c r="G395" s="399">
        <v>95139</v>
      </c>
      <c r="H395" s="399" t="s">
        <v>1361</v>
      </c>
      <c r="I395" s="399" t="s">
        <v>1245</v>
      </c>
      <c r="J395" s="399" t="s">
        <v>950</v>
      </c>
      <c r="K395" s="400">
        <v>0.06</v>
      </c>
      <c r="L395" s="399" t="s">
        <v>951</v>
      </c>
    </row>
    <row r="396" spans="1:12" ht="13.5">
      <c r="A396" s="399" t="s">
        <v>1240</v>
      </c>
      <c r="B396" s="399" t="s">
        <v>1241</v>
      </c>
      <c r="C396" s="399" t="s">
        <v>1242</v>
      </c>
      <c r="D396" s="399" t="s">
        <v>1243</v>
      </c>
      <c r="E396" s="400" t="s">
        <v>947</v>
      </c>
      <c r="F396" s="399" t="s">
        <v>947</v>
      </c>
      <c r="G396" s="399">
        <v>95212</v>
      </c>
      <c r="H396" s="399" t="s">
        <v>1362</v>
      </c>
      <c r="I396" s="399" t="s">
        <v>1245</v>
      </c>
      <c r="J396" s="399" t="s">
        <v>950</v>
      </c>
      <c r="K396" s="400">
        <v>83.82</v>
      </c>
      <c r="L396" s="399" t="s">
        <v>951</v>
      </c>
    </row>
    <row r="397" spans="1:12" ht="13.5">
      <c r="A397" s="399" t="s">
        <v>1240</v>
      </c>
      <c r="B397" s="399" t="s">
        <v>1241</v>
      </c>
      <c r="C397" s="399" t="s">
        <v>1242</v>
      </c>
      <c r="D397" s="399" t="s">
        <v>1243</v>
      </c>
      <c r="E397" s="400" t="s">
        <v>947</v>
      </c>
      <c r="F397" s="399" t="s">
        <v>947</v>
      </c>
      <c r="G397" s="399">
        <v>95218</v>
      </c>
      <c r="H397" s="399" t="s">
        <v>1363</v>
      </c>
      <c r="I397" s="399" t="s">
        <v>1245</v>
      </c>
      <c r="J397" s="399" t="s">
        <v>950</v>
      </c>
      <c r="K397" s="400">
        <v>24.33</v>
      </c>
      <c r="L397" s="399" t="s">
        <v>951</v>
      </c>
    </row>
    <row r="398" spans="1:12" ht="13.5">
      <c r="A398" s="399" t="s">
        <v>1240</v>
      </c>
      <c r="B398" s="399" t="s">
        <v>1241</v>
      </c>
      <c r="C398" s="399" t="s">
        <v>1242</v>
      </c>
      <c r="D398" s="399" t="s">
        <v>1243</v>
      </c>
      <c r="E398" s="400" t="s">
        <v>947</v>
      </c>
      <c r="F398" s="399" t="s">
        <v>947</v>
      </c>
      <c r="G398" s="399">
        <v>95258</v>
      </c>
      <c r="H398" s="399" t="s">
        <v>1364</v>
      </c>
      <c r="I398" s="399" t="s">
        <v>1245</v>
      </c>
      <c r="J398" s="399" t="s">
        <v>950</v>
      </c>
      <c r="K398" s="400">
        <v>20.07</v>
      </c>
      <c r="L398" s="399" t="s">
        <v>951</v>
      </c>
    </row>
    <row r="399" spans="1:12" ht="13.5">
      <c r="A399" s="399" t="s">
        <v>1240</v>
      </c>
      <c r="B399" s="399" t="s">
        <v>1241</v>
      </c>
      <c r="C399" s="399" t="s">
        <v>1242</v>
      </c>
      <c r="D399" s="399" t="s">
        <v>1243</v>
      </c>
      <c r="E399" s="400" t="s">
        <v>947</v>
      </c>
      <c r="F399" s="399" t="s">
        <v>947</v>
      </c>
      <c r="G399" s="399">
        <v>95264</v>
      </c>
      <c r="H399" s="399" t="s">
        <v>1365</v>
      </c>
      <c r="I399" s="399" t="s">
        <v>1245</v>
      </c>
      <c r="J399" s="399" t="s">
        <v>950</v>
      </c>
      <c r="K399" s="400">
        <v>4.72</v>
      </c>
      <c r="L399" s="399" t="s">
        <v>951</v>
      </c>
    </row>
    <row r="400" spans="1:12" ht="13.5">
      <c r="A400" s="399" t="s">
        <v>1240</v>
      </c>
      <c r="B400" s="399" t="s">
        <v>1241</v>
      </c>
      <c r="C400" s="399" t="s">
        <v>1242</v>
      </c>
      <c r="D400" s="399" t="s">
        <v>1243</v>
      </c>
      <c r="E400" s="400" t="s">
        <v>947</v>
      </c>
      <c r="F400" s="399" t="s">
        <v>947</v>
      </c>
      <c r="G400" s="399">
        <v>95270</v>
      </c>
      <c r="H400" s="399" t="s">
        <v>1366</v>
      </c>
      <c r="I400" s="399" t="s">
        <v>1245</v>
      </c>
      <c r="J400" s="399" t="s">
        <v>950</v>
      </c>
      <c r="K400" s="400">
        <v>6.16</v>
      </c>
      <c r="L400" s="399" t="s">
        <v>951</v>
      </c>
    </row>
    <row r="401" spans="1:12" ht="13.5">
      <c r="A401" s="399" t="s">
        <v>1240</v>
      </c>
      <c r="B401" s="399" t="s">
        <v>1241</v>
      </c>
      <c r="C401" s="399" t="s">
        <v>1242</v>
      </c>
      <c r="D401" s="399" t="s">
        <v>1243</v>
      </c>
      <c r="E401" s="400" t="s">
        <v>947</v>
      </c>
      <c r="F401" s="399" t="s">
        <v>947</v>
      </c>
      <c r="G401" s="399">
        <v>95276</v>
      </c>
      <c r="H401" s="399" t="s">
        <v>1367</v>
      </c>
      <c r="I401" s="399" t="s">
        <v>1245</v>
      </c>
      <c r="J401" s="399" t="s">
        <v>950</v>
      </c>
      <c r="K401" s="400">
        <v>2.2200000000000002</v>
      </c>
      <c r="L401" s="399" t="s">
        <v>951</v>
      </c>
    </row>
    <row r="402" spans="1:12" ht="13.5">
      <c r="A402" s="399" t="s">
        <v>1240</v>
      </c>
      <c r="B402" s="399" t="s">
        <v>1241</v>
      </c>
      <c r="C402" s="399" t="s">
        <v>1242</v>
      </c>
      <c r="D402" s="399" t="s">
        <v>1243</v>
      </c>
      <c r="E402" s="400" t="s">
        <v>947</v>
      </c>
      <c r="F402" s="399" t="s">
        <v>947</v>
      </c>
      <c r="G402" s="399">
        <v>95282</v>
      </c>
      <c r="H402" s="399" t="s">
        <v>1368</v>
      </c>
      <c r="I402" s="399" t="s">
        <v>1245</v>
      </c>
      <c r="J402" s="399" t="s">
        <v>950</v>
      </c>
      <c r="K402" s="400">
        <v>6.14</v>
      </c>
      <c r="L402" s="399" t="s">
        <v>951</v>
      </c>
    </row>
    <row r="403" spans="1:12" ht="13.5">
      <c r="A403" s="399" t="s">
        <v>1240</v>
      </c>
      <c r="B403" s="399" t="s">
        <v>1241</v>
      </c>
      <c r="C403" s="399" t="s">
        <v>1242</v>
      </c>
      <c r="D403" s="399" t="s">
        <v>1243</v>
      </c>
      <c r="E403" s="400" t="s">
        <v>947</v>
      </c>
      <c r="F403" s="399" t="s">
        <v>947</v>
      </c>
      <c r="G403" s="399">
        <v>95620</v>
      </c>
      <c r="H403" s="399" t="s">
        <v>1369</v>
      </c>
      <c r="I403" s="399" t="s">
        <v>1245</v>
      </c>
      <c r="J403" s="399" t="s">
        <v>950</v>
      </c>
      <c r="K403" s="400">
        <v>19.670000000000002</v>
      </c>
      <c r="L403" s="399" t="s">
        <v>951</v>
      </c>
    </row>
    <row r="404" spans="1:12" ht="13.5">
      <c r="A404" s="399" t="s">
        <v>1240</v>
      </c>
      <c r="B404" s="399" t="s">
        <v>1241</v>
      </c>
      <c r="C404" s="399" t="s">
        <v>1242</v>
      </c>
      <c r="D404" s="399" t="s">
        <v>1243</v>
      </c>
      <c r="E404" s="400" t="s">
        <v>947</v>
      </c>
      <c r="F404" s="399" t="s">
        <v>947</v>
      </c>
      <c r="G404" s="399">
        <v>95631</v>
      </c>
      <c r="H404" s="399" t="s">
        <v>1370</v>
      </c>
      <c r="I404" s="399" t="s">
        <v>1245</v>
      </c>
      <c r="J404" s="399" t="s">
        <v>950</v>
      </c>
      <c r="K404" s="400">
        <v>125.26</v>
      </c>
      <c r="L404" s="399" t="s">
        <v>951</v>
      </c>
    </row>
    <row r="405" spans="1:12" ht="13.5">
      <c r="A405" s="399" t="s">
        <v>1240</v>
      </c>
      <c r="B405" s="399" t="s">
        <v>1241</v>
      </c>
      <c r="C405" s="399" t="s">
        <v>1242</v>
      </c>
      <c r="D405" s="399" t="s">
        <v>1243</v>
      </c>
      <c r="E405" s="400" t="s">
        <v>947</v>
      </c>
      <c r="F405" s="399" t="s">
        <v>947</v>
      </c>
      <c r="G405" s="399">
        <v>95702</v>
      </c>
      <c r="H405" s="399" t="s">
        <v>1371</v>
      </c>
      <c r="I405" s="399" t="s">
        <v>1245</v>
      </c>
      <c r="J405" s="399" t="s">
        <v>950</v>
      </c>
      <c r="K405" s="400">
        <v>26.71</v>
      </c>
      <c r="L405" s="399" t="s">
        <v>951</v>
      </c>
    </row>
    <row r="406" spans="1:12" ht="13.5">
      <c r="A406" s="399" t="s">
        <v>1240</v>
      </c>
      <c r="B406" s="399" t="s">
        <v>1241</v>
      </c>
      <c r="C406" s="399" t="s">
        <v>1242</v>
      </c>
      <c r="D406" s="399" t="s">
        <v>1243</v>
      </c>
      <c r="E406" s="400" t="s">
        <v>947</v>
      </c>
      <c r="F406" s="399" t="s">
        <v>947</v>
      </c>
      <c r="G406" s="399">
        <v>95708</v>
      </c>
      <c r="H406" s="399" t="s">
        <v>1372</v>
      </c>
      <c r="I406" s="399" t="s">
        <v>1245</v>
      </c>
      <c r="J406" s="399" t="s">
        <v>950</v>
      </c>
      <c r="K406" s="400">
        <v>94.72</v>
      </c>
      <c r="L406" s="399" t="s">
        <v>951</v>
      </c>
    </row>
    <row r="407" spans="1:12" ht="13.5">
      <c r="A407" s="399" t="s">
        <v>1240</v>
      </c>
      <c r="B407" s="399" t="s">
        <v>1241</v>
      </c>
      <c r="C407" s="399" t="s">
        <v>1242</v>
      </c>
      <c r="D407" s="399" t="s">
        <v>1243</v>
      </c>
      <c r="E407" s="400" t="s">
        <v>947</v>
      </c>
      <c r="F407" s="399" t="s">
        <v>947</v>
      </c>
      <c r="G407" s="399">
        <v>95714</v>
      </c>
      <c r="H407" s="399" t="s">
        <v>1373</v>
      </c>
      <c r="I407" s="399" t="s">
        <v>1245</v>
      </c>
      <c r="J407" s="399" t="s">
        <v>950</v>
      </c>
      <c r="K407" s="400">
        <v>140</v>
      </c>
      <c r="L407" s="399" t="s">
        <v>951</v>
      </c>
    </row>
    <row r="408" spans="1:12" ht="13.5">
      <c r="A408" s="399" t="s">
        <v>1240</v>
      </c>
      <c r="B408" s="399" t="s">
        <v>1241</v>
      </c>
      <c r="C408" s="399" t="s">
        <v>1242</v>
      </c>
      <c r="D408" s="399" t="s">
        <v>1243</v>
      </c>
      <c r="E408" s="400" t="s">
        <v>947</v>
      </c>
      <c r="F408" s="399" t="s">
        <v>947</v>
      </c>
      <c r="G408" s="399">
        <v>95720</v>
      </c>
      <c r="H408" s="399" t="s">
        <v>1374</v>
      </c>
      <c r="I408" s="399" t="s">
        <v>1245</v>
      </c>
      <c r="J408" s="399" t="s">
        <v>950</v>
      </c>
      <c r="K408" s="400">
        <v>137.47999999999999</v>
      </c>
      <c r="L408" s="399" t="s">
        <v>951</v>
      </c>
    </row>
    <row r="409" spans="1:12" ht="13.5">
      <c r="A409" s="399" t="s">
        <v>1240</v>
      </c>
      <c r="B409" s="399" t="s">
        <v>1241</v>
      </c>
      <c r="C409" s="399" t="s">
        <v>1242</v>
      </c>
      <c r="D409" s="399" t="s">
        <v>1243</v>
      </c>
      <c r="E409" s="400" t="s">
        <v>947</v>
      </c>
      <c r="F409" s="399" t="s">
        <v>947</v>
      </c>
      <c r="G409" s="399">
        <v>95872</v>
      </c>
      <c r="H409" s="399" t="s">
        <v>1375</v>
      </c>
      <c r="I409" s="399" t="s">
        <v>1245</v>
      </c>
      <c r="J409" s="399" t="s">
        <v>950</v>
      </c>
      <c r="K409" s="400">
        <v>167.74</v>
      </c>
      <c r="L409" s="399" t="s">
        <v>951</v>
      </c>
    </row>
    <row r="410" spans="1:12" ht="13.5">
      <c r="A410" s="399" t="s">
        <v>1240</v>
      </c>
      <c r="B410" s="399" t="s">
        <v>1241</v>
      </c>
      <c r="C410" s="399" t="s">
        <v>1242</v>
      </c>
      <c r="D410" s="399" t="s">
        <v>1243</v>
      </c>
      <c r="E410" s="400" t="s">
        <v>947</v>
      </c>
      <c r="F410" s="399" t="s">
        <v>947</v>
      </c>
      <c r="G410" s="399">
        <v>96013</v>
      </c>
      <c r="H410" s="399" t="s">
        <v>1376</v>
      </c>
      <c r="I410" s="399" t="s">
        <v>1245</v>
      </c>
      <c r="J410" s="399" t="s">
        <v>950</v>
      </c>
      <c r="K410" s="400">
        <v>142.28</v>
      </c>
      <c r="L410" s="399" t="s">
        <v>951</v>
      </c>
    </row>
    <row r="411" spans="1:12" ht="13.5">
      <c r="A411" s="399" t="s">
        <v>1240</v>
      </c>
      <c r="B411" s="399" t="s">
        <v>1241</v>
      </c>
      <c r="C411" s="399" t="s">
        <v>1242</v>
      </c>
      <c r="D411" s="399" t="s">
        <v>1243</v>
      </c>
      <c r="E411" s="400" t="s">
        <v>947</v>
      </c>
      <c r="F411" s="399" t="s">
        <v>947</v>
      </c>
      <c r="G411" s="399">
        <v>96020</v>
      </c>
      <c r="H411" s="399" t="s">
        <v>1377</v>
      </c>
      <c r="I411" s="399" t="s">
        <v>1245</v>
      </c>
      <c r="J411" s="399" t="s">
        <v>950</v>
      </c>
      <c r="K411" s="400">
        <v>142.04</v>
      </c>
      <c r="L411" s="399" t="s">
        <v>951</v>
      </c>
    </row>
    <row r="412" spans="1:12" ht="13.5">
      <c r="A412" s="399" t="s">
        <v>1240</v>
      </c>
      <c r="B412" s="399" t="s">
        <v>1241</v>
      </c>
      <c r="C412" s="399" t="s">
        <v>1242</v>
      </c>
      <c r="D412" s="399" t="s">
        <v>1243</v>
      </c>
      <c r="E412" s="400" t="s">
        <v>947</v>
      </c>
      <c r="F412" s="399" t="s">
        <v>947</v>
      </c>
      <c r="G412" s="399">
        <v>96028</v>
      </c>
      <c r="H412" s="399" t="s">
        <v>1378</v>
      </c>
      <c r="I412" s="399" t="s">
        <v>1245</v>
      </c>
      <c r="J412" s="399" t="s">
        <v>950</v>
      </c>
      <c r="K412" s="400">
        <v>106.33</v>
      </c>
      <c r="L412" s="399" t="s">
        <v>951</v>
      </c>
    </row>
    <row r="413" spans="1:12" ht="13.5">
      <c r="A413" s="399" t="s">
        <v>1240</v>
      </c>
      <c r="B413" s="399" t="s">
        <v>1241</v>
      </c>
      <c r="C413" s="399" t="s">
        <v>1242</v>
      </c>
      <c r="D413" s="399" t="s">
        <v>1243</v>
      </c>
      <c r="E413" s="400" t="s">
        <v>947</v>
      </c>
      <c r="F413" s="399" t="s">
        <v>947</v>
      </c>
      <c r="G413" s="399">
        <v>96035</v>
      </c>
      <c r="H413" s="399" t="s">
        <v>1379</v>
      </c>
      <c r="I413" s="399" t="s">
        <v>1245</v>
      </c>
      <c r="J413" s="399" t="s">
        <v>950</v>
      </c>
      <c r="K413" s="400">
        <v>153.06</v>
      </c>
      <c r="L413" s="399" t="s">
        <v>951</v>
      </c>
    </row>
    <row r="414" spans="1:12" ht="13.5">
      <c r="A414" s="399" t="s">
        <v>1240</v>
      </c>
      <c r="B414" s="399" t="s">
        <v>1241</v>
      </c>
      <c r="C414" s="399" t="s">
        <v>1242</v>
      </c>
      <c r="D414" s="399" t="s">
        <v>1243</v>
      </c>
      <c r="E414" s="400" t="s">
        <v>947</v>
      </c>
      <c r="F414" s="399" t="s">
        <v>947</v>
      </c>
      <c r="G414" s="399">
        <v>96157</v>
      </c>
      <c r="H414" s="399" t="s">
        <v>1380</v>
      </c>
      <c r="I414" s="399" t="s">
        <v>1245</v>
      </c>
      <c r="J414" s="399" t="s">
        <v>950</v>
      </c>
      <c r="K414" s="400">
        <v>106.57</v>
      </c>
      <c r="L414" s="399" t="s">
        <v>951</v>
      </c>
    </row>
    <row r="415" spans="1:12" ht="13.5">
      <c r="A415" s="399" t="s">
        <v>1240</v>
      </c>
      <c r="B415" s="399" t="s">
        <v>1241</v>
      </c>
      <c r="C415" s="399" t="s">
        <v>1242</v>
      </c>
      <c r="D415" s="399" t="s">
        <v>1243</v>
      </c>
      <c r="E415" s="400" t="s">
        <v>947</v>
      </c>
      <c r="F415" s="399" t="s">
        <v>947</v>
      </c>
      <c r="G415" s="399">
        <v>96158</v>
      </c>
      <c r="H415" s="399" t="s">
        <v>1381</v>
      </c>
      <c r="I415" s="399" t="s">
        <v>1245</v>
      </c>
      <c r="J415" s="399" t="s">
        <v>950</v>
      </c>
      <c r="K415" s="400">
        <v>87.98</v>
      </c>
      <c r="L415" s="399" t="s">
        <v>951</v>
      </c>
    </row>
    <row r="416" spans="1:12" ht="13.5">
      <c r="A416" s="399" t="s">
        <v>1240</v>
      </c>
      <c r="B416" s="399" t="s">
        <v>1241</v>
      </c>
      <c r="C416" s="399" t="s">
        <v>1242</v>
      </c>
      <c r="D416" s="399" t="s">
        <v>1243</v>
      </c>
      <c r="E416" s="400" t="s">
        <v>947</v>
      </c>
      <c r="F416" s="399" t="s">
        <v>947</v>
      </c>
      <c r="G416" s="399">
        <v>96245</v>
      </c>
      <c r="H416" s="399" t="s">
        <v>1382</v>
      </c>
      <c r="I416" s="399" t="s">
        <v>1245</v>
      </c>
      <c r="J416" s="399" t="s">
        <v>950</v>
      </c>
      <c r="K416" s="400">
        <v>66.08</v>
      </c>
      <c r="L416" s="399" t="s">
        <v>951</v>
      </c>
    </row>
    <row r="417" spans="1:12" ht="13.5">
      <c r="A417" s="399" t="s">
        <v>1240</v>
      </c>
      <c r="B417" s="399" t="s">
        <v>1241</v>
      </c>
      <c r="C417" s="399" t="s">
        <v>1242</v>
      </c>
      <c r="D417" s="399" t="s">
        <v>1243</v>
      </c>
      <c r="E417" s="400" t="s">
        <v>947</v>
      </c>
      <c r="F417" s="399" t="s">
        <v>947</v>
      </c>
      <c r="G417" s="399">
        <v>96303</v>
      </c>
      <c r="H417" s="399" t="s">
        <v>1383</v>
      </c>
      <c r="I417" s="399" t="s">
        <v>1245</v>
      </c>
      <c r="J417" s="399" t="s">
        <v>950</v>
      </c>
      <c r="K417" s="400">
        <v>133.13999999999999</v>
      </c>
      <c r="L417" s="399" t="s">
        <v>951</v>
      </c>
    </row>
    <row r="418" spans="1:12" ht="13.5">
      <c r="A418" s="399" t="s">
        <v>1240</v>
      </c>
      <c r="B418" s="399" t="s">
        <v>1241</v>
      </c>
      <c r="C418" s="399" t="s">
        <v>1242</v>
      </c>
      <c r="D418" s="399" t="s">
        <v>1243</v>
      </c>
      <c r="E418" s="400" t="s">
        <v>947</v>
      </c>
      <c r="F418" s="399" t="s">
        <v>947</v>
      </c>
      <c r="G418" s="399">
        <v>96309</v>
      </c>
      <c r="H418" s="399" t="s">
        <v>1384</v>
      </c>
      <c r="I418" s="399" t="s">
        <v>1245</v>
      </c>
      <c r="J418" s="399" t="s">
        <v>950</v>
      </c>
      <c r="K418" s="400">
        <v>1.02</v>
      </c>
      <c r="L418" s="399" t="s">
        <v>951</v>
      </c>
    </row>
    <row r="419" spans="1:12" ht="13.5">
      <c r="A419" s="399" t="s">
        <v>1240</v>
      </c>
      <c r="B419" s="399" t="s">
        <v>1241</v>
      </c>
      <c r="C419" s="399" t="s">
        <v>1242</v>
      </c>
      <c r="D419" s="399" t="s">
        <v>1243</v>
      </c>
      <c r="E419" s="400" t="s">
        <v>947</v>
      </c>
      <c r="F419" s="399" t="s">
        <v>947</v>
      </c>
      <c r="G419" s="399">
        <v>96463</v>
      </c>
      <c r="H419" s="399" t="s">
        <v>1385</v>
      </c>
      <c r="I419" s="399" t="s">
        <v>1245</v>
      </c>
      <c r="J419" s="399" t="s">
        <v>950</v>
      </c>
      <c r="K419" s="400">
        <v>117.01</v>
      </c>
      <c r="L419" s="399" t="s">
        <v>951</v>
      </c>
    </row>
    <row r="420" spans="1:12" ht="13.5">
      <c r="A420" s="399" t="s">
        <v>1240</v>
      </c>
      <c r="B420" s="399" t="s">
        <v>1241</v>
      </c>
      <c r="C420" s="399" t="s">
        <v>1242</v>
      </c>
      <c r="D420" s="399" t="s">
        <v>1243</v>
      </c>
      <c r="E420" s="400" t="s">
        <v>947</v>
      </c>
      <c r="F420" s="399" t="s">
        <v>947</v>
      </c>
      <c r="G420" s="399">
        <v>98764</v>
      </c>
      <c r="H420" s="399" t="s">
        <v>1386</v>
      </c>
      <c r="I420" s="399" t="s">
        <v>1245</v>
      </c>
      <c r="J420" s="399" t="s">
        <v>950</v>
      </c>
      <c r="K420" s="400">
        <v>2.89</v>
      </c>
      <c r="L420" s="399" t="s">
        <v>951</v>
      </c>
    </row>
    <row r="421" spans="1:12" ht="13.5">
      <c r="A421" s="399" t="s">
        <v>1240</v>
      </c>
      <c r="B421" s="399" t="s">
        <v>1241</v>
      </c>
      <c r="C421" s="399" t="s">
        <v>1242</v>
      </c>
      <c r="D421" s="399" t="s">
        <v>1243</v>
      </c>
      <c r="E421" s="400" t="s">
        <v>947</v>
      </c>
      <c r="F421" s="399" t="s">
        <v>947</v>
      </c>
      <c r="G421" s="399">
        <v>99833</v>
      </c>
      <c r="H421" s="399" t="s">
        <v>1387</v>
      </c>
      <c r="I421" s="399" t="s">
        <v>1245</v>
      </c>
      <c r="J421" s="399" t="s">
        <v>950</v>
      </c>
      <c r="K421" s="400">
        <v>1.01</v>
      </c>
      <c r="L421" s="399" t="s">
        <v>951</v>
      </c>
    </row>
    <row r="422" spans="1:12" ht="13.5">
      <c r="A422" s="399" t="s">
        <v>1240</v>
      </c>
      <c r="B422" s="399" t="s">
        <v>1241</v>
      </c>
      <c r="C422" s="399" t="s">
        <v>1242</v>
      </c>
      <c r="D422" s="399" t="s">
        <v>1243</v>
      </c>
      <c r="E422" s="400" t="s">
        <v>947</v>
      </c>
      <c r="F422" s="399" t="s">
        <v>947</v>
      </c>
      <c r="G422" s="399">
        <v>100641</v>
      </c>
      <c r="H422" s="399" t="s">
        <v>1388</v>
      </c>
      <c r="I422" s="399" t="s">
        <v>1245</v>
      </c>
      <c r="J422" s="399" t="s">
        <v>950</v>
      </c>
      <c r="K422" s="400">
        <v>387.34</v>
      </c>
      <c r="L422" s="399" t="s">
        <v>951</v>
      </c>
    </row>
    <row r="423" spans="1:12" ht="13.5">
      <c r="A423" s="399" t="s">
        <v>1240</v>
      </c>
      <c r="B423" s="399" t="s">
        <v>1241</v>
      </c>
      <c r="C423" s="399" t="s">
        <v>1242</v>
      </c>
      <c r="D423" s="399" t="s">
        <v>1243</v>
      </c>
      <c r="E423" s="400" t="s">
        <v>947</v>
      </c>
      <c r="F423" s="399" t="s">
        <v>947</v>
      </c>
      <c r="G423" s="399">
        <v>100647</v>
      </c>
      <c r="H423" s="399" t="s">
        <v>1389</v>
      </c>
      <c r="I423" s="399" t="s">
        <v>1245</v>
      </c>
      <c r="J423" s="399" t="s">
        <v>950</v>
      </c>
      <c r="K423" s="400">
        <v>817.57</v>
      </c>
      <c r="L423" s="399" t="s">
        <v>951</v>
      </c>
    </row>
    <row r="424" spans="1:12" ht="13.5">
      <c r="A424" s="399" t="s">
        <v>1240</v>
      </c>
      <c r="B424" s="399" t="s">
        <v>1241</v>
      </c>
      <c r="C424" s="399" t="s">
        <v>1390</v>
      </c>
      <c r="D424" s="399" t="s">
        <v>1391</v>
      </c>
      <c r="E424" s="400" t="s">
        <v>947</v>
      </c>
      <c r="F424" s="399" t="s">
        <v>947</v>
      </c>
      <c r="G424" s="399">
        <v>5632</v>
      </c>
      <c r="H424" s="399" t="s">
        <v>1392</v>
      </c>
      <c r="I424" s="399" t="s">
        <v>1393</v>
      </c>
      <c r="J424" s="399" t="s">
        <v>950</v>
      </c>
      <c r="K424" s="400">
        <v>48.89</v>
      </c>
      <c r="L424" s="399" t="s">
        <v>951</v>
      </c>
    </row>
    <row r="425" spans="1:12" ht="13.5">
      <c r="A425" s="399" t="s">
        <v>1240</v>
      </c>
      <c r="B425" s="399" t="s">
        <v>1241</v>
      </c>
      <c r="C425" s="399" t="s">
        <v>1390</v>
      </c>
      <c r="D425" s="399" t="s">
        <v>1391</v>
      </c>
      <c r="E425" s="400" t="s">
        <v>947</v>
      </c>
      <c r="F425" s="399" t="s">
        <v>947</v>
      </c>
      <c r="G425" s="399">
        <v>5679</v>
      </c>
      <c r="H425" s="399" t="s">
        <v>1394</v>
      </c>
      <c r="I425" s="399" t="s">
        <v>1393</v>
      </c>
      <c r="J425" s="399" t="s">
        <v>950</v>
      </c>
      <c r="K425" s="400">
        <v>37.04</v>
      </c>
      <c r="L425" s="399" t="s">
        <v>951</v>
      </c>
    </row>
    <row r="426" spans="1:12" ht="13.5">
      <c r="A426" s="399" t="s">
        <v>1240</v>
      </c>
      <c r="B426" s="399" t="s">
        <v>1241</v>
      </c>
      <c r="C426" s="399" t="s">
        <v>1390</v>
      </c>
      <c r="D426" s="399" t="s">
        <v>1391</v>
      </c>
      <c r="E426" s="400" t="s">
        <v>947</v>
      </c>
      <c r="F426" s="399" t="s">
        <v>947</v>
      </c>
      <c r="G426" s="399">
        <v>5681</v>
      </c>
      <c r="H426" s="399" t="s">
        <v>1395</v>
      </c>
      <c r="I426" s="399" t="s">
        <v>1393</v>
      </c>
      <c r="J426" s="399" t="s">
        <v>950</v>
      </c>
      <c r="K426" s="400">
        <v>35.32</v>
      </c>
      <c r="L426" s="399" t="s">
        <v>951</v>
      </c>
    </row>
    <row r="427" spans="1:12" ht="13.5">
      <c r="A427" s="399" t="s">
        <v>1240</v>
      </c>
      <c r="B427" s="399" t="s">
        <v>1241</v>
      </c>
      <c r="C427" s="399" t="s">
        <v>1390</v>
      </c>
      <c r="D427" s="399" t="s">
        <v>1391</v>
      </c>
      <c r="E427" s="400" t="s">
        <v>947</v>
      </c>
      <c r="F427" s="399" t="s">
        <v>947</v>
      </c>
      <c r="G427" s="399">
        <v>5685</v>
      </c>
      <c r="H427" s="399" t="s">
        <v>1396</v>
      </c>
      <c r="I427" s="399" t="s">
        <v>1393</v>
      </c>
      <c r="J427" s="399" t="s">
        <v>950</v>
      </c>
      <c r="K427" s="400">
        <v>35.76</v>
      </c>
      <c r="L427" s="399" t="s">
        <v>951</v>
      </c>
    </row>
    <row r="428" spans="1:12" ht="13.5">
      <c r="A428" s="399" t="s">
        <v>1240</v>
      </c>
      <c r="B428" s="399" t="s">
        <v>1241</v>
      </c>
      <c r="C428" s="399" t="s">
        <v>1390</v>
      </c>
      <c r="D428" s="399" t="s">
        <v>1391</v>
      </c>
      <c r="E428" s="400" t="s">
        <v>947</v>
      </c>
      <c r="F428" s="399" t="s">
        <v>947</v>
      </c>
      <c r="G428" s="399">
        <v>5690</v>
      </c>
      <c r="H428" s="399" t="s">
        <v>1397</v>
      </c>
      <c r="I428" s="399" t="s">
        <v>1393</v>
      </c>
      <c r="J428" s="399" t="s">
        <v>950</v>
      </c>
      <c r="K428" s="400">
        <v>1.98</v>
      </c>
      <c r="L428" s="399" t="s">
        <v>951</v>
      </c>
    </row>
    <row r="429" spans="1:12" ht="13.5">
      <c r="A429" s="399" t="s">
        <v>1240</v>
      </c>
      <c r="B429" s="399" t="s">
        <v>1241</v>
      </c>
      <c r="C429" s="399" t="s">
        <v>1390</v>
      </c>
      <c r="D429" s="399" t="s">
        <v>1391</v>
      </c>
      <c r="E429" s="400" t="s">
        <v>947</v>
      </c>
      <c r="F429" s="399" t="s">
        <v>947</v>
      </c>
      <c r="G429" s="399">
        <v>5806</v>
      </c>
      <c r="H429" s="399" t="s">
        <v>1398</v>
      </c>
      <c r="I429" s="399" t="s">
        <v>1393</v>
      </c>
      <c r="J429" s="399" t="s">
        <v>1037</v>
      </c>
      <c r="K429" s="400">
        <v>0.15</v>
      </c>
      <c r="L429" s="399" t="s">
        <v>951</v>
      </c>
    </row>
    <row r="430" spans="1:12" ht="13.5">
      <c r="A430" s="399" t="s">
        <v>1240</v>
      </c>
      <c r="B430" s="399" t="s">
        <v>1241</v>
      </c>
      <c r="C430" s="399" t="s">
        <v>1390</v>
      </c>
      <c r="D430" s="399" t="s">
        <v>1391</v>
      </c>
      <c r="E430" s="400" t="s">
        <v>947</v>
      </c>
      <c r="F430" s="399" t="s">
        <v>947</v>
      </c>
      <c r="G430" s="399">
        <v>5826</v>
      </c>
      <c r="H430" s="399" t="s">
        <v>1399</v>
      </c>
      <c r="I430" s="399" t="s">
        <v>1393</v>
      </c>
      <c r="J430" s="399" t="s">
        <v>950</v>
      </c>
      <c r="K430" s="400">
        <v>29.34</v>
      </c>
      <c r="L430" s="399" t="s">
        <v>951</v>
      </c>
    </row>
    <row r="431" spans="1:12" ht="13.5">
      <c r="A431" s="399" t="s">
        <v>1240</v>
      </c>
      <c r="B431" s="399" t="s">
        <v>1241</v>
      </c>
      <c r="C431" s="399" t="s">
        <v>1390</v>
      </c>
      <c r="D431" s="399" t="s">
        <v>1391</v>
      </c>
      <c r="E431" s="400" t="s">
        <v>947</v>
      </c>
      <c r="F431" s="399" t="s">
        <v>947</v>
      </c>
      <c r="G431" s="399">
        <v>5829</v>
      </c>
      <c r="H431" s="399" t="s">
        <v>1400</v>
      </c>
      <c r="I431" s="399" t="s">
        <v>1393</v>
      </c>
      <c r="J431" s="399" t="s">
        <v>950</v>
      </c>
      <c r="K431" s="400">
        <v>121.93</v>
      </c>
      <c r="L431" s="399" t="s">
        <v>951</v>
      </c>
    </row>
    <row r="432" spans="1:12" ht="13.5">
      <c r="A432" s="399" t="s">
        <v>1240</v>
      </c>
      <c r="B432" s="399" t="s">
        <v>1241</v>
      </c>
      <c r="C432" s="399" t="s">
        <v>1390</v>
      </c>
      <c r="D432" s="399" t="s">
        <v>1391</v>
      </c>
      <c r="E432" s="400" t="s">
        <v>947</v>
      </c>
      <c r="F432" s="399" t="s">
        <v>947</v>
      </c>
      <c r="G432" s="399">
        <v>5837</v>
      </c>
      <c r="H432" s="399" t="s">
        <v>1401</v>
      </c>
      <c r="I432" s="399" t="s">
        <v>1393</v>
      </c>
      <c r="J432" s="399" t="s">
        <v>950</v>
      </c>
      <c r="K432" s="400">
        <v>93.68</v>
      </c>
      <c r="L432" s="399" t="s">
        <v>951</v>
      </c>
    </row>
    <row r="433" spans="1:12" ht="13.5">
      <c r="A433" s="399" t="s">
        <v>1240</v>
      </c>
      <c r="B433" s="399" t="s">
        <v>1241</v>
      </c>
      <c r="C433" s="399" t="s">
        <v>1390</v>
      </c>
      <c r="D433" s="399" t="s">
        <v>1391</v>
      </c>
      <c r="E433" s="400" t="s">
        <v>947</v>
      </c>
      <c r="F433" s="399" t="s">
        <v>947</v>
      </c>
      <c r="G433" s="399">
        <v>5841</v>
      </c>
      <c r="H433" s="399" t="s">
        <v>1402</v>
      </c>
      <c r="I433" s="399" t="s">
        <v>1393</v>
      </c>
      <c r="J433" s="399" t="s">
        <v>950</v>
      </c>
      <c r="K433" s="400">
        <v>2.2799999999999998</v>
      </c>
      <c r="L433" s="399" t="s">
        <v>951</v>
      </c>
    </row>
    <row r="434" spans="1:12" ht="13.5">
      <c r="A434" s="399" t="s">
        <v>1240</v>
      </c>
      <c r="B434" s="399" t="s">
        <v>1241</v>
      </c>
      <c r="C434" s="399" t="s">
        <v>1390</v>
      </c>
      <c r="D434" s="399" t="s">
        <v>1391</v>
      </c>
      <c r="E434" s="400" t="s">
        <v>947</v>
      </c>
      <c r="F434" s="399" t="s">
        <v>947</v>
      </c>
      <c r="G434" s="399">
        <v>5845</v>
      </c>
      <c r="H434" s="399" t="s">
        <v>1403</v>
      </c>
      <c r="I434" s="399" t="s">
        <v>1393</v>
      </c>
      <c r="J434" s="399" t="s">
        <v>950</v>
      </c>
      <c r="K434" s="400">
        <v>29.18</v>
      </c>
      <c r="L434" s="399" t="s">
        <v>951</v>
      </c>
    </row>
    <row r="435" spans="1:12" ht="13.5">
      <c r="A435" s="399" t="s">
        <v>1240</v>
      </c>
      <c r="B435" s="399" t="s">
        <v>1241</v>
      </c>
      <c r="C435" s="399" t="s">
        <v>1390</v>
      </c>
      <c r="D435" s="399" t="s">
        <v>1391</v>
      </c>
      <c r="E435" s="400" t="s">
        <v>947</v>
      </c>
      <c r="F435" s="399" t="s">
        <v>947</v>
      </c>
      <c r="G435" s="399">
        <v>5849</v>
      </c>
      <c r="H435" s="399" t="s">
        <v>1404</v>
      </c>
      <c r="I435" s="399" t="s">
        <v>1393</v>
      </c>
      <c r="J435" s="399" t="s">
        <v>950</v>
      </c>
      <c r="K435" s="400">
        <v>45.19</v>
      </c>
      <c r="L435" s="399" t="s">
        <v>951</v>
      </c>
    </row>
    <row r="436" spans="1:12" ht="13.5">
      <c r="A436" s="399" t="s">
        <v>1240</v>
      </c>
      <c r="B436" s="399" t="s">
        <v>1241</v>
      </c>
      <c r="C436" s="399" t="s">
        <v>1390</v>
      </c>
      <c r="D436" s="399" t="s">
        <v>1391</v>
      </c>
      <c r="E436" s="400" t="s">
        <v>947</v>
      </c>
      <c r="F436" s="399" t="s">
        <v>947</v>
      </c>
      <c r="G436" s="399">
        <v>5853</v>
      </c>
      <c r="H436" s="399" t="s">
        <v>1405</v>
      </c>
      <c r="I436" s="399" t="s">
        <v>1393</v>
      </c>
      <c r="J436" s="399" t="s">
        <v>950</v>
      </c>
      <c r="K436" s="400">
        <v>45.37</v>
      </c>
      <c r="L436" s="399" t="s">
        <v>951</v>
      </c>
    </row>
    <row r="437" spans="1:12" ht="13.5">
      <c r="A437" s="399" t="s">
        <v>1240</v>
      </c>
      <c r="B437" s="399" t="s">
        <v>1241</v>
      </c>
      <c r="C437" s="399" t="s">
        <v>1390</v>
      </c>
      <c r="D437" s="399" t="s">
        <v>1391</v>
      </c>
      <c r="E437" s="400" t="s">
        <v>947</v>
      </c>
      <c r="F437" s="399" t="s">
        <v>947</v>
      </c>
      <c r="G437" s="399">
        <v>5857</v>
      </c>
      <c r="H437" s="399" t="s">
        <v>1406</v>
      </c>
      <c r="I437" s="399" t="s">
        <v>1393</v>
      </c>
      <c r="J437" s="399" t="s">
        <v>950</v>
      </c>
      <c r="K437" s="400">
        <v>108.65</v>
      </c>
      <c r="L437" s="399" t="s">
        <v>951</v>
      </c>
    </row>
    <row r="438" spans="1:12" ht="13.5">
      <c r="A438" s="399" t="s">
        <v>1240</v>
      </c>
      <c r="B438" s="399" t="s">
        <v>1241</v>
      </c>
      <c r="C438" s="399" t="s">
        <v>1390</v>
      </c>
      <c r="D438" s="399" t="s">
        <v>1391</v>
      </c>
      <c r="E438" s="400" t="s">
        <v>947</v>
      </c>
      <c r="F438" s="399" t="s">
        <v>947</v>
      </c>
      <c r="G438" s="399">
        <v>5865</v>
      </c>
      <c r="H438" s="399" t="s">
        <v>1407</v>
      </c>
      <c r="I438" s="399" t="s">
        <v>1393</v>
      </c>
      <c r="J438" s="399" t="s">
        <v>950</v>
      </c>
      <c r="K438" s="400">
        <v>5.46</v>
      </c>
      <c r="L438" s="399" t="s">
        <v>951</v>
      </c>
    </row>
    <row r="439" spans="1:12" ht="13.5">
      <c r="A439" s="399" t="s">
        <v>1240</v>
      </c>
      <c r="B439" s="399" t="s">
        <v>1241</v>
      </c>
      <c r="C439" s="399" t="s">
        <v>1390</v>
      </c>
      <c r="D439" s="399" t="s">
        <v>1391</v>
      </c>
      <c r="E439" s="400" t="s">
        <v>947</v>
      </c>
      <c r="F439" s="399" t="s">
        <v>947</v>
      </c>
      <c r="G439" s="399">
        <v>5869</v>
      </c>
      <c r="H439" s="399" t="s">
        <v>1408</v>
      </c>
      <c r="I439" s="399" t="s">
        <v>1393</v>
      </c>
      <c r="J439" s="399" t="s">
        <v>950</v>
      </c>
      <c r="K439" s="400">
        <v>39.89</v>
      </c>
      <c r="L439" s="399" t="s">
        <v>951</v>
      </c>
    </row>
    <row r="440" spans="1:12" ht="13.5">
      <c r="A440" s="399" t="s">
        <v>1240</v>
      </c>
      <c r="B440" s="399" t="s">
        <v>1241</v>
      </c>
      <c r="C440" s="399" t="s">
        <v>1390</v>
      </c>
      <c r="D440" s="399" t="s">
        <v>1391</v>
      </c>
      <c r="E440" s="400" t="s">
        <v>947</v>
      </c>
      <c r="F440" s="399" t="s">
        <v>947</v>
      </c>
      <c r="G440" s="399">
        <v>5877</v>
      </c>
      <c r="H440" s="399" t="s">
        <v>1409</v>
      </c>
      <c r="I440" s="399" t="s">
        <v>1393</v>
      </c>
      <c r="J440" s="399" t="s">
        <v>950</v>
      </c>
      <c r="K440" s="400">
        <v>36.49</v>
      </c>
      <c r="L440" s="399" t="s">
        <v>951</v>
      </c>
    </row>
    <row r="441" spans="1:12" ht="13.5">
      <c r="A441" s="399" t="s">
        <v>1240</v>
      </c>
      <c r="B441" s="399" t="s">
        <v>1241</v>
      </c>
      <c r="C441" s="399" t="s">
        <v>1390</v>
      </c>
      <c r="D441" s="399" t="s">
        <v>1391</v>
      </c>
      <c r="E441" s="400" t="s">
        <v>947</v>
      </c>
      <c r="F441" s="399" t="s">
        <v>947</v>
      </c>
      <c r="G441" s="399">
        <v>5881</v>
      </c>
      <c r="H441" s="399" t="s">
        <v>1410</v>
      </c>
      <c r="I441" s="399" t="s">
        <v>1393</v>
      </c>
      <c r="J441" s="399" t="s">
        <v>950</v>
      </c>
      <c r="K441" s="400">
        <v>42.4</v>
      </c>
      <c r="L441" s="399" t="s">
        <v>951</v>
      </c>
    </row>
    <row r="442" spans="1:12" ht="13.5">
      <c r="A442" s="399" t="s">
        <v>1240</v>
      </c>
      <c r="B442" s="399" t="s">
        <v>1241</v>
      </c>
      <c r="C442" s="399" t="s">
        <v>1390</v>
      </c>
      <c r="D442" s="399" t="s">
        <v>1391</v>
      </c>
      <c r="E442" s="400" t="s">
        <v>947</v>
      </c>
      <c r="F442" s="399" t="s">
        <v>947</v>
      </c>
      <c r="G442" s="399">
        <v>5884</v>
      </c>
      <c r="H442" s="399" t="s">
        <v>1411</v>
      </c>
      <c r="I442" s="399" t="s">
        <v>1393</v>
      </c>
      <c r="J442" s="399" t="s">
        <v>950</v>
      </c>
      <c r="K442" s="400">
        <v>34.18</v>
      </c>
      <c r="L442" s="399" t="s">
        <v>951</v>
      </c>
    </row>
    <row r="443" spans="1:12" ht="13.5">
      <c r="A443" s="399" t="s">
        <v>1240</v>
      </c>
      <c r="B443" s="399" t="s">
        <v>1241</v>
      </c>
      <c r="C443" s="399" t="s">
        <v>1390</v>
      </c>
      <c r="D443" s="399" t="s">
        <v>1391</v>
      </c>
      <c r="E443" s="400" t="s">
        <v>947</v>
      </c>
      <c r="F443" s="399" t="s">
        <v>947</v>
      </c>
      <c r="G443" s="399">
        <v>5892</v>
      </c>
      <c r="H443" s="399" t="s">
        <v>1412</v>
      </c>
      <c r="I443" s="399" t="s">
        <v>1393</v>
      </c>
      <c r="J443" s="399" t="s">
        <v>950</v>
      </c>
      <c r="K443" s="400">
        <v>30.45</v>
      </c>
      <c r="L443" s="399" t="s">
        <v>951</v>
      </c>
    </row>
    <row r="444" spans="1:12" ht="13.5">
      <c r="A444" s="399" t="s">
        <v>1240</v>
      </c>
      <c r="B444" s="399" t="s">
        <v>1241</v>
      </c>
      <c r="C444" s="399" t="s">
        <v>1390</v>
      </c>
      <c r="D444" s="399" t="s">
        <v>1391</v>
      </c>
      <c r="E444" s="400" t="s">
        <v>947</v>
      </c>
      <c r="F444" s="399" t="s">
        <v>947</v>
      </c>
      <c r="G444" s="399">
        <v>5896</v>
      </c>
      <c r="H444" s="399" t="s">
        <v>1413</v>
      </c>
      <c r="I444" s="399" t="s">
        <v>1393</v>
      </c>
      <c r="J444" s="399" t="s">
        <v>950</v>
      </c>
      <c r="K444" s="400">
        <v>28.57</v>
      </c>
      <c r="L444" s="399" t="s">
        <v>951</v>
      </c>
    </row>
    <row r="445" spans="1:12" ht="13.5">
      <c r="A445" s="399" t="s">
        <v>1240</v>
      </c>
      <c r="B445" s="399" t="s">
        <v>1241</v>
      </c>
      <c r="C445" s="399" t="s">
        <v>1390</v>
      </c>
      <c r="D445" s="399" t="s">
        <v>1391</v>
      </c>
      <c r="E445" s="400" t="s">
        <v>947</v>
      </c>
      <c r="F445" s="399" t="s">
        <v>947</v>
      </c>
      <c r="G445" s="399">
        <v>5903</v>
      </c>
      <c r="H445" s="399" t="s">
        <v>1414</v>
      </c>
      <c r="I445" s="399" t="s">
        <v>1393</v>
      </c>
      <c r="J445" s="399" t="s">
        <v>950</v>
      </c>
      <c r="K445" s="400">
        <v>35.549999999999997</v>
      </c>
      <c r="L445" s="399" t="s">
        <v>951</v>
      </c>
    </row>
    <row r="446" spans="1:12" ht="13.5">
      <c r="A446" s="399" t="s">
        <v>1240</v>
      </c>
      <c r="B446" s="399" t="s">
        <v>1241</v>
      </c>
      <c r="C446" s="399" t="s">
        <v>1390</v>
      </c>
      <c r="D446" s="399" t="s">
        <v>1391</v>
      </c>
      <c r="E446" s="400" t="s">
        <v>947</v>
      </c>
      <c r="F446" s="399" t="s">
        <v>947</v>
      </c>
      <c r="G446" s="399">
        <v>5911</v>
      </c>
      <c r="H446" s="399" t="s">
        <v>1415</v>
      </c>
      <c r="I446" s="399" t="s">
        <v>1393</v>
      </c>
      <c r="J446" s="399" t="s">
        <v>950</v>
      </c>
      <c r="K446" s="400">
        <v>19.57</v>
      </c>
      <c r="L446" s="399" t="s">
        <v>951</v>
      </c>
    </row>
    <row r="447" spans="1:12" ht="13.5">
      <c r="A447" s="399" t="s">
        <v>1240</v>
      </c>
      <c r="B447" s="399" t="s">
        <v>1241</v>
      </c>
      <c r="C447" s="399" t="s">
        <v>1390</v>
      </c>
      <c r="D447" s="399" t="s">
        <v>1391</v>
      </c>
      <c r="E447" s="400" t="s">
        <v>947</v>
      </c>
      <c r="F447" s="399" t="s">
        <v>947</v>
      </c>
      <c r="G447" s="399">
        <v>5923</v>
      </c>
      <c r="H447" s="399" t="s">
        <v>1416</v>
      </c>
      <c r="I447" s="399" t="s">
        <v>1393</v>
      </c>
      <c r="J447" s="399" t="s">
        <v>950</v>
      </c>
      <c r="K447" s="400">
        <v>1.55</v>
      </c>
      <c r="L447" s="399" t="s">
        <v>951</v>
      </c>
    </row>
    <row r="448" spans="1:12" ht="13.5">
      <c r="A448" s="399" t="s">
        <v>1240</v>
      </c>
      <c r="B448" s="399" t="s">
        <v>1241</v>
      </c>
      <c r="C448" s="399" t="s">
        <v>1390</v>
      </c>
      <c r="D448" s="399" t="s">
        <v>1391</v>
      </c>
      <c r="E448" s="400" t="s">
        <v>947</v>
      </c>
      <c r="F448" s="399" t="s">
        <v>947</v>
      </c>
      <c r="G448" s="399">
        <v>5930</v>
      </c>
      <c r="H448" s="399" t="s">
        <v>1417</v>
      </c>
      <c r="I448" s="399" t="s">
        <v>1393</v>
      </c>
      <c r="J448" s="399" t="s">
        <v>950</v>
      </c>
      <c r="K448" s="400">
        <v>30.86</v>
      </c>
      <c r="L448" s="399" t="s">
        <v>951</v>
      </c>
    </row>
    <row r="449" spans="1:12" ht="13.5">
      <c r="A449" s="399" t="s">
        <v>1240</v>
      </c>
      <c r="B449" s="399" t="s">
        <v>1241</v>
      </c>
      <c r="C449" s="399" t="s">
        <v>1390</v>
      </c>
      <c r="D449" s="399" t="s">
        <v>1391</v>
      </c>
      <c r="E449" s="400" t="s">
        <v>947</v>
      </c>
      <c r="F449" s="399" t="s">
        <v>947</v>
      </c>
      <c r="G449" s="399">
        <v>5934</v>
      </c>
      <c r="H449" s="399" t="s">
        <v>1418</v>
      </c>
      <c r="I449" s="399" t="s">
        <v>1393</v>
      </c>
      <c r="J449" s="399" t="s">
        <v>950</v>
      </c>
      <c r="K449" s="400">
        <v>49.38</v>
      </c>
      <c r="L449" s="399" t="s">
        <v>951</v>
      </c>
    </row>
    <row r="450" spans="1:12" ht="13.5">
      <c r="A450" s="399" t="s">
        <v>1240</v>
      </c>
      <c r="B450" s="399" t="s">
        <v>1241</v>
      </c>
      <c r="C450" s="399" t="s">
        <v>1390</v>
      </c>
      <c r="D450" s="399" t="s">
        <v>1391</v>
      </c>
      <c r="E450" s="400" t="s">
        <v>947</v>
      </c>
      <c r="F450" s="399" t="s">
        <v>947</v>
      </c>
      <c r="G450" s="399">
        <v>5942</v>
      </c>
      <c r="H450" s="399" t="s">
        <v>1419</v>
      </c>
      <c r="I450" s="399" t="s">
        <v>1393</v>
      </c>
      <c r="J450" s="399" t="s">
        <v>950</v>
      </c>
      <c r="K450" s="400">
        <v>43.8</v>
      </c>
      <c r="L450" s="399" t="s">
        <v>951</v>
      </c>
    </row>
    <row r="451" spans="1:12" ht="13.5">
      <c r="A451" s="399" t="s">
        <v>1240</v>
      </c>
      <c r="B451" s="399" t="s">
        <v>1241</v>
      </c>
      <c r="C451" s="399" t="s">
        <v>1390</v>
      </c>
      <c r="D451" s="399" t="s">
        <v>1391</v>
      </c>
      <c r="E451" s="400" t="s">
        <v>947</v>
      </c>
      <c r="F451" s="399" t="s">
        <v>947</v>
      </c>
      <c r="G451" s="399">
        <v>5946</v>
      </c>
      <c r="H451" s="399" t="s">
        <v>1420</v>
      </c>
      <c r="I451" s="399" t="s">
        <v>1393</v>
      </c>
      <c r="J451" s="399" t="s">
        <v>950</v>
      </c>
      <c r="K451" s="400">
        <v>53.27</v>
      </c>
      <c r="L451" s="399" t="s">
        <v>951</v>
      </c>
    </row>
    <row r="452" spans="1:12" ht="13.5">
      <c r="A452" s="399" t="s">
        <v>1240</v>
      </c>
      <c r="B452" s="399" t="s">
        <v>1241</v>
      </c>
      <c r="C452" s="399" t="s">
        <v>1390</v>
      </c>
      <c r="D452" s="399" t="s">
        <v>1391</v>
      </c>
      <c r="E452" s="400" t="s">
        <v>947</v>
      </c>
      <c r="F452" s="399" t="s">
        <v>947</v>
      </c>
      <c r="G452" s="399">
        <v>5952</v>
      </c>
      <c r="H452" s="399" t="s">
        <v>1421</v>
      </c>
      <c r="I452" s="399" t="s">
        <v>1393</v>
      </c>
      <c r="J452" s="399" t="s">
        <v>950</v>
      </c>
      <c r="K452" s="400">
        <v>19.05</v>
      </c>
      <c r="L452" s="399" t="s">
        <v>951</v>
      </c>
    </row>
    <row r="453" spans="1:12" ht="13.5">
      <c r="A453" s="399" t="s">
        <v>1240</v>
      </c>
      <c r="B453" s="399" t="s">
        <v>1241</v>
      </c>
      <c r="C453" s="399" t="s">
        <v>1390</v>
      </c>
      <c r="D453" s="399" t="s">
        <v>1391</v>
      </c>
      <c r="E453" s="400" t="s">
        <v>947</v>
      </c>
      <c r="F453" s="399" t="s">
        <v>947</v>
      </c>
      <c r="G453" s="399">
        <v>5954</v>
      </c>
      <c r="H453" s="399" t="s">
        <v>1422</v>
      </c>
      <c r="I453" s="399" t="s">
        <v>1393</v>
      </c>
      <c r="J453" s="399" t="s">
        <v>950</v>
      </c>
      <c r="K453" s="400">
        <v>2.65</v>
      </c>
      <c r="L453" s="399" t="s">
        <v>951</v>
      </c>
    </row>
    <row r="454" spans="1:12" ht="13.5">
      <c r="A454" s="399" t="s">
        <v>1240</v>
      </c>
      <c r="B454" s="399" t="s">
        <v>1241</v>
      </c>
      <c r="C454" s="399" t="s">
        <v>1390</v>
      </c>
      <c r="D454" s="399" t="s">
        <v>1391</v>
      </c>
      <c r="E454" s="400" t="s">
        <v>947</v>
      </c>
      <c r="F454" s="399" t="s">
        <v>947</v>
      </c>
      <c r="G454" s="399">
        <v>5961</v>
      </c>
      <c r="H454" s="399" t="s">
        <v>1423</v>
      </c>
      <c r="I454" s="399" t="s">
        <v>1393</v>
      </c>
      <c r="J454" s="399" t="s">
        <v>950</v>
      </c>
      <c r="K454" s="400">
        <v>34.659999999999997</v>
      </c>
      <c r="L454" s="399" t="s">
        <v>951</v>
      </c>
    </row>
    <row r="455" spans="1:12" ht="13.5">
      <c r="A455" s="399" t="s">
        <v>1240</v>
      </c>
      <c r="B455" s="399" t="s">
        <v>1241</v>
      </c>
      <c r="C455" s="399" t="s">
        <v>1390</v>
      </c>
      <c r="D455" s="399" t="s">
        <v>1391</v>
      </c>
      <c r="E455" s="400" t="s">
        <v>947</v>
      </c>
      <c r="F455" s="399" t="s">
        <v>947</v>
      </c>
      <c r="G455" s="399">
        <v>6260</v>
      </c>
      <c r="H455" s="399" t="s">
        <v>1424</v>
      </c>
      <c r="I455" s="399" t="s">
        <v>1393</v>
      </c>
      <c r="J455" s="399" t="s">
        <v>950</v>
      </c>
      <c r="K455" s="400">
        <v>31.79</v>
      </c>
      <c r="L455" s="399" t="s">
        <v>951</v>
      </c>
    </row>
    <row r="456" spans="1:12" ht="13.5">
      <c r="A456" s="399" t="s">
        <v>1240</v>
      </c>
      <c r="B456" s="399" t="s">
        <v>1241</v>
      </c>
      <c r="C456" s="399" t="s">
        <v>1390</v>
      </c>
      <c r="D456" s="399" t="s">
        <v>1391</v>
      </c>
      <c r="E456" s="400" t="s">
        <v>947</v>
      </c>
      <c r="F456" s="399" t="s">
        <v>947</v>
      </c>
      <c r="G456" s="399">
        <v>6880</v>
      </c>
      <c r="H456" s="399" t="s">
        <v>1425</v>
      </c>
      <c r="I456" s="399" t="s">
        <v>1393</v>
      </c>
      <c r="J456" s="399" t="s">
        <v>950</v>
      </c>
      <c r="K456" s="400">
        <v>45.96</v>
      </c>
      <c r="L456" s="399" t="s">
        <v>951</v>
      </c>
    </row>
    <row r="457" spans="1:12" ht="13.5">
      <c r="A457" s="399" t="s">
        <v>1240</v>
      </c>
      <c r="B457" s="399" t="s">
        <v>1241</v>
      </c>
      <c r="C457" s="399" t="s">
        <v>1390</v>
      </c>
      <c r="D457" s="399" t="s">
        <v>1391</v>
      </c>
      <c r="E457" s="400" t="s">
        <v>947</v>
      </c>
      <c r="F457" s="399" t="s">
        <v>947</v>
      </c>
      <c r="G457" s="399">
        <v>7031</v>
      </c>
      <c r="H457" s="399" t="s">
        <v>1426</v>
      </c>
      <c r="I457" s="399" t="s">
        <v>1393</v>
      </c>
      <c r="J457" s="399" t="s">
        <v>950</v>
      </c>
      <c r="K457" s="400">
        <v>3.41</v>
      </c>
      <c r="L457" s="399" t="s">
        <v>951</v>
      </c>
    </row>
    <row r="458" spans="1:12" ht="13.5">
      <c r="A458" s="399" t="s">
        <v>1240</v>
      </c>
      <c r="B458" s="399" t="s">
        <v>1241</v>
      </c>
      <c r="C458" s="399" t="s">
        <v>1390</v>
      </c>
      <c r="D458" s="399" t="s">
        <v>1391</v>
      </c>
      <c r="E458" s="400" t="s">
        <v>947</v>
      </c>
      <c r="F458" s="399" t="s">
        <v>947</v>
      </c>
      <c r="G458" s="399">
        <v>7043</v>
      </c>
      <c r="H458" s="399" t="s">
        <v>1427</v>
      </c>
      <c r="I458" s="399" t="s">
        <v>1393</v>
      </c>
      <c r="J458" s="399" t="s">
        <v>1037</v>
      </c>
      <c r="K458" s="400">
        <v>0.19</v>
      </c>
      <c r="L458" s="399" t="s">
        <v>951</v>
      </c>
    </row>
    <row r="459" spans="1:12" ht="13.5">
      <c r="A459" s="399" t="s">
        <v>1240</v>
      </c>
      <c r="B459" s="399" t="s">
        <v>1241</v>
      </c>
      <c r="C459" s="399" t="s">
        <v>1390</v>
      </c>
      <c r="D459" s="399" t="s">
        <v>1391</v>
      </c>
      <c r="E459" s="400" t="s">
        <v>947</v>
      </c>
      <c r="F459" s="399" t="s">
        <v>947</v>
      </c>
      <c r="G459" s="399">
        <v>7050</v>
      </c>
      <c r="H459" s="399" t="s">
        <v>1428</v>
      </c>
      <c r="I459" s="399" t="s">
        <v>1393</v>
      </c>
      <c r="J459" s="399" t="s">
        <v>950</v>
      </c>
      <c r="K459" s="400">
        <v>42.76</v>
      </c>
      <c r="L459" s="399" t="s">
        <v>951</v>
      </c>
    </row>
    <row r="460" spans="1:12" ht="13.5">
      <c r="A460" s="399" t="s">
        <v>1240</v>
      </c>
      <c r="B460" s="399" t="s">
        <v>1241</v>
      </c>
      <c r="C460" s="399" t="s">
        <v>1390</v>
      </c>
      <c r="D460" s="399" t="s">
        <v>1391</v>
      </c>
      <c r="E460" s="400" t="s">
        <v>947</v>
      </c>
      <c r="F460" s="399" t="s">
        <v>947</v>
      </c>
      <c r="G460" s="399">
        <v>67827</v>
      </c>
      <c r="H460" s="399" t="s">
        <v>1429</v>
      </c>
      <c r="I460" s="399" t="s">
        <v>1393</v>
      </c>
      <c r="J460" s="399" t="s">
        <v>950</v>
      </c>
      <c r="K460" s="400">
        <v>33.9</v>
      </c>
      <c r="L460" s="399" t="s">
        <v>951</v>
      </c>
    </row>
    <row r="461" spans="1:12" ht="13.5">
      <c r="A461" s="399" t="s">
        <v>1240</v>
      </c>
      <c r="B461" s="399" t="s">
        <v>1241</v>
      </c>
      <c r="C461" s="399" t="s">
        <v>1390</v>
      </c>
      <c r="D461" s="399" t="s">
        <v>1391</v>
      </c>
      <c r="E461" s="400" t="s">
        <v>947</v>
      </c>
      <c r="F461" s="399" t="s">
        <v>947</v>
      </c>
      <c r="G461" s="399">
        <v>73395</v>
      </c>
      <c r="H461" s="399" t="s">
        <v>1430</v>
      </c>
      <c r="I461" s="399" t="s">
        <v>1393</v>
      </c>
      <c r="J461" s="399" t="s">
        <v>950</v>
      </c>
      <c r="K461" s="400">
        <v>5.0199999999999996</v>
      </c>
      <c r="L461" s="399" t="s">
        <v>951</v>
      </c>
    </row>
    <row r="462" spans="1:12" ht="13.5">
      <c r="A462" s="399" t="s">
        <v>1240</v>
      </c>
      <c r="B462" s="399" t="s">
        <v>1241</v>
      </c>
      <c r="C462" s="399" t="s">
        <v>1390</v>
      </c>
      <c r="D462" s="399" t="s">
        <v>1391</v>
      </c>
      <c r="E462" s="400" t="s">
        <v>947</v>
      </c>
      <c r="F462" s="399" t="s">
        <v>947</v>
      </c>
      <c r="G462" s="399">
        <v>83766</v>
      </c>
      <c r="H462" s="399" t="s">
        <v>1431</v>
      </c>
      <c r="I462" s="399" t="s">
        <v>1393</v>
      </c>
      <c r="J462" s="399" t="s">
        <v>950</v>
      </c>
      <c r="K462" s="400">
        <v>33.19</v>
      </c>
      <c r="L462" s="399" t="s">
        <v>951</v>
      </c>
    </row>
    <row r="463" spans="1:12" ht="13.5">
      <c r="A463" s="399" t="s">
        <v>1240</v>
      </c>
      <c r="B463" s="399" t="s">
        <v>1241</v>
      </c>
      <c r="C463" s="399" t="s">
        <v>1390</v>
      </c>
      <c r="D463" s="399" t="s">
        <v>1391</v>
      </c>
      <c r="E463" s="400" t="s">
        <v>947</v>
      </c>
      <c r="F463" s="399" t="s">
        <v>947</v>
      </c>
      <c r="G463" s="399">
        <v>84013</v>
      </c>
      <c r="H463" s="399" t="s">
        <v>1432</v>
      </c>
      <c r="I463" s="399" t="s">
        <v>1393</v>
      </c>
      <c r="J463" s="399" t="s">
        <v>950</v>
      </c>
      <c r="K463" s="400">
        <v>47.63</v>
      </c>
      <c r="L463" s="399" t="s">
        <v>951</v>
      </c>
    </row>
    <row r="464" spans="1:12" ht="13.5">
      <c r="A464" s="399" t="s">
        <v>1240</v>
      </c>
      <c r="B464" s="399" t="s">
        <v>1241</v>
      </c>
      <c r="C464" s="399" t="s">
        <v>1390</v>
      </c>
      <c r="D464" s="399" t="s">
        <v>1391</v>
      </c>
      <c r="E464" s="400" t="s">
        <v>947</v>
      </c>
      <c r="F464" s="399" t="s">
        <v>947</v>
      </c>
      <c r="G464" s="399">
        <v>87446</v>
      </c>
      <c r="H464" s="399" t="s">
        <v>1433</v>
      </c>
      <c r="I464" s="399" t="s">
        <v>1393</v>
      </c>
      <c r="J464" s="399" t="s">
        <v>1037</v>
      </c>
      <c r="K464" s="400">
        <v>0.36</v>
      </c>
      <c r="L464" s="399" t="s">
        <v>951</v>
      </c>
    </row>
    <row r="465" spans="1:12" ht="13.5">
      <c r="A465" s="399" t="s">
        <v>1240</v>
      </c>
      <c r="B465" s="399" t="s">
        <v>1241</v>
      </c>
      <c r="C465" s="399" t="s">
        <v>1390</v>
      </c>
      <c r="D465" s="399" t="s">
        <v>1391</v>
      </c>
      <c r="E465" s="400" t="s">
        <v>947</v>
      </c>
      <c r="F465" s="399" t="s">
        <v>947</v>
      </c>
      <c r="G465" s="399">
        <v>88392</v>
      </c>
      <c r="H465" s="399" t="s">
        <v>1434</v>
      </c>
      <c r="I465" s="399" t="s">
        <v>1393</v>
      </c>
      <c r="J465" s="399" t="s">
        <v>1037</v>
      </c>
      <c r="K465" s="400">
        <v>0.71</v>
      </c>
      <c r="L465" s="399" t="s">
        <v>951</v>
      </c>
    </row>
    <row r="466" spans="1:12" ht="13.5">
      <c r="A466" s="399" t="s">
        <v>1240</v>
      </c>
      <c r="B466" s="399" t="s">
        <v>1241</v>
      </c>
      <c r="C466" s="399" t="s">
        <v>1390</v>
      </c>
      <c r="D466" s="399" t="s">
        <v>1391</v>
      </c>
      <c r="E466" s="400" t="s">
        <v>947</v>
      </c>
      <c r="F466" s="399" t="s">
        <v>947</v>
      </c>
      <c r="G466" s="399">
        <v>88398</v>
      </c>
      <c r="H466" s="399" t="s">
        <v>1435</v>
      </c>
      <c r="I466" s="399" t="s">
        <v>1393</v>
      </c>
      <c r="J466" s="399" t="s">
        <v>1037</v>
      </c>
      <c r="K466" s="400">
        <v>0.85</v>
      </c>
      <c r="L466" s="399" t="s">
        <v>951</v>
      </c>
    </row>
    <row r="467" spans="1:12" ht="13.5">
      <c r="A467" s="399" t="s">
        <v>1240</v>
      </c>
      <c r="B467" s="399" t="s">
        <v>1241</v>
      </c>
      <c r="C467" s="399" t="s">
        <v>1390</v>
      </c>
      <c r="D467" s="399" t="s">
        <v>1391</v>
      </c>
      <c r="E467" s="400" t="s">
        <v>947</v>
      </c>
      <c r="F467" s="399" t="s">
        <v>947</v>
      </c>
      <c r="G467" s="399">
        <v>88404</v>
      </c>
      <c r="H467" s="399" t="s">
        <v>1436</v>
      </c>
      <c r="I467" s="399" t="s">
        <v>1393</v>
      </c>
      <c r="J467" s="399" t="s">
        <v>1037</v>
      </c>
      <c r="K467" s="400">
        <v>0.67</v>
      </c>
      <c r="L467" s="399" t="s">
        <v>951</v>
      </c>
    </row>
    <row r="468" spans="1:12" ht="13.5">
      <c r="A468" s="399" t="s">
        <v>1240</v>
      </c>
      <c r="B468" s="399" t="s">
        <v>1241</v>
      </c>
      <c r="C468" s="399" t="s">
        <v>1390</v>
      </c>
      <c r="D468" s="399" t="s">
        <v>1391</v>
      </c>
      <c r="E468" s="400" t="s">
        <v>947</v>
      </c>
      <c r="F468" s="399" t="s">
        <v>947</v>
      </c>
      <c r="G468" s="399">
        <v>88430</v>
      </c>
      <c r="H468" s="399" t="s">
        <v>1437</v>
      </c>
      <c r="I468" s="399" t="s">
        <v>1393</v>
      </c>
      <c r="J468" s="399" t="s">
        <v>1037</v>
      </c>
      <c r="K468" s="400">
        <v>4.43</v>
      </c>
      <c r="L468" s="399" t="s">
        <v>951</v>
      </c>
    </row>
    <row r="469" spans="1:12" ht="13.5">
      <c r="A469" s="399" t="s">
        <v>1240</v>
      </c>
      <c r="B469" s="399" t="s">
        <v>1241</v>
      </c>
      <c r="C469" s="399" t="s">
        <v>1390</v>
      </c>
      <c r="D469" s="399" t="s">
        <v>1391</v>
      </c>
      <c r="E469" s="400" t="s">
        <v>947</v>
      </c>
      <c r="F469" s="399" t="s">
        <v>947</v>
      </c>
      <c r="G469" s="399">
        <v>88438</v>
      </c>
      <c r="H469" s="399" t="s">
        <v>1438</v>
      </c>
      <c r="I469" s="399" t="s">
        <v>1393</v>
      </c>
      <c r="J469" s="399" t="s">
        <v>1037</v>
      </c>
      <c r="K469" s="400">
        <v>5.87</v>
      </c>
      <c r="L469" s="399" t="s">
        <v>951</v>
      </c>
    </row>
    <row r="470" spans="1:12" ht="13.5">
      <c r="A470" s="399" t="s">
        <v>1240</v>
      </c>
      <c r="B470" s="399" t="s">
        <v>1241</v>
      </c>
      <c r="C470" s="399" t="s">
        <v>1390</v>
      </c>
      <c r="D470" s="399" t="s">
        <v>1391</v>
      </c>
      <c r="E470" s="400" t="s">
        <v>947</v>
      </c>
      <c r="F470" s="399" t="s">
        <v>947</v>
      </c>
      <c r="G470" s="399">
        <v>88831</v>
      </c>
      <c r="H470" s="399" t="s">
        <v>1439</v>
      </c>
      <c r="I470" s="399" t="s">
        <v>1393</v>
      </c>
      <c r="J470" s="399" t="s">
        <v>1440</v>
      </c>
      <c r="K470" s="400">
        <v>0.26</v>
      </c>
      <c r="L470" s="399" t="s">
        <v>951</v>
      </c>
    </row>
    <row r="471" spans="1:12" ht="13.5">
      <c r="A471" s="399" t="s">
        <v>1240</v>
      </c>
      <c r="B471" s="399" t="s">
        <v>1241</v>
      </c>
      <c r="C471" s="399" t="s">
        <v>1390</v>
      </c>
      <c r="D471" s="399" t="s">
        <v>1391</v>
      </c>
      <c r="E471" s="400" t="s">
        <v>947</v>
      </c>
      <c r="F471" s="399" t="s">
        <v>947</v>
      </c>
      <c r="G471" s="399">
        <v>88844</v>
      </c>
      <c r="H471" s="399" t="s">
        <v>1441</v>
      </c>
      <c r="I471" s="399" t="s">
        <v>1393</v>
      </c>
      <c r="J471" s="399" t="s">
        <v>950</v>
      </c>
      <c r="K471" s="400">
        <v>40</v>
      </c>
      <c r="L471" s="399" t="s">
        <v>951</v>
      </c>
    </row>
    <row r="472" spans="1:12" ht="13.5">
      <c r="A472" s="399" t="s">
        <v>1240</v>
      </c>
      <c r="B472" s="399" t="s">
        <v>1241</v>
      </c>
      <c r="C472" s="399" t="s">
        <v>1390</v>
      </c>
      <c r="D472" s="399" t="s">
        <v>1391</v>
      </c>
      <c r="E472" s="400" t="s">
        <v>947</v>
      </c>
      <c r="F472" s="399" t="s">
        <v>947</v>
      </c>
      <c r="G472" s="399">
        <v>88908</v>
      </c>
      <c r="H472" s="399" t="s">
        <v>1442</v>
      </c>
      <c r="I472" s="399" t="s">
        <v>1393</v>
      </c>
      <c r="J472" s="399" t="s">
        <v>950</v>
      </c>
      <c r="K472" s="400">
        <v>51.96</v>
      </c>
      <c r="L472" s="399" t="s">
        <v>951</v>
      </c>
    </row>
    <row r="473" spans="1:12" ht="13.5">
      <c r="A473" s="399" t="s">
        <v>1240</v>
      </c>
      <c r="B473" s="399" t="s">
        <v>1241</v>
      </c>
      <c r="C473" s="399" t="s">
        <v>1390</v>
      </c>
      <c r="D473" s="399" t="s">
        <v>1391</v>
      </c>
      <c r="E473" s="400" t="s">
        <v>947</v>
      </c>
      <c r="F473" s="399" t="s">
        <v>947</v>
      </c>
      <c r="G473" s="399">
        <v>89022</v>
      </c>
      <c r="H473" s="399" t="s">
        <v>1443</v>
      </c>
      <c r="I473" s="399" t="s">
        <v>1393</v>
      </c>
      <c r="J473" s="399" t="s">
        <v>1037</v>
      </c>
      <c r="K473" s="400">
        <v>0.3</v>
      </c>
      <c r="L473" s="399" t="s">
        <v>951</v>
      </c>
    </row>
    <row r="474" spans="1:12" ht="13.5">
      <c r="A474" s="399" t="s">
        <v>1240</v>
      </c>
      <c r="B474" s="399" t="s">
        <v>1241</v>
      </c>
      <c r="C474" s="399" t="s">
        <v>1390</v>
      </c>
      <c r="D474" s="399" t="s">
        <v>1391</v>
      </c>
      <c r="E474" s="400" t="s">
        <v>947</v>
      </c>
      <c r="F474" s="399" t="s">
        <v>947</v>
      </c>
      <c r="G474" s="399">
        <v>89027</v>
      </c>
      <c r="H474" s="399" t="s">
        <v>1444</v>
      </c>
      <c r="I474" s="399" t="s">
        <v>1393</v>
      </c>
      <c r="J474" s="399" t="s">
        <v>950</v>
      </c>
      <c r="K474" s="400">
        <v>2.77</v>
      </c>
      <c r="L474" s="399" t="s">
        <v>951</v>
      </c>
    </row>
    <row r="475" spans="1:12" ht="13.5">
      <c r="A475" s="399" t="s">
        <v>1240</v>
      </c>
      <c r="B475" s="399" t="s">
        <v>1241</v>
      </c>
      <c r="C475" s="399" t="s">
        <v>1390</v>
      </c>
      <c r="D475" s="399" t="s">
        <v>1391</v>
      </c>
      <c r="E475" s="400" t="s">
        <v>947</v>
      </c>
      <c r="F475" s="399" t="s">
        <v>947</v>
      </c>
      <c r="G475" s="399">
        <v>89031</v>
      </c>
      <c r="H475" s="399" t="s">
        <v>1445</v>
      </c>
      <c r="I475" s="399" t="s">
        <v>1393</v>
      </c>
      <c r="J475" s="399" t="s">
        <v>950</v>
      </c>
      <c r="K475" s="400">
        <v>39.01</v>
      </c>
      <c r="L475" s="399" t="s">
        <v>951</v>
      </c>
    </row>
    <row r="476" spans="1:12" ht="13.5">
      <c r="A476" s="399" t="s">
        <v>1240</v>
      </c>
      <c r="B476" s="399" t="s">
        <v>1241</v>
      </c>
      <c r="C476" s="399" t="s">
        <v>1390</v>
      </c>
      <c r="D476" s="399" t="s">
        <v>1391</v>
      </c>
      <c r="E476" s="400" t="s">
        <v>947</v>
      </c>
      <c r="F476" s="399" t="s">
        <v>947</v>
      </c>
      <c r="G476" s="399">
        <v>89036</v>
      </c>
      <c r="H476" s="399" t="s">
        <v>1446</v>
      </c>
      <c r="I476" s="399" t="s">
        <v>1393</v>
      </c>
      <c r="J476" s="399" t="s">
        <v>950</v>
      </c>
      <c r="K476" s="400">
        <v>26.07</v>
      </c>
      <c r="L476" s="399" t="s">
        <v>951</v>
      </c>
    </row>
    <row r="477" spans="1:12" ht="13.5">
      <c r="A477" s="399" t="s">
        <v>1240</v>
      </c>
      <c r="B477" s="399" t="s">
        <v>1241</v>
      </c>
      <c r="C477" s="399" t="s">
        <v>1390</v>
      </c>
      <c r="D477" s="399" t="s">
        <v>1391</v>
      </c>
      <c r="E477" s="400" t="s">
        <v>947</v>
      </c>
      <c r="F477" s="399" t="s">
        <v>947</v>
      </c>
      <c r="G477" s="399">
        <v>89218</v>
      </c>
      <c r="H477" s="399" t="s">
        <v>1447</v>
      </c>
      <c r="I477" s="399" t="s">
        <v>1393</v>
      </c>
      <c r="J477" s="399" t="s">
        <v>950</v>
      </c>
      <c r="K477" s="400">
        <v>55.75</v>
      </c>
      <c r="L477" s="399" t="s">
        <v>951</v>
      </c>
    </row>
    <row r="478" spans="1:12" ht="13.5">
      <c r="A478" s="399" t="s">
        <v>1240</v>
      </c>
      <c r="B478" s="399" t="s">
        <v>1241</v>
      </c>
      <c r="C478" s="399" t="s">
        <v>1390</v>
      </c>
      <c r="D478" s="399" t="s">
        <v>1391</v>
      </c>
      <c r="E478" s="400" t="s">
        <v>947</v>
      </c>
      <c r="F478" s="399" t="s">
        <v>947</v>
      </c>
      <c r="G478" s="399">
        <v>89226</v>
      </c>
      <c r="H478" s="399" t="s">
        <v>1448</v>
      </c>
      <c r="I478" s="399" t="s">
        <v>1393</v>
      </c>
      <c r="J478" s="399" t="s">
        <v>1037</v>
      </c>
      <c r="K478" s="400">
        <v>1.0900000000000001</v>
      </c>
      <c r="L478" s="399" t="s">
        <v>951</v>
      </c>
    </row>
    <row r="479" spans="1:12" ht="13.5">
      <c r="A479" s="399" t="s">
        <v>1240</v>
      </c>
      <c r="B479" s="399" t="s">
        <v>1241</v>
      </c>
      <c r="C479" s="399" t="s">
        <v>1390</v>
      </c>
      <c r="D479" s="399" t="s">
        <v>1391</v>
      </c>
      <c r="E479" s="400" t="s">
        <v>947</v>
      </c>
      <c r="F479" s="399" t="s">
        <v>947</v>
      </c>
      <c r="G479" s="399">
        <v>89235</v>
      </c>
      <c r="H479" s="399" t="s">
        <v>1449</v>
      </c>
      <c r="I479" s="399" t="s">
        <v>1393</v>
      </c>
      <c r="J479" s="399" t="s">
        <v>950</v>
      </c>
      <c r="K479" s="400">
        <v>120.6</v>
      </c>
      <c r="L479" s="399" t="s">
        <v>951</v>
      </c>
    </row>
    <row r="480" spans="1:12" ht="13.5">
      <c r="A480" s="399" t="s">
        <v>1240</v>
      </c>
      <c r="B480" s="399" t="s">
        <v>1241</v>
      </c>
      <c r="C480" s="399" t="s">
        <v>1390</v>
      </c>
      <c r="D480" s="399" t="s">
        <v>1391</v>
      </c>
      <c r="E480" s="400" t="s">
        <v>947</v>
      </c>
      <c r="F480" s="399" t="s">
        <v>947</v>
      </c>
      <c r="G480" s="399">
        <v>89243</v>
      </c>
      <c r="H480" s="399" t="s">
        <v>1450</v>
      </c>
      <c r="I480" s="399" t="s">
        <v>1393</v>
      </c>
      <c r="J480" s="399" t="s">
        <v>950</v>
      </c>
      <c r="K480" s="400">
        <v>253.92</v>
      </c>
      <c r="L480" s="399" t="s">
        <v>951</v>
      </c>
    </row>
    <row r="481" spans="1:12" ht="13.5">
      <c r="A481" s="399" t="s">
        <v>1240</v>
      </c>
      <c r="B481" s="399" t="s">
        <v>1241</v>
      </c>
      <c r="C481" s="399" t="s">
        <v>1390</v>
      </c>
      <c r="D481" s="399" t="s">
        <v>1391</v>
      </c>
      <c r="E481" s="400" t="s">
        <v>947</v>
      </c>
      <c r="F481" s="399" t="s">
        <v>947</v>
      </c>
      <c r="G481" s="399">
        <v>89251</v>
      </c>
      <c r="H481" s="399" t="s">
        <v>1451</v>
      </c>
      <c r="I481" s="399" t="s">
        <v>1393</v>
      </c>
      <c r="J481" s="399" t="s">
        <v>950</v>
      </c>
      <c r="K481" s="400">
        <v>223.37</v>
      </c>
      <c r="L481" s="399" t="s">
        <v>951</v>
      </c>
    </row>
    <row r="482" spans="1:12" ht="13.5">
      <c r="A482" s="399" t="s">
        <v>1240</v>
      </c>
      <c r="B482" s="399" t="s">
        <v>1241</v>
      </c>
      <c r="C482" s="399" t="s">
        <v>1390</v>
      </c>
      <c r="D482" s="399" t="s">
        <v>1391</v>
      </c>
      <c r="E482" s="400" t="s">
        <v>947</v>
      </c>
      <c r="F482" s="399" t="s">
        <v>947</v>
      </c>
      <c r="G482" s="399">
        <v>89258</v>
      </c>
      <c r="H482" s="399" t="s">
        <v>1452</v>
      </c>
      <c r="I482" s="399" t="s">
        <v>1393</v>
      </c>
      <c r="J482" s="399" t="s">
        <v>950</v>
      </c>
      <c r="K482" s="400">
        <v>80.52</v>
      </c>
      <c r="L482" s="399" t="s">
        <v>951</v>
      </c>
    </row>
    <row r="483" spans="1:12" ht="13.5">
      <c r="A483" s="399" t="s">
        <v>1240</v>
      </c>
      <c r="B483" s="399" t="s">
        <v>1241</v>
      </c>
      <c r="C483" s="399" t="s">
        <v>1390</v>
      </c>
      <c r="D483" s="399" t="s">
        <v>1391</v>
      </c>
      <c r="E483" s="400" t="s">
        <v>947</v>
      </c>
      <c r="F483" s="399" t="s">
        <v>947</v>
      </c>
      <c r="G483" s="399">
        <v>89273</v>
      </c>
      <c r="H483" s="399" t="s">
        <v>1453</v>
      </c>
      <c r="I483" s="399" t="s">
        <v>1393</v>
      </c>
      <c r="J483" s="399" t="s">
        <v>950</v>
      </c>
      <c r="K483" s="400">
        <v>50.62</v>
      </c>
      <c r="L483" s="399" t="s">
        <v>951</v>
      </c>
    </row>
    <row r="484" spans="1:12" ht="13.5">
      <c r="A484" s="399" t="s">
        <v>1240</v>
      </c>
      <c r="B484" s="399" t="s">
        <v>1241</v>
      </c>
      <c r="C484" s="399" t="s">
        <v>1390</v>
      </c>
      <c r="D484" s="399" t="s">
        <v>1391</v>
      </c>
      <c r="E484" s="400" t="s">
        <v>947</v>
      </c>
      <c r="F484" s="399" t="s">
        <v>947</v>
      </c>
      <c r="G484" s="399">
        <v>89279</v>
      </c>
      <c r="H484" s="399" t="s">
        <v>1454</v>
      </c>
      <c r="I484" s="399" t="s">
        <v>1393</v>
      </c>
      <c r="J484" s="399" t="s">
        <v>1037</v>
      </c>
      <c r="K484" s="400">
        <v>1.34</v>
      </c>
      <c r="L484" s="399" t="s">
        <v>951</v>
      </c>
    </row>
    <row r="485" spans="1:12" ht="13.5">
      <c r="A485" s="399" t="s">
        <v>1240</v>
      </c>
      <c r="B485" s="399" t="s">
        <v>1241</v>
      </c>
      <c r="C485" s="399" t="s">
        <v>1390</v>
      </c>
      <c r="D485" s="399" t="s">
        <v>1391</v>
      </c>
      <c r="E485" s="400" t="s">
        <v>947</v>
      </c>
      <c r="F485" s="399" t="s">
        <v>947</v>
      </c>
      <c r="G485" s="399">
        <v>89877</v>
      </c>
      <c r="H485" s="399" t="s">
        <v>1455</v>
      </c>
      <c r="I485" s="399" t="s">
        <v>1393</v>
      </c>
      <c r="J485" s="399" t="s">
        <v>950</v>
      </c>
      <c r="K485" s="400">
        <v>43.25</v>
      </c>
      <c r="L485" s="399" t="s">
        <v>951</v>
      </c>
    </row>
    <row r="486" spans="1:12" ht="13.5">
      <c r="A486" s="399" t="s">
        <v>1240</v>
      </c>
      <c r="B486" s="399" t="s">
        <v>1241</v>
      </c>
      <c r="C486" s="399" t="s">
        <v>1390</v>
      </c>
      <c r="D486" s="399" t="s">
        <v>1391</v>
      </c>
      <c r="E486" s="400" t="s">
        <v>947</v>
      </c>
      <c r="F486" s="399" t="s">
        <v>947</v>
      </c>
      <c r="G486" s="399">
        <v>89884</v>
      </c>
      <c r="H486" s="399" t="s">
        <v>1456</v>
      </c>
      <c r="I486" s="399" t="s">
        <v>1393</v>
      </c>
      <c r="J486" s="399" t="s">
        <v>950</v>
      </c>
      <c r="K486" s="400">
        <v>44.66</v>
      </c>
      <c r="L486" s="399" t="s">
        <v>951</v>
      </c>
    </row>
    <row r="487" spans="1:12" ht="13.5">
      <c r="A487" s="399" t="s">
        <v>1240</v>
      </c>
      <c r="B487" s="399" t="s">
        <v>1241</v>
      </c>
      <c r="C487" s="399" t="s">
        <v>1390</v>
      </c>
      <c r="D487" s="399" t="s">
        <v>1391</v>
      </c>
      <c r="E487" s="400" t="s">
        <v>947</v>
      </c>
      <c r="F487" s="399" t="s">
        <v>947</v>
      </c>
      <c r="G487" s="399">
        <v>90587</v>
      </c>
      <c r="H487" s="399" t="s">
        <v>1457</v>
      </c>
      <c r="I487" s="399" t="s">
        <v>1393</v>
      </c>
      <c r="J487" s="399" t="s">
        <v>950</v>
      </c>
      <c r="K487" s="400">
        <v>0.32</v>
      </c>
      <c r="L487" s="399" t="s">
        <v>951</v>
      </c>
    </row>
    <row r="488" spans="1:12" ht="13.5">
      <c r="A488" s="399" t="s">
        <v>1240</v>
      </c>
      <c r="B488" s="399" t="s">
        <v>1241</v>
      </c>
      <c r="C488" s="399" t="s">
        <v>1390</v>
      </c>
      <c r="D488" s="399" t="s">
        <v>1391</v>
      </c>
      <c r="E488" s="400" t="s">
        <v>947</v>
      </c>
      <c r="F488" s="399" t="s">
        <v>947</v>
      </c>
      <c r="G488" s="399">
        <v>90626</v>
      </c>
      <c r="H488" s="399" t="s">
        <v>1458</v>
      </c>
      <c r="I488" s="399" t="s">
        <v>1393</v>
      </c>
      <c r="J488" s="399" t="s">
        <v>950</v>
      </c>
      <c r="K488" s="400">
        <v>1.54</v>
      </c>
      <c r="L488" s="399" t="s">
        <v>951</v>
      </c>
    </row>
    <row r="489" spans="1:12" ht="13.5">
      <c r="A489" s="399" t="s">
        <v>1240</v>
      </c>
      <c r="B489" s="399" t="s">
        <v>1241</v>
      </c>
      <c r="C489" s="399" t="s">
        <v>1390</v>
      </c>
      <c r="D489" s="399" t="s">
        <v>1391</v>
      </c>
      <c r="E489" s="400" t="s">
        <v>947</v>
      </c>
      <c r="F489" s="399" t="s">
        <v>947</v>
      </c>
      <c r="G489" s="399">
        <v>90632</v>
      </c>
      <c r="H489" s="399" t="s">
        <v>1459</v>
      </c>
      <c r="I489" s="399" t="s">
        <v>1393</v>
      </c>
      <c r="J489" s="399" t="s">
        <v>950</v>
      </c>
      <c r="K489" s="400">
        <v>45.58</v>
      </c>
      <c r="L489" s="399" t="s">
        <v>951</v>
      </c>
    </row>
    <row r="490" spans="1:12" ht="13.5">
      <c r="A490" s="399" t="s">
        <v>1240</v>
      </c>
      <c r="B490" s="399" t="s">
        <v>1241</v>
      </c>
      <c r="C490" s="399" t="s">
        <v>1390</v>
      </c>
      <c r="D490" s="399" t="s">
        <v>1391</v>
      </c>
      <c r="E490" s="400" t="s">
        <v>947</v>
      </c>
      <c r="F490" s="399" t="s">
        <v>947</v>
      </c>
      <c r="G490" s="399">
        <v>90638</v>
      </c>
      <c r="H490" s="399" t="s">
        <v>1460</v>
      </c>
      <c r="I490" s="399" t="s">
        <v>1393</v>
      </c>
      <c r="J490" s="399" t="s">
        <v>1037</v>
      </c>
      <c r="K490" s="400">
        <v>3.41</v>
      </c>
      <c r="L490" s="399" t="s">
        <v>951</v>
      </c>
    </row>
    <row r="491" spans="1:12" ht="13.5">
      <c r="A491" s="399" t="s">
        <v>1240</v>
      </c>
      <c r="B491" s="399" t="s">
        <v>1241</v>
      </c>
      <c r="C491" s="399" t="s">
        <v>1390</v>
      </c>
      <c r="D491" s="399" t="s">
        <v>1391</v>
      </c>
      <c r="E491" s="400" t="s">
        <v>947</v>
      </c>
      <c r="F491" s="399" t="s">
        <v>947</v>
      </c>
      <c r="G491" s="399">
        <v>90644</v>
      </c>
      <c r="H491" s="399" t="s">
        <v>1461</v>
      </c>
      <c r="I491" s="399" t="s">
        <v>1393</v>
      </c>
      <c r="J491" s="399" t="s">
        <v>1037</v>
      </c>
      <c r="K491" s="400">
        <v>5.09</v>
      </c>
      <c r="L491" s="399" t="s">
        <v>951</v>
      </c>
    </row>
    <row r="492" spans="1:12" ht="13.5">
      <c r="A492" s="399" t="s">
        <v>1240</v>
      </c>
      <c r="B492" s="399" t="s">
        <v>1241</v>
      </c>
      <c r="C492" s="399" t="s">
        <v>1390</v>
      </c>
      <c r="D492" s="399" t="s">
        <v>1391</v>
      </c>
      <c r="E492" s="400" t="s">
        <v>947</v>
      </c>
      <c r="F492" s="399" t="s">
        <v>947</v>
      </c>
      <c r="G492" s="399">
        <v>90651</v>
      </c>
      <c r="H492" s="399" t="s">
        <v>1462</v>
      </c>
      <c r="I492" s="399" t="s">
        <v>1393</v>
      </c>
      <c r="J492" s="399" t="s">
        <v>1037</v>
      </c>
      <c r="K492" s="400">
        <v>0.54</v>
      </c>
      <c r="L492" s="399" t="s">
        <v>951</v>
      </c>
    </row>
    <row r="493" spans="1:12" ht="13.5">
      <c r="A493" s="399" t="s">
        <v>1240</v>
      </c>
      <c r="B493" s="399" t="s">
        <v>1241</v>
      </c>
      <c r="C493" s="399" t="s">
        <v>1390</v>
      </c>
      <c r="D493" s="399" t="s">
        <v>1391</v>
      </c>
      <c r="E493" s="400" t="s">
        <v>947</v>
      </c>
      <c r="F493" s="399" t="s">
        <v>947</v>
      </c>
      <c r="G493" s="399">
        <v>90657</v>
      </c>
      <c r="H493" s="399" t="s">
        <v>1463</v>
      </c>
      <c r="I493" s="399" t="s">
        <v>1393</v>
      </c>
      <c r="J493" s="399" t="s">
        <v>1037</v>
      </c>
      <c r="K493" s="400">
        <v>3.31</v>
      </c>
      <c r="L493" s="399" t="s">
        <v>951</v>
      </c>
    </row>
    <row r="494" spans="1:12" ht="13.5">
      <c r="A494" s="399" t="s">
        <v>1240</v>
      </c>
      <c r="B494" s="399" t="s">
        <v>1241</v>
      </c>
      <c r="C494" s="399" t="s">
        <v>1390</v>
      </c>
      <c r="D494" s="399" t="s">
        <v>1391</v>
      </c>
      <c r="E494" s="400" t="s">
        <v>947</v>
      </c>
      <c r="F494" s="399" t="s">
        <v>947</v>
      </c>
      <c r="G494" s="399">
        <v>90663</v>
      </c>
      <c r="H494" s="399" t="s">
        <v>1464</v>
      </c>
      <c r="I494" s="399" t="s">
        <v>1393</v>
      </c>
      <c r="J494" s="399" t="s">
        <v>1037</v>
      </c>
      <c r="K494" s="400">
        <v>3.54</v>
      </c>
      <c r="L494" s="399" t="s">
        <v>951</v>
      </c>
    </row>
    <row r="495" spans="1:12" ht="13.5">
      <c r="A495" s="399" t="s">
        <v>1240</v>
      </c>
      <c r="B495" s="399" t="s">
        <v>1241</v>
      </c>
      <c r="C495" s="399" t="s">
        <v>1390</v>
      </c>
      <c r="D495" s="399" t="s">
        <v>1391</v>
      </c>
      <c r="E495" s="400" t="s">
        <v>947</v>
      </c>
      <c r="F495" s="399" t="s">
        <v>947</v>
      </c>
      <c r="G495" s="399">
        <v>90669</v>
      </c>
      <c r="H495" s="399" t="s">
        <v>1465</v>
      </c>
      <c r="I495" s="399" t="s">
        <v>1393</v>
      </c>
      <c r="J495" s="399" t="s">
        <v>950</v>
      </c>
      <c r="K495" s="400">
        <v>4.2</v>
      </c>
      <c r="L495" s="399" t="s">
        <v>951</v>
      </c>
    </row>
    <row r="496" spans="1:12" ht="13.5">
      <c r="A496" s="399" t="s">
        <v>1240</v>
      </c>
      <c r="B496" s="399" t="s">
        <v>1241</v>
      </c>
      <c r="C496" s="399" t="s">
        <v>1390</v>
      </c>
      <c r="D496" s="399" t="s">
        <v>1391</v>
      </c>
      <c r="E496" s="400" t="s">
        <v>947</v>
      </c>
      <c r="F496" s="399" t="s">
        <v>947</v>
      </c>
      <c r="G496" s="399">
        <v>90675</v>
      </c>
      <c r="H496" s="399" t="s">
        <v>1466</v>
      </c>
      <c r="I496" s="399" t="s">
        <v>1393</v>
      </c>
      <c r="J496" s="399" t="s">
        <v>950</v>
      </c>
      <c r="K496" s="400">
        <v>145.66999999999999</v>
      </c>
      <c r="L496" s="399" t="s">
        <v>951</v>
      </c>
    </row>
    <row r="497" spans="1:12" ht="13.5">
      <c r="A497" s="399" t="s">
        <v>1240</v>
      </c>
      <c r="B497" s="399" t="s">
        <v>1241</v>
      </c>
      <c r="C497" s="399" t="s">
        <v>1390</v>
      </c>
      <c r="D497" s="399" t="s">
        <v>1391</v>
      </c>
      <c r="E497" s="400" t="s">
        <v>947</v>
      </c>
      <c r="F497" s="399" t="s">
        <v>947</v>
      </c>
      <c r="G497" s="399">
        <v>90681</v>
      </c>
      <c r="H497" s="399" t="s">
        <v>1467</v>
      </c>
      <c r="I497" s="399" t="s">
        <v>1393</v>
      </c>
      <c r="J497" s="399" t="s">
        <v>950</v>
      </c>
      <c r="K497" s="400">
        <v>89.58</v>
      </c>
      <c r="L497" s="399" t="s">
        <v>951</v>
      </c>
    </row>
    <row r="498" spans="1:12" ht="13.5">
      <c r="A498" s="399" t="s">
        <v>1240</v>
      </c>
      <c r="B498" s="399" t="s">
        <v>1241</v>
      </c>
      <c r="C498" s="399" t="s">
        <v>1390</v>
      </c>
      <c r="D498" s="399" t="s">
        <v>1391</v>
      </c>
      <c r="E498" s="400" t="s">
        <v>947</v>
      </c>
      <c r="F498" s="399" t="s">
        <v>947</v>
      </c>
      <c r="G498" s="399">
        <v>90687</v>
      </c>
      <c r="H498" s="399" t="s">
        <v>1468</v>
      </c>
      <c r="I498" s="399" t="s">
        <v>1393</v>
      </c>
      <c r="J498" s="399" t="s">
        <v>950</v>
      </c>
      <c r="K498" s="400">
        <v>43.33</v>
      </c>
      <c r="L498" s="399" t="s">
        <v>951</v>
      </c>
    </row>
    <row r="499" spans="1:12" ht="13.5">
      <c r="A499" s="399" t="s">
        <v>1240</v>
      </c>
      <c r="B499" s="399" t="s">
        <v>1241</v>
      </c>
      <c r="C499" s="399" t="s">
        <v>1390</v>
      </c>
      <c r="D499" s="399" t="s">
        <v>1391</v>
      </c>
      <c r="E499" s="400" t="s">
        <v>947</v>
      </c>
      <c r="F499" s="399" t="s">
        <v>947</v>
      </c>
      <c r="G499" s="399">
        <v>90693</v>
      </c>
      <c r="H499" s="399" t="s">
        <v>1469</v>
      </c>
      <c r="I499" s="399" t="s">
        <v>1393</v>
      </c>
      <c r="J499" s="399" t="s">
        <v>950</v>
      </c>
      <c r="K499" s="400">
        <v>34.369999999999997</v>
      </c>
      <c r="L499" s="399" t="s">
        <v>951</v>
      </c>
    </row>
    <row r="500" spans="1:12" ht="13.5">
      <c r="A500" s="399" t="s">
        <v>1240</v>
      </c>
      <c r="B500" s="399" t="s">
        <v>1241</v>
      </c>
      <c r="C500" s="399" t="s">
        <v>1390</v>
      </c>
      <c r="D500" s="399" t="s">
        <v>1391</v>
      </c>
      <c r="E500" s="400" t="s">
        <v>947</v>
      </c>
      <c r="F500" s="399" t="s">
        <v>947</v>
      </c>
      <c r="G500" s="399">
        <v>90965</v>
      </c>
      <c r="H500" s="399" t="s">
        <v>1470</v>
      </c>
      <c r="I500" s="399" t="s">
        <v>1393</v>
      </c>
      <c r="J500" s="399" t="s">
        <v>950</v>
      </c>
      <c r="K500" s="400">
        <v>3.54</v>
      </c>
      <c r="L500" s="399" t="s">
        <v>951</v>
      </c>
    </row>
    <row r="501" spans="1:12" ht="13.5">
      <c r="A501" s="399" t="s">
        <v>1240</v>
      </c>
      <c r="B501" s="399" t="s">
        <v>1241</v>
      </c>
      <c r="C501" s="399" t="s">
        <v>1390</v>
      </c>
      <c r="D501" s="399" t="s">
        <v>1391</v>
      </c>
      <c r="E501" s="400" t="s">
        <v>947</v>
      </c>
      <c r="F501" s="399" t="s">
        <v>947</v>
      </c>
      <c r="G501" s="399">
        <v>90973</v>
      </c>
      <c r="H501" s="399" t="s">
        <v>1471</v>
      </c>
      <c r="I501" s="399" t="s">
        <v>1393</v>
      </c>
      <c r="J501" s="399" t="s">
        <v>950</v>
      </c>
      <c r="K501" s="400">
        <v>3.55</v>
      </c>
      <c r="L501" s="399" t="s">
        <v>951</v>
      </c>
    </row>
    <row r="502" spans="1:12" ht="13.5">
      <c r="A502" s="399" t="s">
        <v>1240</v>
      </c>
      <c r="B502" s="399" t="s">
        <v>1241</v>
      </c>
      <c r="C502" s="399" t="s">
        <v>1390</v>
      </c>
      <c r="D502" s="399" t="s">
        <v>1391</v>
      </c>
      <c r="E502" s="400" t="s">
        <v>947</v>
      </c>
      <c r="F502" s="399" t="s">
        <v>947</v>
      </c>
      <c r="G502" s="399">
        <v>90982</v>
      </c>
      <c r="H502" s="399" t="s">
        <v>1472</v>
      </c>
      <c r="I502" s="399" t="s">
        <v>1393</v>
      </c>
      <c r="J502" s="399" t="s">
        <v>950</v>
      </c>
      <c r="K502" s="400">
        <v>9.0299999999999994</v>
      </c>
      <c r="L502" s="399" t="s">
        <v>951</v>
      </c>
    </row>
    <row r="503" spans="1:12" ht="13.5">
      <c r="A503" s="399" t="s">
        <v>1240</v>
      </c>
      <c r="B503" s="399" t="s">
        <v>1241</v>
      </c>
      <c r="C503" s="399" t="s">
        <v>1390</v>
      </c>
      <c r="D503" s="399" t="s">
        <v>1391</v>
      </c>
      <c r="E503" s="400" t="s">
        <v>947</v>
      </c>
      <c r="F503" s="399" t="s">
        <v>947</v>
      </c>
      <c r="G503" s="399">
        <v>91001</v>
      </c>
      <c r="H503" s="399" t="s">
        <v>1473</v>
      </c>
      <c r="I503" s="399" t="s">
        <v>1393</v>
      </c>
      <c r="J503" s="399" t="s">
        <v>950</v>
      </c>
      <c r="K503" s="400">
        <v>4.21</v>
      </c>
      <c r="L503" s="399" t="s">
        <v>951</v>
      </c>
    </row>
    <row r="504" spans="1:12" ht="13.5">
      <c r="A504" s="399" t="s">
        <v>1240</v>
      </c>
      <c r="B504" s="399" t="s">
        <v>1241</v>
      </c>
      <c r="C504" s="399" t="s">
        <v>1390</v>
      </c>
      <c r="D504" s="399" t="s">
        <v>1391</v>
      </c>
      <c r="E504" s="400" t="s">
        <v>947</v>
      </c>
      <c r="F504" s="399" t="s">
        <v>947</v>
      </c>
      <c r="G504" s="399">
        <v>91032</v>
      </c>
      <c r="H504" s="399" t="s">
        <v>1474</v>
      </c>
      <c r="I504" s="399" t="s">
        <v>1393</v>
      </c>
      <c r="J504" s="399" t="s">
        <v>950</v>
      </c>
      <c r="K504" s="400">
        <v>33.85</v>
      </c>
      <c r="L504" s="399" t="s">
        <v>951</v>
      </c>
    </row>
    <row r="505" spans="1:12" ht="13.5">
      <c r="A505" s="399" t="s">
        <v>1240</v>
      </c>
      <c r="B505" s="399" t="s">
        <v>1241</v>
      </c>
      <c r="C505" s="399" t="s">
        <v>1390</v>
      </c>
      <c r="D505" s="399" t="s">
        <v>1391</v>
      </c>
      <c r="E505" s="400" t="s">
        <v>947</v>
      </c>
      <c r="F505" s="399" t="s">
        <v>947</v>
      </c>
      <c r="G505" s="399">
        <v>91278</v>
      </c>
      <c r="H505" s="399" t="s">
        <v>1475</v>
      </c>
      <c r="I505" s="399" t="s">
        <v>1393</v>
      </c>
      <c r="J505" s="399" t="s">
        <v>1037</v>
      </c>
      <c r="K505" s="400">
        <v>0.75</v>
      </c>
      <c r="L505" s="399" t="s">
        <v>951</v>
      </c>
    </row>
    <row r="506" spans="1:12" ht="13.5">
      <c r="A506" s="399" t="s">
        <v>1240</v>
      </c>
      <c r="B506" s="399" t="s">
        <v>1241</v>
      </c>
      <c r="C506" s="399" t="s">
        <v>1390</v>
      </c>
      <c r="D506" s="399" t="s">
        <v>1391</v>
      </c>
      <c r="E506" s="400" t="s">
        <v>947</v>
      </c>
      <c r="F506" s="399" t="s">
        <v>947</v>
      </c>
      <c r="G506" s="399">
        <v>91285</v>
      </c>
      <c r="H506" s="399" t="s">
        <v>1476</v>
      </c>
      <c r="I506" s="399" t="s">
        <v>1393</v>
      </c>
      <c r="J506" s="399" t="s">
        <v>1037</v>
      </c>
      <c r="K506" s="400">
        <v>0.67</v>
      </c>
      <c r="L506" s="399" t="s">
        <v>951</v>
      </c>
    </row>
    <row r="507" spans="1:12" ht="13.5">
      <c r="A507" s="399" t="s">
        <v>1240</v>
      </c>
      <c r="B507" s="399" t="s">
        <v>1241</v>
      </c>
      <c r="C507" s="399" t="s">
        <v>1390</v>
      </c>
      <c r="D507" s="399" t="s">
        <v>1391</v>
      </c>
      <c r="E507" s="400" t="s">
        <v>947</v>
      </c>
      <c r="F507" s="399" t="s">
        <v>947</v>
      </c>
      <c r="G507" s="399">
        <v>91387</v>
      </c>
      <c r="H507" s="399" t="s">
        <v>1477</v>
      </c>
      <c r="I507" s="399" t="s">
        <v>1393</v>
      </c>
      <c r="J507" s="399" t="s">
        <v>950</v>
      </c>
      <c r="K507" s="400">
        <v>36.85</v>
      </c>
      <c r="L507" s="399" t="s">
        <v>951</v>
      </c>
    </row>
    <row r="508" spans="1:12" ht="13.5">
      <c r="A508" s="399" t="s">
        <v>1240</v>
      </c>
      <c r="B508" s="399" t="s">
        <v>1241</v>
      </c>
      <c r="C508" s="399" t="s">
        <v>1390</v>
      </c>
      <c r="D508" s="399" t="s">
        <v>1391</v>
      </c>
      <c r="E508" s="400" t="s">
        <v>947</v>
      </c>
      <c r="F508" s="399" t="s">
        <v>947</v>
      </c>
      <c r="G508" s="399">
        <v>91395</v>
      </c>
      <c r="H508" s="399" t="s">
        <v>1478</v>
      </c>
      <c r="I508" s="399" t="s">
        <v>1393</v>
      </c>
      <c r="J508" s="399" t="s">
        <v>950</v>
      </c>
      <c r="K508" s="400">
        <v>31.39</v>
      </c>
      <c r="L508" s="399" t="s">
        <v>951</v>
      </c>
    </row>
    <row r="509" spans="1:12" ht="13.5">
      <c r="A509" s="399" t="s">
        <v>1240</v>
      </c>
      <c r="B509" s="399" t="s">
        <v>1241</v>
      </c>
      <c r="C509" s="399" t="s">
        <v>1390</v>
      </c>
      <c r="D509" s="399" t="s">
        <v>1391</v>
      </c>
      <c r="E509" s="400" t="s">
        <v>947</v>
      </c>
      <c r="F509" s="399" t="s">
        <v>947</v>
      </c>
      <c r="G509" s="399">
        <v>91486</v>
      </c>
      <c r="H509" s="399" t="s">
        <v>1479</v>
      </c>
      <c r="I509" s="399" t="s">
        <v>1393</v>
      </c>
      <c r="J509" s="399" t="s">
        <v>950</v>
      </c>
      <c r="K509" s="400">
        <v>36.76</v>
      </c>
      <c r="L509" s="399" t="s">
        <v>951</v>
      </c>
    </row>
    <row r="510" spans="1:12" ht="13.5">
      <c r="A510" s="399" t="s">
        <v>1240</v>
      </c>
      <c r="B510" s="399" t="s">
        <v>1241</v>
      </c>
      <c r="C510" s="399" t="s">
        <v>1390</v>
      </c>
      <c r="D510" s="399" t="s">
        <v>1391</v>
      </c>
      <c r="E510" s="400" t="s">
        <v>947</v>
      </c>
      <c r="F510" s="399" t="s">
        <v>947</v>
      </c>
      <c r="G510" s="399">
        <v>91534</v>
      </c>
      <c r="H510" s="399" t="s">
        <v>1480</v>
      </c>
      <c r="I510" s="399" t="s">
        <v>1393</v>
      </c>
      <c r="J510" s="399" t="s">
        <v>1037</v>
      </c>
      <c r="K510" s="400">
        <v>18.690000000000001</v>
      </c>
      <c r="L510" s="399" t="s">
        <v>951</v>
      </c>
    </row>
    <row r="511" spans="1:12" ht="13.5">
      <c r="A511" s="399" t="s">
        <v>1240</v>
      </c>
      <c r="B511" s="399" t="s">
        <v>1241</v>
      </c>
      <c r="C511" s="399" t="s">
        <v>1390</v>
      </c>
      <c r="D511" s="399" t="s">
        <v>1391</v>
      </c>
      <c r="E511" s="400" t="s">
        <v>947</v>
      </c>
      <c r="F511" s="399" t="s">
        <v>947</v>
      </c>
      <c r="G511" s="399">
        <v>91635</v>
      </c>
      <c r="H511" s="399" t="s">
        <v>1481</v>
      </c>
      <c r="I511" s="399" t="s">
        <v>1393</v>
      </c>
      <c r="J511" s="399" t="s">
        <v>950</v>
      </c>
      <c r="K511" s="400">
        <v>29.92</v>
      </c>
      <c r="L511" s="399" t="s">
        <v>951</v>
      </c>
    </row>
    <row r="512" spans="1:12" ht="13.5">
      <c r="A512" s="399" t="s">
        <v>1240</v>
      </c>
      <c r="B512" s="399" t="s">
        <v>1241</v>
      </c>
      <c r="C512" s="399" t="s">
        <v>1390</v>
      </c>
      <c r="D512" s="399" t="s">
        <v>1391</v>
      </c>
      <c r="E512" s="400" t="s">
        <v>947</v>
      </c>
      <c r="F512" s="399" t="s">
        <v>947</v>
      </c>
      <c r="G512" s="399">
        <v>91646</v>
      </c>
      <c r="H512" s="399" t="s">
        <v>1482</v>
      </c>
      <c r="I512" s="399" t="s">
        <v>1393</v>
      </c>
      <c r="J512" s="399" t="s">
        <v>950</v>
      </c>
      <c r="K512" s="400">
        <v>50.31</v>
      </c>
      <c r="L512" s="399" t="s">
        <v>951</v>
      </c>
    </row>
    <row r="513" spans="1:12" ht="13.5">
      <c r="A513" s="399" t="s">
        <v>1240</v>
      </c>
      <c r="B513" s="399" t="s">
        <v>1241</v>
      </c>
      <c r="C513" s="399" t="s">
        <v>1390</v>
      </c>
      <c r="D513" s="399" t="s">
        <v>1391</v>
      </c>
      <c r="E513" s="400" t="s">
        <v>947</v>
      </c>
      <c r="F513" s="399" t="s">
        <v>947</v>
      </c>
      <c r="G513" s="399">
        <v>91693</v>
      </c>
      <c r="H513" s="399" t="s">
        <v>1483</v>
      </c>
      <c r="I513" s="399" t="s">
        <v>1393</v>
      </c>
      <c r="J513" s="399" t="s">
        <v>1037</v>
      </c>
      <c r="K513" s="400">
        <v>17.66</v>
      </c>
      <c r="L513" s="399" t="s">
        <v>951</v>
      </c>
    </row>
    <row r="514" spans="1:12" ht="13.5">
      <c r="A514" s="399" t="s">
        <v>1240</v>
      </c>
      <c r="B514" s="399" t="s">
        <v>1241</v>
      </c>
      <c r="C514" s="399" t="s">
        <v>1390</v>
      </c>
      <c r="D514" s="399" t="s">
        <v>1391</v>
      </c>
      <c r="E514" s="400" t="s">
        <v>947</v>
      </c>
      <c r="F514" s="399" t="s">
        <v>947</v>
      </c>
      <c r="G514" s="399">
        <v>92044</v>
      </c>
      <c r="H514" s="399" t="s">
        <v>1484</v>
      </c>
      <c r="I514" s="399" t="s">
        <v>1393</v>
      </c>
      <c r="J514" s="399" t="s">
        <v>950</v>
      </c>
      <c r="K514" s="400">
        <v>4.5599999999999996</v>
      </c>
      <c r="L514" s="399" t="s">
        <v>951</v>
      </c>
    </row>
    <row r="515" spans="1:12" ht="13.5">
      <c r="A515" s="399" t="s">
        <v>1240</v>
      </c>
      <c r="B515" s="399" t="s">
        <v>1241</v>
      </c>
      <c r="C515" s="399" t="s">
        <v>1390</v>
      </c>
      <c r="D515" s="399" t="s">
        <v>1391</v>
      </c>
      <c r="E515" s="400" t="s">
        <v>947</v>
      </c>
      <c r="F515" s="399" t="s">
        <v>947</v>
      </c>
      <c r="G515" s="399">
        <v>92107</v>
      </c>
      <c r="H515" s="399" t="s">
        <v>1485</v>
      </c>
      <c r="I515" s="399" t="s">
        <v>1393</v>
      </c>
      <c r="J515" s="399" t="s">
        <v>950</v>
      </c>
      <c r="K515" s="400">
        <v>37.68</v>
      </c>
      <c r="L515" s="399" t="s">
        <v>951</v>
      </c>
    </row>
    <row r="516" spans="1:12" ht="13.5">
      <c r="A516" s="399" t="s">
        <v>1240</v>
      </c>
      <c r="B516" s="399" t="s">
        <v>1241</v>
      </c>
      <c r="C516" s="399" t="s">
        <v>1390</v>
      </c>
      <c r="D516" s="399" t="s">
        <v>1391</v>
      </c>
      <c r="E516" s="400" t="s">
        <v>947</v>
      </c>
      <c r="F516" s="399" t="s">
        <v>947</v>
      </c>
      <c r="G516" s="399">
        <v>92113</v>
      </c>
      <c r="H516" s="399" t="s">
        <v>1486</v>
      </c>
      <c r="I516" s="399" t="s">
        <v>1393</v>
      </c>
      <c r="J516" s="399" t="s">
        <v>1037</v>
      </c>
      <c r="K516" s="400">
        <v>0.79</v>
      </c>
      <c r="L516" s="399" t="s">
        <v>951</v>
      </c>
    </row>
    <row r="517" spans="1:12" ht="13.5">
      <c r="A517" s="399" t="s">
        <v>1240</v>
      </c>
      <c r="B517" s="399" t="s">
        <v>1241</v>
      </c>
      <c r="C517" s="399" t="s">
        <v>1390</v>
      </c>
      <c r="D517" s="399" t="s">
        <v>1391</v>
      </c>
      <c r="E517" s="400" t="s">
        <v>947</v>
      </c>
      <c r="F517" s="399" t="s">
        <v>947</v>
      </c>
      <c r="G517" s="399">
        <v>92119</v>
      </c>
      <c r="H517" s="399" t="s">
        <v>1487</v>
      </c>
      <c r="I517" s="399" t="s">
        <v>1393</v>
      </c>
      <c r="J517" s="399" t="s">
        <v>1037</v>
      </c>
      <c r="K517" s="400">
        <v>0.08</v>
      </c>
      <c r="L517" s="399" t="s">
        <v>951</v>
      </c>
    </row>
    <row r="518" spans="1:12" ht="13.5">
      <c r="A518" s="399" t="s">
        <v>1240</v>
      </c>
      <c r="B518" s="399" t="s">
        <v>1241</v>
      </c>
      <c r="C518" s="399" t="s">
        <v>1390</v>
      </c>
      <c r="D518" s="399" t="s">
        <v>1391</v>
      </c>
      <c r="E518" s="400" t="s">
        <v>947</v>
      </c>
      <c r="F518" s="399" t="s">
        <v>947</v>
      </c>
      <c r="G518" s="399">
        <v>92139</v>
      </c>
      <c r="H518" s="399" t="s">
        <v>1488</v>
      </c>
      <c r="I518" s="399" t="s">
        <v>1393</v>
      </c>
      <c r="J518" s="399" t="s">
        <v>1037</v>
      </c>
      <c r="K518" s="400">
        <v>26.58</v>
      </c>
      <c r="L518" s="399" t="s">
        <v>951</v>
      </c>
    </row>
    <row r="519" spans="1:12" ht="13.5">
      <c r="A519" s="399" t="s">
        <v>1240</v>
      </c>
      <c r="B519" s="399" t="s">
        <v>1241</v>
      </c>
      <c r="C519" s="399" t="s">
        <v>1390</v>
      </c>
      <c r="D519" s="399" t="s">
        <v>1391</v>
      </c>
      <c r="E519" s="400" t="s">
        <v>947</v>
      </c>
      <c r="F519" s="399" t="s">
        <v>947</v>
      </c>
      <c r="G519" s="399">
        <v>92146</v>
      </c>
      <c r="H519" s="399" t="s">
        <v>1489</v>
      </c>
      <c r="I519" s="399" t="s">
        <v>1393</v>
      </c>
      <c r="J519" s="399" t="s">
        <v>1037</v>
      </c>
      <c r="K519" s="400">
        <v>20.27</v>
      </c>
      <c r="L519" s="399" t="s">
        <v>951</v>
      </c>
    </row>
    <row r="520" spans="1:12" ht="13.5">
      <c r="A520" s="399" t="s">
        <v>1240</v>
      </c>
      <c r="B520" s="399" t="s">
        <v>1241</v>
      </c>
      <c r="C520" s="399" t="s">
        <v>1390</v>
      </c>
      <c r="D520" s="399" t="s">
        <v>1391</v>
      </c>
      <c r="E520" s="400" t="s">
        <v>947</v>
      </c>
      <c r="F520" s="399" t="s">
        <v>947</v>
      </c>
      <c r="G520" s="399">
        <v>92243</v>
      </c>
      <c r="H520" s="399" t="s">
        <v>1490</v>
      </c>
      <c r="I520" s="399" t="s">
        <v>1393</v>
      </c>
      <c r="J520" s="399" t="s">
        <v>950</v>
      </c>
      <c r="K520" s="400">
        <v>42.97</v>
      </c>
      <c r="L520" s="399" t="s">
        <v>951</v>
      </c>
    </row>
    <row r="521" spans="1:12" ht="13.5">
      <c r="A521" s="399" t="s">
        <v>1240</v>
      </c>
      <c r="B521" s="399" t="s">
        <v>1241</v>
      </c>
      <c r="C521" s="399" t="s">
        <v>1390</v>
      </c>
      <c r="D521" s="399" t="s">
        <v>1391</v>
      </c>
      <c r="E521" s="400" t="s">
        <v>947</v>
      </c>
      <c r="F521" s="399" t="s">
        <v>947</v>
      </c>
      <c r="G521" s="399">
        <v>92717</v>
      </c>
      <c r="H521" s="399" t="s">
        <v>1491</v>
      </c>
      <c r="I521" s="399" t="s">
        <v>1393</v>
      </c>
      <c r="J521" s="399" t="s">
        <v>950</v>
      </c>
      <c r="K521" s="400">
        <v>0.17</v>
      </c>
      <c r="L521" s="399" t="s">
        <v>951</v>
      </c>
    </row>
    <row r="522" spans="1:12" ht="13.5">
      <c r="A522" s="399" t="s">
        <v>1240</v>
      </c>
      <c r="B522" s="399" t="s">
        <v>1241</v>
      </c>
      <c r="C522" s="399" t="s">
        <v>1390</v>
      </c>
      <c r="D522" s="399" t="s">
        <v>1391</v>
      </c>
      <c r="E522" s="400" t="s">
        <v>947</v>
      </c>
      <c r="F522" s="399" t="s">
        <v>947</v>
      </c>
      <c r="G522" s="399">
        <v>92961</v>
      </c>
      <c r="H522" s="399" t="s">
        <v>1492</v>
      </c>
      <c r="I522" s="399" t="s">
        <v>1393</v>
      </c>
      <c r="J522" s="399" t="s">
        <v>950</v>
      </c>
      <c r="K522" s="400">
        <v>4.1900000000000004</v>
      </c>
      <c r="L522" s="399" t="s">
        <v>951</v>
      </c>
    </row>
    <row r="523" spans="1:12" ht="13.5">
      <c r="A523" s="399" t="s">
        <v>1240</v>
      </c>
      <c r="B523" s="399" t="s">
        <v>1241</v>
      </c>
      <c r="C523" s="399" t="s">
        <v>1390</v>
      </c>
      <c r="D523" s="399" t="s">
        <v>1391</v>
      </c>
      <c r="E523" s="400" t="s">
        <v>947</v>
      </c>
      <c r="F523" s="399" t="s">
        <v>947</v>
      </c>
      <c r="G523" s="399">
        <v>92967</v>
      </c>
      <c r="H523" s="399" t="s">
        <v>1493</v>
      </c>
      <c r="I523" s="399" t="s">
        <v>1393</v>
      </c>
      <c r="J523" s="399" t="s">
        <v>950</v>
      </c>
      <c r="K523" s="400">
        <v>19.079999999999998</v>
      </c>
      <c r="L523" s="399" t="s">
        <v>951</v>
      </c>
    </row>
    <row r="524" spans="1:12" ht="13.5">
      <c r="A524" s="399" t="s">
        <v>1240</v>
      </c>
      <c r="B524" s="399" t="s">
        <v>1241</v>
      </c>
      <c r="C524" s="399" t="s">
        <v>1390</v>
      </c>
      <c r="D524" s="399" t="s">
        <v>1391</v>
      </c>
      <c r="E524" s="400" t="s">
        <v>947</v>
      </c>
      <c r="F524" s="399" t="s">
        <v>947</v>
      </c>
      <c r="G524" s="399">
        <v>93225</v>
      </c>
      <c r="H524" s="399" t="s">
        <v>1494</v>
      </c>
      <c r="I524" s="399" t="s">
        <v>1393</v>
      </c>
      <c r="J524" s="399" t="s">
        <v>950</v>
      </c>
      <c r="K524" s="400">
        <v>216.76</v>
      </c>
      <c r="L524" s="399" t="s">
        <v>951</v>
      </c>
    </row>
    <row r="525" spans="1:12" ht="13.5">
      <c r="A525" s="399" t="s">
        <v>1240</v>
      </c>
      <c r="B525" s="399" t="s">
        <v>1241</v>
      </c>
      <c r="C525" s="399" t="s">
        <v>1390</v>
      </c>
      <c r="D525" s="399" t="s">
        <v>1391</v>
      </c>
      <c r="E525" s="400" t="s">
        <v>947</v>
      </c>
      <c r="F525" s="399" t="s">
        <v>947</v>
      </c>
      <c r="G525" s="399">
        <v>93234</v>
      </c>
      <c r="H525" s="399" t="s">
        <v>1495</v>
      </c>
      <c r="I525" s="399" t="s">
        <v>1393</v>
      </c>
      <c r="J525" s="399" t="s">
        <v>1037</v>
      </c>
      <c r="K525" s="400">
        <v>0.33</v>
      </c>
      <c r="L525" s="399" t="s">
        <v>951</v>
      </c>
    </row>
    <row r="526" spans="1:12" ht="13.5">
      <c r="A526" s="399" t="s">
        <v>1240</v>
      </c>
      <c r="B526" s="399" t="s">
        <v>1241</v>
      </c>
      <c r="C526" s="399" t="s">
        <v>1390</v>
      </c>
      <c r="D526" s="399" t="s">
        <v>1391</v>
      </c>
      <c r="E526" s="400" t="s">
        <v>947</v>
      </c>
      <c r="F526" s="399" t="s">
        <v>947</v>
      </c>
      <c r="G526" s="399">
        <v>93244</v>
      </c>
      <c r="H526" s="399" t="s">
        <v>1496</v>
      </c>
      <c r="I526" s="399" t="s">
        <v>1393</v>
      </c>
      <c r="J526" s="399" t="s">
        <v>950</v>
      </c>
      <c r="K526" s="400">
        <v>36.479999999999997</v>
      </c>
      <c r="L526" s="399" t="s">
        <v>951</v>
      </c>
    </row>
    <row r="527" spans="1:12" ht="13.5">
      <c r="A527" s="399" t="s">
        <v>1240</v>
      </c>
      <c r="B527" s="399" t="s">
        <v>1241</v>
      </c>
      <c r="C527" s="399" t="s">
        <v>1390</v>
      </c>
      <c r="D527" s="399" t="s">
        <v>1391</v>
      </c>
      <c r="E527" s="400" t="s">
        <v>947</v>
      </c>
      <c r="F527" s="399" t="s">
        <v>947</v>
      </c>
      <c r="G527" s="399">
        <v>93274</v>
      </c>
      <c r="H527" s="399" t="s">
        <v>1497</v>
      </c>
      <c r="I527" s="399" t="s">
        <v>1393</v>
      </c>
      <c r="J527" s="399" t="s">
        <v>950</v>
      </c>
      <c r="K527" s="400">
        <v>44.65</v>
      </c>
      <c r="L527" s="399" t="s">
        <v>951</v>
      </c>
    </row>
    <row r="528" spans="1:12" ht="13.5">
      <c r="A528" s="399" t="s">
        <v>1240</v>
      </c>
      <c r="B528" s="399" t="s">
        <v>1241</v>
      </c>
      <c r="C528" s="399" t="s">
        <v>1390</v>
      </c>
      <c r="D528" s="399" t="s">
        <v>1391</v>
      </c>
      <c r="E528" s="400" t="s">
        <v>947</v>
      </c>
      <c r="F528" s="399" t="s">
        <v>947</v>
      </c>
      <c r="G528" s="399">
        <v>93282</v>
      </c>
      <c r="H528" s="399" t="s">
        <v>1498</v>
      </c>
      <c r="I528" s="399" t="s">
        <v>1393</v>
      </c>
      <c r="J528" s="399" t="s">
        <v>950</v>
      </c>
      <c r="K528" s="400">
        <v>17.91</v>
      </c>
      <c r="L528" s="399" t="s">
        <v>951</v>
      </c>
    </row>
    <row r="529" spans="1:12" ht="13.5">
      <c r="A529" s="399" t="s">
        <v>1240</v>
      </c>
      <c r="B529" s="399" t="s">
        <v>1241</v>
      </c>
      <c r="C529" s="399" t="s">
        <v>1390</v>
      </c>
      <c r="D529" s="399" t="s">
        <v>1391</v>
      </c>
      <c r="E529" s="400" t="s">
        <v>947</v>
      </c>
      <c r="F529" s="399" t="s">
        <v>947</v>
      </c>
      <c r="G529" s="399">
        <v>93288</v>
      </c>
      <c r="H529" s="399" t="s">
        <v>1499</v>
      </c>
      <c r="I529" s="399" t="s">
        <v>1393</v>
      </c>
      <c r="J529" s="399" t="s">
        <v>950</v>
      </c>
      <c r="K529" s="400">
        <v>81.62</v>
      </c>
      <c r="L529" s="399" t="s">
        <v>951</v>
      </c>
    </row>
    <row r="530" spans="1:12" ht="13.5">
      <c r="A530" s="399" t="s">
        <v>1240</v>
      </c>
      <c r="B530" s="399" t="s">
        <v>1241</v>
      </c>
      <c r="C530" s="399" t="s">
        <v>1390</v>
      </c>
      <c r="D530" s="399" t="s">
        <v>1391</v>
      </c>
      <c r="E530" s="400" t="s">
        <v>947</v>
      </c>
      <c r="F530" s="399" t="s">
        <v>947</v>
      </c>
      <c r="G530" s="399">
        <v>93403</v>
      </c>
      <c r="H530" s="399" t="s">
        <v>1500</v>
      </c>
      <c r="I530" s="399" t="s">
        <v>1393</v>
      </c>
      <c r="J530" s="399" t="s">
        <v>950</v>
      </c>
      <c r="K530" s="400">
        <v>29.92</v>
      </c>
      <c r="L530" s="399" t="s">
        <v>951</v>
      </c>
    </row>
    <row r="531" spans="1:12" ht="13.5">
      <c r="A531" s="399" t="s">
        <v>1240</v>
      </c>
      <c r="B531" s="399" t="s">
        <v>1241</v>
      </c>
      <c r="C531" s="399" t="s">
        <v>1390</v>
      </c>
      <c r="D531" s="399" t="s">
        <v>1391</v>
      </c>
      <c r="E531" s="400" t="s">
        <v>947</v>
      </c>
      <c r="F531" s="399" t="s">
        <v>947</v>
      </c>
      <c r="G531" s="399">
        <v>93409</v>
      </c>
      <c r="H531" s="399" t="s">
        <v>1501</v>
      </c>
      <c r="I531" s="399" t="s">
        <v>1393</v>
      </c>
      <c r="J531" s="399" t="s">
        <v>950</v>
      </c>
      <c r="K531" s="400">
        <v>24.64</v>
      </c>
      <c r="L531" s="399" t="s">
        <v>951</v>
      </c>
    </row>
    <row r="532" spans="1:12" ht="13.5">
      <c r="A532" s="399" t="s">
        <v>1240</v>
      </c>
      <c r="B532" s="399" t="s">
        <v>1241</v>
      </c>
      <c r="C532" s="399" t="s">
        <v>1390</v>
      </c>
      <c r="D532" s="399" t="s">
        <v>1391</v>
      </c>
      <c r="E532" s="400" t="s">
        <v>947</v>
      </c>
      <c r="F532" s="399" t="s">
        <v>947</v>
      </c>
      <c r="G532" s="399">
        <v>93416</v>
      </c>
      <c r="H532" s="399" t="s">
        <v>1502</v>
      </c>
      <c r="I532" s="399" t="s">
        <v>1393</v>
      </c>
      <c r="J532" s="399" t="s">
        <v>950</v>
      </c>
      <c r="K532" s="400">
        <v>0.23</v>
      </c>
      <c r="L532" s="399" t="s">
        <v>951</v>
      </c>
    </row>
    <row r="533" spans="1:12" ht="13.5">
      <c r="A533" s="399" t="s">
        <v>1240</v>
      </c>
      <c r="B533" s="399" t="s">
        <v>1241</v>
      </c>
      <c r="C533" s="399" t="s">
        <v>1390</v>
      </c>
      <c r="D533" s="399" t="s">
        <v>1391</v>
      </c>
      <c r="E533" s="400" t="s">
        <v>947</v>
      </c>
      <c r="F533" s="399" t="s">
        <v>947</v>
      </c>
      <c r="G533" s="399">
        <v>93422</v>
      </c>
      <c r="H533" s="399" t="s">
        <v>1503</v>
      </c>
      <c r="I533" s="399" t="s">
        <v>1393</v>
      </c>
      <c r="J533" s="399" t="s">
        <v>950</v>
      </c>
      <c r="K533" s="400">
        <v>3.16</v>
      </c>
      <c r="L533" s="399" t="s">
        <v>951</v>
      </c>
    </row>
    <row r="534" spans="1:12" ht="13.5">
      <c r="A534" s="399" t="s">
        <v>1240</v>
      </c>
      <c r="B534" s="399" t="s">
        <v>1241</v>
      </c>
      <c r="C534" s="399" t="s">
        <v>1390</v>
      </c>
      <c r="D534" s="399" t="s">
        <v>1391</v>
      </c>
      <c r="E534" s="400" t="s">
        <v>947</v>
      </c>
      <c r="F534" s="399" t="s">
        <v>947</v>
      </c>
      <c r="G534" s="399">
        <v>93428</v>
      </c>
      <c r="H534" s="399" t="s">
        <v>1504</v>
      </c>
      <c r="I534" s="399" t="s">
        <v>1393</v>
      </c>
      <c r="J534" s="399" t="s">
        <v>950</v>
      </c>
      <c r="K534" s="400">
        <v>4.47</v>
      </c>
      <c r="L534" s="399" t="s">
        <v>951</v>
      </c>
    </row>
    <row r="535" spans="1:12" ht="13.5">
      <c r="A535" s="399" t="s">
        <v>1240</v>
      </c>
      <c r="B535" s="399" t="s">
        <v>1241</v>
      </c>
      <c r="C535" s="399" t="s">
        <v>1390</v>
      </c>
      <c r="D535" s="399" t="s">
        <v>1391</v>
      </c>
      <c r="E535" s="400" t="s">
        <v>947</v>
      </c>
      <c r="F535" s="399" t="s">
        <v>947</v>
      </c>
      <c r="G535" s="399">
        <v>93434</v>
      </c>
      <c r="H535" s="399" t="s">
        <v>1505</v>
      </c>
      <c r="I535" s="399" t="s">
        <v>1393</v>
      </c>
      <c r="J535" s="399" t="s">
        <v>950</v>
      </c>
      <c r="K535" s="400">
        <v>162.78</v>
      </c>
      <c r="L535" s="399" t="s">
        <v>951</v>
      </c>
    </row>
    <row r="536" spans="1:12" ht="13.5">
      <c r="A536" s="399" t="s">
        <v>1240</v>
      </c>
      <c r="B536" s="399" t="s">
        <v>1241</v>
      </c>
      <c r="C536" s="399" t="s">
        <v>1390</v>
      </c>
      <c r="D536" s="399" t="s">
        <v>1391</v>
      </c>
      <c r="E536" s="400" t="s">
        <v>947</v>
      </c>
      <c r="F536" s="399" t="s">
        <v>947</v>
      </c>
      <c r="G536" s="399">
        <v>93440</v>
      </c>
      <c r="H536" s="399" t="s">
        <v>1506</v>
      </c>
      <c r="I536" s="399" t="s">
        <v>1393</v>
      </c>
      <c r="J536" s="399" t="s">
        <v>950</v>
      </c>
      <c r="K536" s="400">
        <v>89.22</v>
      </c>
      <c r="L536" s="399" t="s">
        <v>951</v>
      </c>
    </row>
    <row r="537" spans="1:12" ht="13.5">
      <c r="A537" s="399" t="s">
        <v>1240</v>
      </c>
      <c r="B537" s="399" t="s">
        <v>1241</v>
      </c>
      <c r="C537" s="399" t="s">
        <v>1390</v>
      </c>
      <c r="D537" s="399" t="s">
        <v>1391</v>
      </c>
      <c r="E537" s="400" t="s">
        <v>947</v>
      </c>
      <c r="F537" s="399" t="s">
        <v>947</v>
      </c>
      <c r="G537" s="399">
        <v>95122</v>
      </c>
      <c r="H537" s="399" t="s">
        <v>1507</v>
      </c>
      <c r="I537" s="399" t="s">
        <v>1393</v>
      </c>
      <c r="J537" s="399" t="s">
        <v>950</v>
      </c>
      <c r="K537" s="400">
        <v>125.06</v>
      </c>
      <c r="L537" s="399" t="s">
        <v>951</v>
      </c>
    </row>
    <row r="538" spans="1:12" ht="13.5">
      <c r="A538" s="399" t="s">
        <v>1240</v>
      </c>
      <c r="B538" s="399" t="s">
        <v>1241</v>
      </c>
      <c r="C538" s="399" t="s">
        <v>1390</v>
      </c>
      <c r="D538" s="399" t="s">
        <v>1391</v>
      </c>
      <c r="E538" s="400" t="s">
        <v>947</v>
      </c>
      <c r="F538" s="399" t="s">
        <v>947</v>
      </c>
      <c r="G538" s="399">
        <v>95128</v>
      </c>
      <c r="H538" s="399" t="s">
        <v>1508</v>
      </c>
      <c r="I538" s="399" t="s">
        <v>1393</v>
      </c>
      <c r="J538" s="399" t="s">
        <v>950</v>
      </c>
      <c r="K538" s="400">
        <v>30.77</v>
      </c>
      <c r="L538" s="399" t="s">
        <v>951</v>
      </c>
    </row>
    <row r="539" spans="1:12" ht="13.5">
      <c r="A539" s="399" t="s">
        <v>1240</v>
      </c>
      <c r="B539" s="399" t="s">
        <v>1241</v>
      </c>
      <c r="C539" s="399" t="s">
        <v>1390</v>
      </c>
      <c r="D539" s="399" t="s">
        <v>1391</v>
      </c>
      <c r="E539" s="400" t="s">
        <v>947</v>
      </c>
      <c r="F539" s="399" t="s">
        <v>947</v>
      </c>
      <c r="G539" s="399">
        <v>95140</v>
      </c>
      <c r="H539" s="399" t="s">
        <v>1509</v>
      </c>
      <c r="I539" s="399" t="s">
        <v>1393</v>
      </c>
      <c r="J539" s="399" t="s">
        <v>950</v>
      </c>
      <c r="K539" s="400">
        <v>0.04</v>
      </c>
      <c r="L539" s="399" t="s">
        <v>951</v>
      </c>
    </row>
    <row r="540" spans="1:12" ht="13.5">
      <c r="A540" s="399" t="s">
        <v>1240</v>
      </c>
      <c r="B540" s="399" t="s">
        <v>1241</v>
      </c>
      <c r="C540" s="399" t="s">
        <v>1390</v>
      </c>
      <c r="D540" s="399" t="s">
        <v>1391</v>
      </c>
      <c r="E540" s="400" t="s">
        <v>947</v>
      </c>
      <c r="F540" s="399" t="s">
        <v>947</v>
      </c>
      <c r="G540" s="399">
        <v>95213</v>
      </c>
      <c r="H540" s="399" t="s">
        <v>1510</v>
      </c>
      <c r="I540" s="399" t="s">
        <v>1393</v>
      </c>
      <c r="J540" s="399" t="s">
        <v>950</v>
      </c>
      <c r="K540" s="400">
        <v>48.25</v>
      </c>
      <c r="L540" s="399" t="s">
        <v>951</v>
      </c>
    </row>
    <row r="541" spans="1:12" ht="13.5">
      <c r="A541" s="399" t="s">
        <v>1240</v>
      </c>
      <c r="B541" s="399" t="s">
        <v>1241</v>
      </c>
      <c r="C541" s="399" t="s">
        <v>1390</v>
      </c>
      <c r="D541" s="399" t="s">
        <v>1391</v>
      </c>
      <c r="E541" s="400" t="s">
        <v>947</v>
      </c>
      <c r="F541" s="399" t="s">
        <v>947</v>
      </c>
      <c r="G541" s="399">
        <v>95219</v>
      </c>
      <c r="H541" s="399" t="s">
        <v>1511</v>
      </c>
      <c r="I541" s="399" t="s">
        <v>1393</v>
      </c>
      <c r="J541" s="399" t="s">
        <v>950</v>
      </c>
      <c r="K541" s="400">
        <v>23.8</v>
      </c>
      <c r="L541" s="399" t="s">
        <v>951</v>
      </c>
    </row>
    <row r="542" spans="1:12" ht="13.5">
      <c r="A542" s="399" t="s">
        <v>1240</v>
      </c>
      <c r="B542" s="399" t="s">
        <v>1241</v>
      </c>
      <c r="C542" s="399" t="s">
        <v>1390</v>
      </c>
      <c r="D542" s="399" t="s">
        <v>1391</v>
      </c>
      <c r="E542" s="400" t="s">
        <v>947</v>
      </c>
      <c r="F542" s="399" t="s">
        <v>947</v>
      </c>
      <c r="G542" s="399">
        <v>95259</v>
      </c>
      <c r="H542" s="399" t="s">
        <v>1512</v>
      </c>
      <c r="I542" s="399" t="s">
        <v>1393</v>
      </c>
      <c r="J542" s="399" t="s">
        <v>950</v>
      </c>
      <c r="K542" s="400">
        <v>18.920000000000002</v>
      </c>
      <c r="L542" s="399" t="s">
        <v>951</v>
      </c>
    </row>
    <row r="543" spans="1:12" ht="13.5">
      <c r="A543" s="399" t="s">
        <v>1240</v>
      </c>
      <c r="B543" s="399" t="s">
        <v>1241</v>
      </c>
      <c r="C543" s="399" t="s">
        <v>1390</v>
      </c>
      <c r="D543" s="399" t="s">
        <v>1391</v>
      </c>
      <c r="E543" s="400" t="s">
        <v>947</v>
      </c>
      <c r="F543" s="399" t="s">
        <v>947</v>
      </c>
      <c r="G543" s="399">
        <v>95265</v>
      </c>
      <c r="H543" s="399" t="s">
        <v>1513</v>
      </c>
      <c r="I543" s="399" t="s">
        <v>1393</v>
      </c>
      <c r="J543" s="399" t="s">
        <v>950</v>
      </c>
      <c r="K543" s="400">
        <v>0.89</v>
      </c>
      <c r="L543" s="399" t="s">
        <v>951</v>
      </c>
    </row>
    <row r="544" spans="1:12" ht="13.5">
      <c r="A544" s="399" t="s">
        <v>1240</v>
      </c>
      <c r="B544" s="399" t="s">
        <v>1241</v>
      </c>
      <c r="C544" s="399" t="s">
        <v>1390</v>
      </c>
      <c r="D544" s="399" t="s">
        <v>1391</v>
      </c>
      <c r="E544" s="400" t="s">
        <v>947</v>
      </c>
      <c r="F544" s="399" t="s">
        <v>947</v>
      </c>
      <c r="G544" s="399">
        <v>95271</v>
      </c>
      <c r="H544" s="399" t="s">
        <v>1514</v>
      </c>
      <c r="I544" s="399" t="s">
        <v>1393</v>
      </c>
      <c r="J544" s="399" t="s">
        <v>950</v>
      </c>
      <c r="K544" s="400">
        <v>0.42</v>
      </c>
      <c r="L544" s="399" t="s">
        <v>951</v>
      </c>
    </row>
    <row r="545" spans="1:12" ht="13.5">
      <c r="A545" s="399" t="s">
        <v>1240</v>
      </c>
      <c r="B545" s="399" t="s">
        <v>1241</v>
      </c>
      <c r="C545" s="399" t="s">
        <v>1390</v>
      </c>
      <c r="D545" s="399" t="s">
        <v>1391</v>
      </c>
      <c r="E545" s="400" t="s">
        <v>947</v>
      </c>
      <c r="F545" s="399" t="s">
        <v>947</v>
      </c>
      <c r="G545" s="399">
        <v>95277</v>
      </c>
      <c r="H545" s="399" t="s">
        <v>1515</v>
      </c>
      <c r="I545" s="399" t="s">
        <v>1393</v>
      </c>
      <c r="J545" s="399" t="s">
        <v>950</v>
      </c>
      <c r="K545" s="400">
        <v>0.41</v>
      </c>
      <c r="L545" s="399" t="s">
        <v>951</v>
      </c>
    </row>
    <row r="546" spans="1:12" ht="13.5">
      <c r="A546" s="399" t="s">
        <v>1240</v>
      </c>
      <c r="B546" s="399" t="s">
        <v>1241</v>
      </c>
      <c r="C546" s="399" t="s">
        <v>1390</v>
      </c>
      <c r="D546" s="399" t="s">
        <v>1391</v>
      </c>
      <c r="E546" s="400" t="s">
        <v>947</v>
      </c>
      <c r="F546" s="399" t="s">
        <v>947</v>
      </c>
      <c r="G546" s="399">
        <v>95283</v>
      </c>
      <c r="H546" s="399" t="s">
        <v>1516</v>
      </c>
      <c r="I546" s="399" t="s">
        <v>1393</v>
      </c>
      <c r="J546" s="399" t="s">
        <v>950</v>
      </c>
      <c r="K546" s="400">
        <v>0.45</v>
      </c>
      <c r="L546" s="399" t="s">
        <v>951</v>
      </c>
    </row>
    <row r="547" spans="1:12" ht="13.5">
      <c r="A547" s="399" t="s">
        <v>1240</v>
      </c>
      <c r="B547" s="399" t="s">
        <v>1241</v>
      </c>
      <c r="C547" s="399" t="s">
        <v>1390</v>
      </c>
      <c r="D547" s="399" t="s">
        <v>1391</v>
      </c>
      <c r="E547" s="400" t="s">
        <v>947</v>
      </c>
      <c r="F547" s="399" t="s">
        <v>947</v>
      </c>
      <c r="G547" s="399">
        <v>95621</v>
      </c>
      <c r="H547" s="399" t="s">
        <v>1517</v>
      </c>
      <c r="I547" s="399" t="s">
        <v>1393</v>
      </c>
      <c r="J547" s="399" t="s">
        <v>950</v>
      </c>
      <c r="K547" s="400">
        <v>18.73</v>
      </c>
      <c r="L547" s="399" t="s">
        <v>951</v>
      </c>
    </row>
    <row r="548" spans="1:12" ht="13.5">
      <c r="A548" s="399" t="s">
        <v>1240</v>
      </c>
      <c r="B548" s="399" t="s">
        <v>1241</v>
      </c>
      <c r="C548" s="399" t="s">
        <v>1390</v>
      </c>
      <c r="D548" s="399" t="s">
        <v>1391</v>
      </c>
      <c r="E548" s="400" t="s">
        <v>947</v>
      </c>
      <c r="F548" s="399" t="s">
        <v>947</v>
      </c>
      <c r="G548" s="399">
        <v>95632</v>
      </c>
      <c r="H548" s="399" t="s">
        <v>1518</v>
      </c>
      <c r="I548" s="399" t="s">
        <v>1393</v>
      </c>
      <c r="J548" s="399" t="s">
        <v>950</v>
      </c>
      <c r="K548" s="400">
        <v>44.75</v>
      </c>
      <c r="L548" s="399" t="s">
        <v>951</v>
      </c>
    </row>
    <row r="549" spans="1:12" ht="13.5">
      <c r="A549" s="399" t="s">
        <v>1240</v>
      </c>
      <c r="B549" s="399" t="s">
        <v>1241</v>
      </c>
      <c r="C549" s="399" t="s">
        <v>1390</v>
      </c>
      <c r="D549" s="399" t="s">
        <v>1391</v>
      </c>
      <c r="E549" s="400" t="s">
        <v>947</v>
      </c>
      <c r="F549" s="399" t="s">
        <v>947</v>
      </c>
      <c r="G549" s="399">
        <v>95703</v>
      </c>
      <c r="H549" s="399" t="s">
        <v>1519</v>
      </c>
      <c r="I549" s="399" t="s">
        <v>1393</v>
      </c>
      <c r="J549" s="399" t="s">
        <v>950</v>
      </c>
      <c r="K549" s="400">
        <v>21.01</v>
      </c>
      <c r="L549" s="399" t="s">
        <v>951</v>
      </c>
    </row>
    <row r="550" spans="1:12" ht="13.5">
      <c r="A550" s="399" t="s">
        <v>1240</v>
      </c>
      <c r="B550" s="399" t="s">
        <v>1241</v>
      </c>
      <c r="C550" s="399" t="s">
        <v>1390</v>
      </c>
      <c r="D550" s="399" t="s">
        <v>1391</v>
      </c>
      <c r="E550" s="400" t="s">
        <v>947</v>
      </c>
      <c r="F550" s="399" t="s">
        <v>947</v>
      </c>
      <c r="G550" s="399">
        <v>95709</v>
      </c>
      <c r="H550" s="399" t="s">
        <v>1520</v>
      </c>
      <c r="I550" s="399" t="s">
        <v>1393</v>
      </c>
      <c r="J550" s="399" t="s">
        <v>950</v>
      </c>
      <c r="K550" s="400">
        <v>44.41</v>
      </c>
      <c r="L550" s="399" t="s">
        <v>951</v>
      </c>
    </row>
    <row r="551" spans="1:12" ht="13.5">
      <c r="A551" s="399" t="s">
        <v>1240</v>
      </c>
      <c r="B551" s="399" t="s">
        <v>1241</v>
      </c>
      <c r="C551" s="399" t="s">
        <v>1390</v>
      </c>
      <c r="D551" s="399" t="s">
        <v>1391</v>
      </c>
      <c r="E551" s="400" t="s">
        <v>947</v>
      </c>
      <c r="F551" s="399" t="s">
        <v>947</v>
      </c>
      <c r="G551" s="399">
        <v>95715</v>
      </c>
      <c r="H551" s="399" t="s">
        <v>1521</v>
      </c>
      <c r="I551" s="399" t="s">
        <v>1393</v>
      </c>
      <c r="J551" s="399" t="s">
        <v>950</v>
      </c>
      <c r="K551" s="400">
        <v>53.61</v>
      </c>
      <c r="L551" s="399" t="s">
        <v>951</v>
      </c>
    </row>
    <row r="552" spans="1:12" ht="13.5">
      <c r="A552" s="399" t="s">
        <v>1240</v>
      </c>
      <c r="B552" s="399" t="s">
        <v>1241</v>
      </c>
      <c r="C552" s="399" t="s">
        <v>1390</v>
      </c>
      <c r="D552" s="399" t="s">
        <v>1391</v>
      </c>
      <c r="E552" s="400" t="s">
        <v>947</v>
      </c>
      <c r="F552" s="399" t="s">
        <v>947</v>
      </c>
      <c r="G552" s="399">
        <v>95721</v>
      </c>
      <c r="H552" s="399" t="s">
        <v>1522</v>
      </c>
      <c r="I552" s="399" t="s">
        <v>1393</v>
      </c>
      <c r="J552" s="399" t="s">
        <v>950</v>
      </c>
      <c r="K552" s="400">
        <v>52.41</v>
      </c>
      <c r="L552" s="399" t="s">
        <v>951</v>
      </c>
    </row>
    <row r="553" spans="1:12" ht="13.5">
      <c r="A553" s="399" t="s">
        <v>1240</v>
      </c>
      <c r="B553" s="399" t="s">
        <v>1241</v>
      </c>
      <c r="C553" s="399" t="s">
        <v>1390</v>
      </c>
      <c r="D553" s="399" t="s">
        <v>1391</v>
      </c>
      <c r="E553" s="400" t="s">
        <v>947</v>
      </c>
      <c r="F553" s="399" t="s">
        <v>947</v>
      </c>
      <c r="G553" s="399">
        <v>95873</v>
      </c>
      <c r="H553" s="399" t="s">
        <v>1523</v>
      </c>
      <c r="I553" s="399" t="s">
        <v>1393</v>
      </c>
      <c r="J553" s="399" t="s">
        <v>950</v>
      </c>
      <c r="K553" s="400">
        <v>7.16</v>
      </c>
      <c r="L553" s="399" t="s">
        <v>951</v>
      </c>
    </row>
    <row r="554" spans="1:12" ht="13.5">
      <c r="A554" s="399" t="s">
        <v>1240</v>
      </c>
      <c r="B554" s="399" t="s">
        <v>1241</v>
      </c>
      <c r="C554" s="399" t="s">
        <v>1390</v>
      </c>
      <c r="D554" s="399" t="s">
        <v>1391</v>
      </c>
      <c r="E554" s="400" t="s">
        <v>947</v>
      </c>
      <c r="F554" s="399" t="s">
        <v>947</v>
      </c>
      <c r="G554" s="399">
        <v>96014</v>
      </c>
      <c r="H554" s="399" t="s">
        <v>1524</v>
      </c>
      <c r="I554" s="399" t="s">
        <v>1393</v>
      </c>
      <c r="J554" s="399" t="s">
        <v>950</v>
      </c>
      <c r="K554" s="400">
        <v>31.35</v>
      </c>
      <c r="L554" s="399" t="s">
        <v>951</v>
      </c>
    </row>
    <row r="555" spans="1:12" ht="13.5">
      <c r="A555" s="399" t="s">
        <v>1240</v>
      </c>
      <c r="B555" s="399" t="s">
        <v>1241</v>
      </c>
      <c r="C555" s="399" t="s">
        <v>1390</v>
      </c>
      <c r="D555" s="399" t="s">
        <v>1391</v>
      </c>
      <c r="E555" s="400" t="s">
        <v>947</v>
      </c>
      <c r="F555" s="399" t="s">
        <v>947</v>
      </c>
      <c r="G555" s="399">
        <v>96021</v>
      </c>
      <c r="H555" s="399" t="s">
        <v>1525</v>
      </c>
      <c r="I555" s="399" t="s">
        <v>1393</v>
      </c>
      <c r="J555" s="399" t="s">
        <v>950</v>
      </c>
      <c r="K555" s="400">
        <v>31.23</v>
      </c>
      <c r="L555" s="399" t="s">
        <v>951</v>
      </c>
    </row>
    <row r="556" spans="1:12" ht="13.5">
      <c r="A556" s="399" t="s">
        <v>1240</v>
      </c>
      <c r="B556" s="399" t="s">
        <v>1241</v>
      </c>
      <c r="C556" s="399" t="s">
        <v>1390</v>
      </c>
      <c r="D556" s="399" t="s">
        <v>1391</v>
      </c>
      <c r="E556" s="400" t="s">
        <v>947</v>
      </c>
      <c r="F556" s="399" t="s">
        <v>947</v>
      </c>
      <c r="G556" s="399">
        <v>96029</v>
      </c>
      <c r="H556" s="399" t="s">
        <v>1526</v>
      </c>
      <c r="I556" s="399" t="s">
        <v>1393</v>
      </c>
      <c r="J556" s="399" t="s">
        <v>950</v>
      </c>
      <c r="K556" s="400">
        <v>28.12</v>
      </c>
      <c r="L556" s="399" t="s">
        <v>951</v>
      </c>
    </row>
    <row r="557" spans="1:12" ht="13.5">
      <c r="A557" s="399" t="s">
        <v>1240</v>
      </c>
      <c r="B557" s="399" t="s">
        <v>1241</v>
      </c>
      <c r="C557" s="399" t="s">
        <v>1390</v>
      </c>
      <c r="D557" s="399" t="s">
        <v>1391</v>
      </c>
      <c r="E557" s="400" t="s">
        <v>947</v>
      </c>
      <c r="F557" s="399" t="s">
        <v>947</v>
      </c>
      <c r="G557" s="399">
        <v>96036</v>
      </c>
      <c r="H557" s="399" t="s">
        <v>1527</v>
      </c>
      <c r="I557" s="399" t="s">
        <v>1393</v>
      </c>
      <c r="J557" s="399" t="s">
        <v>950</v>
      </c>
      <c r="K557" s="400">
        <v>39.72</v>
      </c>
      <c r="L557" s="399" t="s">
        <v>951</v>
      </c>
    </row>
    <row r="558" spans="1:12" ht="13.5">
      <c r="A558" s="399" t="s">
        <v>1240</v>
      </c>
      <c r="B558" s="399" t="s">
        <v>1241</v>
      </c>
      <c r="C558" s="399" t="s">
        <v>1390</v>
      </c>
      <c r="D558" s="399" t="s">
        <v>1391</v>
      </c>
      <c r="E558" s="400" t="s">
        <v>947</v>
      </c>
      <c r="F558" s="399" t="s">
        <v>947</v>
      </c>
      <c r="G558" s="399">
        <v>96155</v>
      </c>
      <c r="H558" s="399" t="s">
        <v>1528</v>
      </c>
      <c r="I558" s="399" t="s">
        <v>1393</v>
      </c>
      <c r="J558" s="399" t="s">
        <v>950</v>
      </c>
      <c r="K558" s="400">
        <v>28.24</v>
      </c>
      <c r="L558" s="399" t="s">
        <v>951</v>
      </c>
    </row>
    <row r="559" spans="1:12" ht="13.5">
      <c r="A559" s="399" t="s">
        <v>1240</v>
      </c>
      <c r="B559" s="399" t="s">
        <v>1241</v>
      </c>
      <c r="C559" s="399" t="s">
        <v>1390</v>
      </c>
      <c r="D559" s="399" t="s">
        <v>1391</v>
      </c>
      <c r="E559" s="400" t="s">
        <v>947</v>
      </c>
      <c r="F559" s="399" t="s">
        <v>947</v>
      </c>
      <c r="G559" s="399">
        <v>96156</v>
      </c>
      <c r="H559" s="399" t="s">
        <v>1529</v>
      </c>
      <c r="I559" s="399" t="s">
        <v>1393</v>
      </c>
      <c r="J559" s="399" t="s">
        <v>950</v>
      </c>
      <c r="K559" s="400">
        <v>37.53</v>
      </c>
      <c r="L559" s="399" t="s">
        <v>951</v>
      </c>
    </row>
    <row r="560" spans="1:12" ht="13.5">
      <c r="A560" s="399" t="s">
        <v>1240</v>
      </c>
      <c r="B560" s="399" t="s">
        <v>1241</v>
      </c>
      <c r="C560" s="399" t="s">
        <v>1390</v>
      </c>
      <c r="D560" s="399" t="s">
        <v>1391</v>
      </c>
      <c r="E560" s="400" t="s">
        <v>947</v>
      </c>
      <c r="F560" s="399" t="s">
        <v>947</v>
      </c>
      <c r="G560" s="399">
        <v>96159</v>
      </c>
      <c r="H560" s="399" t="s">
        <v>1530</v>
      </c>
      <c r="I560" s="399" t="s">
        <v>1393</v>
      </c>
      <c r="J560" s="399" t="s">
        <v>950</v>
      </c>
      <c r="K560" s="400">
        <v>43.93</v>
      </c>
      <c r="L560" s="399" t="s">
        <v>951</v>
      </c>
    </row>
    <row r="561" spans="1:12" ht="13.5">
      <c r="A561" s="399" t="s">
        <v>1240</v>
      </c>
      <c r="B561" s="399" t="s">
        <v>1241</v>
      </c>
      <c r="C561" s="399" t="s">
        <v>1390</v>
      </c>
      <c r="D561" s="399" t="s">
        <v>1391</v>
      </c>
      <c r="E561" s="400" t="s">
        <v>947</v>
      </c>
      <c r="F561" s="399" t="s">
        <v>947</v>
      </c>
      <c r="G561" s="399">
        <v>96246</v>
      </c>
      <c r="H561" s="399" t="s">
        <v>1531</v>
      </c>
      <c r="I561" s="399" t="s">
        <v>1393</v>
      </c>
      <c r="J561" s="399" t="s">
        <v>950</v>
      </c>
      <c r="K561" s="400">
        <v>38.04</v>
      </c>
      <c r="L561" s="399" t="s">
        <v>951</v>
      </c>
    </row>
    <row r="562" spans="1:12" ht="13.5">
      <c r="A562" s="399" t="s">
        <v>1240</v>
      </c>
      <c r="B562" s="399" t="s">
        <v>1241</v>
      </c>
      <c r="C562" s="399" t="s">
        <v>1390</v>
      </c>
      <c r="D562" s="399" t="s">
        <v>1391</v>
      </c>
      <c r="E562" s="400" t="s">
        <v>947</v>
      </c>
      <c r="F562" s="399" t="s">
        <v>947</v>
      </c>
      <c r="G562" s="399">
        <v>96302</v>
      </c>
      <c r="H562" s="399" t="s">
        <v>1532</v>
      </c>
      <c r="I562" s="399" t="s">
        <v>1393</v>
      </c>
      <c r="J562" s="399" t="s">
        <v>950</v>
      </c>
      <c r="K562" s="400">
        <v>59.34</v>
      </c>
      <c r="L562" s="399" t="s">
        <v>951</v>
      </c>
    </row>
    <row r="563" spans="1:12" ht="13.5">
      <c r="A563" s="399" t="s">
        <v>1240</v>
      </c>
      <c r="B563" s="399" t="s">
        <v>1241</v>
      </c>
      <c r="C563" s="399" t="s">
        <v>1390</v>
      </c>
      <c r="D563" s="399" t="s">
        <v>1391</v>
      </c>
      <c r="E563" s="400" t="s">
        <v>947</v>
      </c>
      <c r="F563" s="399" t="s">
        <v>947</v>
      </c>
      <c r="G563" s="399">
        <v>96308</v>
      </c>
      <c r="H563" s="399" t="s">
        <v>1533</v>
      </c>
      <c r="I563" s="399" t="s">
        <v>1393</v>
      </c>
      <c r="J563" s="399" t="s">
        <v>950</v>
      </c>
      <c r="K563" s="400">
        <v>0.12</v>
      </c>
      <c r="L563" s="399" t="s">
        <v>951</v>
      </c>
    </row>
    <row r="564" spans="1:12" ht="13.5">
      <c r="A564" s="399" t="s">
        <v>1240</v>
      </c>
      <c r="B564" s="399" t="s">
        <v>1241</v>
      </c>
      <c r="C564" s="399" t="s">
        <v>1390</v>
      </c>
      <c r="D564" s="399" t="s">
        <v>1391</v>
      </c>
      <c r="E564" s="400" t="s">
        <v>947</v>
      </c>
      <c r="F564" s="399" t="s">
        <v>947</v>
      </c>
      <c r="G564" s="399">
        <v>96464</v>
      </c>
      <c r="H564" s="399" t="s">
        <v>1534</v>
      </c>
      <c r="I564" s="399" t="s">
        <v>1393</v>
      </c>
      <c r="J564" s="399" t="s">
        <v>950</v>
      </c>
      <c r="K564" s="400">
        <v>47.7</v>
      </c>
      <c r="L564" s="399" t="s">
        <v>951</v>
      </c>
    </row>
    <row r="565" spans="1:12" ht="13.5">
      <c r="A565" s="399" t="s">
        <v>1240</v>
      </c>
      <c r="B565" s="399" t="s">
        <v>1241</v>
      </c>
      <c r="C565" s="399" t="s">
        <v>1390</v>
      </c>
      <c r="D565" s="399" t="s">
        <v>1391</v>
      </c>
      <c r="E565" s="400" t="s">
        <v>947</v>
      </c>
      <c r="F565" s="399" t="s">
        <v>947</v>
      </c>
      <c r="G565" s="399">
        <v>98765</v>
      </c>
      <c r="H565" s="399" t="s">
        <v>1535</v>
      </c>
      <c r="I565" s="399" t="s">
        <v>1393</v>
      </c>
      <c r="J565" s="399" t="s">
        <v>950</v>
      </c>
      <c r="K565" s="400">
        <v>7.0000000000000007E-2</v>
      </c>
      <c r="L565" s="399" t="s">
        <v>951</v>
      </c>
    </row>
    <row r="566" spans="1:12" ht="13.5">
      <c r="A566" s="399" t="s">
        <v>1240</v>
      </c>
      <c r="B566" s="399" t="s">
        <v>1241</v>
      </c>
      <c r="C566" s="399" t="s">
        <v>1390</v>
      </c>
      <c r="D566" s="399" t="s">
        <v>1391</v>
      </c>
      <c r="E566" s="400" t="s">
        <v>947</v>
      </c>
      <c r="F566" s="399" t="s">
        <v>947</v>
      </c>
      <c r="G566" s="399">
        <v>99834</v>
      </c>
      <c r="H566" s="399" t="s">
        <v>1536</v>
      </c>
      <c r="I566" s="399" t="s">
        <v>1393</v>
      </c>
      <c r="J566" s="399" t="s">
        <v>950</v>
      </c>
      <c r="K566" s="400">
        <v>0.13</v>
      </c>
      <c r="L566" s="399" t="s">
        <v>951</v>
      </c>
    </row>
    <row r="567" spans="1:12" ht="13.5">
      <c r="A567" s="399" t="s">
        <v>1240</v>
      </c>
      <c r="B567" s="399" t="s">
        <v>1241</v>
      </c>
      <c r="C567" s="399" t="s">
        <v>1390</v>
      </c>
      <c r="D567" s="399" t="s">
        <v>1391</v>
      </c>
      <c r="E567" s="400" t="s">
        <v>947</v>
      </c>
      <c r="F567" s="399" t="s">
        <v>947</v>
      </c>
      <c r="G567" s="399">
        <v>100642</v>
      </c>
      <c r="H567" s="399" t="s">
        <v>1537</v>
      </c>
      <c r="I567" s="399" t="s">
        <v>1393</v>
      </c>
      <c r="J567" s="399" t="s">
        <v>950</v>
      </c>
      <c r="K567" s="400">
        <v>114.23</v>
      </c>
      <c r="L567" s="399" t="s">
        <v>951</v>
      </c>
    </row>
    <row r="568" spans="1:12" ht="13.5">
      <c r="A568" s="399" t="s">
        <v>1240</v>
      </c>
      <c r="B568" s="399" t="s">
        <v>1241</v>
      </c>
      <c r="C568" s="399" t="s">
        <v>1390</v>
      </c>
      <c r="D568" s="399" t="s">
        <v>1391</v>
      </c>
      <c r="E568" s="400" t="s">
        <v>947</v>
      </c>
      <c r="F568" s="399" t="s">
        <v>947</v>
      </c>
      <c r="G568" s="399">
        <v>100648</v>
      </c>
      <c r="H568" s="399" t="s">
        <v>1538</v>
      </c>
      <c r="I568" s="399" t="s">
        <v>1393</v>
      </c>
      <c r="J568" s="399" t="s">
        <v>950</v>
      </c>
      <c r="K568" s="400">
        <v>270.45</v>
      </c>
      <c r="L568" s="399" t="s">
        <v>951</v>
      </c>
    </row>
    <row r="569" spans="1:12" ht="13.5">
      <c r="A569" s="399" t="s">
        <v>1240</v>
      </c>
      <c r="B569" s="399" t="s">
        <v>1241</v>
      </c>
      <c r="C569" s="399" t="s">
        <v>1539</v>
      </c>
      <c r="D569" s="399" t="s">
        <v>1540</v>
      </c>
      <c r="E569" s="400" t="s">
        <v>947</v>
      </c>
      <c r="F569" s="399" t="s">
        <v>947</v>
      </c>
      <c r="G569" s="399">
        <v>5089</v>
      </c>
      <c r="H569" s="399" t="s">
        <v>1541</v>
      </c>
      <c r="I569" s="399" t="s">
        <v>96</v>
      </c>
      <c r="J569" s="399" t="s">
        <v>950</v>
      </c>
      <c r="K569" s="400">
        <v>20.71</v>
      </c>
      <c r="L569" s="399" t="s">
        <v>951</v>
      </c>
    </row>
    <row r="570" spans="1:12" ht="13.5">
      <c r="A570" s="399" t="s">
        <v>1240</v>
      </c>
      <c r="B570" s="399" t="s">
        <v>1241</v>
      </c>
      <c r="C570" s="399" t="s">
        <v>1539</v>
      </c>
      <c r="D570" s="399" t="s">
        <v>1540</v>
      </c>
      <c r="E570" s="400" t="s">
        <v>947</v>
      </c>
      <c r="F570" s="399" t="s">
        <v>947</v>
      </c>
      <c r="G570" s="399">
        <v>5627</v>
      </c>
      <c r="H570" s="399" t="s">
        <v>1542</v>
      </c>
      <c r="I570" s="399" t="s">
        <v>96</v>
      </c>
      <c r="J570" s="399" t="s">
        <v>950</v>
      </c>
      <c r="K570" s="400">
        <v>24.08</v>
      </c>
      <c r="L570" s="399" t="s">
        <v>951</v>
      </c>
    </row>
    <row r="571" spans="1:12" ht="13.5">
      <c r="A571" s="399" t="s">
        <v>1240</v>
      </c>
      <c r="B571" s="399" t="s">
        <v>1241</v>
      </c>
      <c r="C571" s="399" t="s">
        <v>1539</v>
      </c>
      <c r="D571" s="399" t="s">
        <v>1540</v>
      </c>
      <c r="E571" s="400" t="s">
        <v>947</v>
      </c>
      <c r="F571" s="399" t="s">
        <v>947</v>
      </c>
      <c r="G571" s="399">
        <v>5628</v>
      </c>
      <c r="H571" s="399" t="s">
        <v>1543</v>
      </c>
      <c r="I571" s="399" t="s">
        <v>96</v>
      </c>
      <c r="J571" s="399" t="s">
        <v>950</v>
      </c>
      <c r="K571" s="400">
        <v>3.26</v>
      </c>
      <c r="L571" s="399" t="s">
        <v>951</v>
      </c>
    </row>
    <row r="572" spans="1:12" ht="13.5">
      <c r="A572" s="399" t="s">
        <v>1240</v>
      </c>
      <c r="B572" s="399" t="s">
        <v>1241</v>
      </c>
      <c r="C572" s="399" t="s">
        <v>1539</v>
      </c>
      <c r="D572" s="399" t="s">
        <v>1540</v>
      </c>
      <c r="E572" s="400" t="s">
        <v>947</v>
      </c>
      <c r="F572" s="399" t="s">
        <v>947</v>
      </c>
      <c r="G572" s="399">
        <v>5629</v>
      </c>
      <c r="H572" s="399" t="s">
        <v>1544</v>
      </c>
      <c r="I572" s="399" t="s">
        <v>96</v>
      </c>
      <c r="J572" s="399" t="s">
        <v>950</v>
      </c>
      <c r="K572" s="400">
        <v>30.1</v>
      </c>
      <c r="L572" s="399" t="s">
        <v>951</v>
      </c>
    </row>
    <row r="573" spans="1:12" ht="13.5">
      <c r="A573" s="399" t="s">
        <v>1240</v>
      </c>
      <c r="B573" s="399" t="s">
        <v>1241</v>
      </c>
      <c r="C573" s="399" t="s">
        <v>1539</v>
      </c>
      <c r="D573" s="399" t="s">
        <v>1540</v>
      </c>
      <c r="E573" s="400" t="s">
        <v>947</v>
      </c>
      <c r="F573" s="399" t="s">
        <v>947</v>
      </c>
      <c r="G573" s="399">
        <v>5630</v>
      </c>
      <c r="H573" s="399" t="s">
        <v>1545</v>
      </c>
      <c r="I573" s="399" t="s">
        <v>96</v>
      </c>
      <c r="J573" s="399" t="s">
        <v>1440</v>
      </c>
      <c r="K573" s="400">
        <v>36.61</v>
      </c>
      <c r="L573" s="399" t="s">
        <v>951</v>
      </c>
    </row>
    <row r="574" spans="1:12" ht="13.5">
      <c r="A574" s="399" t="s">
        <v>1240</v>
      </c>
      <c r="B574" s="399" t="s">
        <v>1241</v>
      </c>
      <c r="C574" s="399" t="s">
        <v>1539</v>
      </c>
      <c r="D574" s="399" t="s">
        <v>1540</v>
      </c>
      <c r="E574" s="400" t="s">
        <v>947</v>
      </c>
      <c r="F574" s="399" t="s">
        <v>947</v>
      </c>
      <c r="G574" s="399">
        <v>5658</v>
      </c>
      <c r="H574" s="399" t="s">
        <v>1546</v>
      </c>
      <c r="I574" s="399" t="s">
        <v>96</v>
      </c>
      <c r="J574" s="399" t="s">
        <v>950</v>
      </c>
      <c r="K574" s="400">
        <v>1.21</v>
      </c>
      <c r="L574" s="399" t="s">
        <v>951</v>
      </c>
    </row>
    <row r="575" spans="1:12" ht="13.5">
      <c r="A575" s="399" t="s">
        <v>1240</v>
      </c>
      <c r="B575" s="399" t="s">
        <v>1241</v>
      </c>
      <c r="C575" s="399" t="s">
        <v>1539</v>
      </c>
      <c r="D575" s="399" t="s">
        <v>1540</v>
      </c>
      <c r="E575" s="400" t="s">
        <v>947</v>
      </c>
      <c r="F575" s="399" t="s">
        <v>947</v>
      </c>
      <c r="G575" s="399">
        <v>5664</v>
      </c>
      <c r="H575" s="399" t="s">
        <v>1547</v>
      </c>
      <c r="I575" s="399" t="s">
        <v>96</v>
      </c>
      <c r="J575" s="399" t="s">
        <v>950</v>
      </c>
      <c r="K575" s="400">
        <v>17.05</v>
      </c>
      <c r="L575" s="399" t="s">
        <v>951</v>
      </c>
    </row>
    <row r="576" spans="1:12" ht="13.5">
      <c r="A576" s="399" t="s">
        <v>1240</v>
      </c>
      <c r="B576" s="399" t="s">
        <v>1241</v>
      </c>
      <c r="C576" s="399" t="s">
        <v>1539</v>
      </c>
      <c r="D576" s="399" t="s">
        <v>1540</v>
      </c>
      <c r="E576" s="400" t="s">
        <v>947</v>
      </c>
      <c r="F576" s="399" t="s">
        <v>947</v>
      </c>
      <c r="G576" s="399">
        <v>5667</v>
      </c>
      <c r="H576" s="399" t="s">
        <v>1548</v>
      </c>
      <c r="I576" s="399" t="s">
        <v>96</v>
      </c>
      <c r="J576" s="399" t="s">
        <v>950</v>
      </c>
      <c r="K576" s="400">
        <v>15.16</v>
      </c>
      <c r="L576" s="399" t="s">
        <v>951</v>
      </c>
    </row>
    <row r="577" spans="1:12" ht="13.5">
      <c r="A577" s="399" t="s">
        <v>1240</v>
      </c>
      <c r="B577" s="399" t="s">
        <v>1241</v>
      </c>
      <c r="C577" s="399" t="s">
        <v>1539</v>
      </c>
      <c r="D577" s="399" t="s">
        <v>1540</v>
      </c>
      <c r="E577" s="400" t="s">
        <v>947</v>
      </c>
      <c r="F577" s="399" t="s">
        <v>947</v>
      </c>
      <c r="G577" s="399">
        <v>5668</v>
      </c>
      <c r="H577" s="399" t="s">
        <v>1549</v>
      </c>
      <c r="I577" s="399" t="s">
        <v>96</v>
      </c>
      <c r="J577" s="399" t="s">
        <v>1440</v>
      </c>
      <c r="K577" s="400">
        <v>28.01</v>
      </c>
      <c r="L577" s="399" t="s">
        <v>951</v>
      </c>
    </row>
    <row r="578" spans="1:12" ht="13.5">
      <c r="A578" s="399" t="s">
        <v>1240</v>
      </c>
      <c r="B578" s="399" t="s">
        <v>1241</v>
      </c>
      <c r="C578" s="399" t="s">
        <v>1539</v>
      </c>
      <c r="D578" s="399" t="s">
        <v>1540</v>
      </c>
      <c r="E578" s="400" t="s">
        <v>947</v>
      </c>
      <c r="F578" s="399" t="s">
        <v>947</v>
      </c>
      <c r="G578" s="399">
        <v>5674</v>
      </c>
      <c r="H578" s="399" t="s">
        <v>1550</v>
      </c>
      <c r="I578" s="399" t="s">
        <v>96</v>
      </c>
      <c r="J578" s="399" t="s">
        <v>950</v>
      </c>
      <c r="K578" s="400">
        <v>19.920000000000002</v>
      </c>
      <c r="L578" s="399" t="s">
        <v>951</v>
      </c>
    </row>
    <row r="579" spans="1:12" ht="13.5">
      <c r="A579" s="399" t="s">
        <v>1240</v>
      </c>
      <c r="B579" s="399" t="s">
        <v>1241</v>
      </c>
      <c r="C579" s="399" t="s">
        <v>1539</v>
      </c>
      <c r="D579" s="399" t="s">
        <v>1540</v>
      </c>
      <c r="E579" s="400" t="s">
        <v>947</v>
      </c>
      <c r="F579" s="399" t="s">
        <v>947</v>
      </c>
      <c r="G579" s="399">
        <v>5692</v>
      </c>
      <c r="H579" s="399" t="s">
        <v>1551</v>
      </c>
      <c r="I579" s="399" t="s">
        <v>96</v>
      </c>
      <c r="J579" s="399" t="s">
        <v>1037</v>
      </c>
      <c r="K579" s="400">
        <v>0.15</v>
      </c>
      <c r="L579" s="399" t="s">
        <v>951</v>
      </c>
    </row>
    <row r="580" spans="1:12" ht="13.5">
      <c r="A580" s="399" t="s">
        <v>1240</v>
      </c>
      <c r="B580" s="399" t="s">
        <v>1241</v>
      </c>
      <c r="C580" s="399" t="s">
        <v>1539</v>
      </c>
      <c r="D580" s="399" t="s">
        <v>1540</v>
      </c>
      <c r="E580" s="400" t="s">
        <v>947</v>
      </c>
      <c r="F580" s="399" t="s">
        <v>947</v>
      </c>
      <c r="G580" s="399">
        <v>5693</v>
      </c>
      <c r="H580" s="399" t="s">
        <v>1552</v>
      </c>
      <c r="I580" s="399" t="s">
        <v>96</v>
      </c>
      <c r="J580" s="399" t="s">
        <v>1440</v>
      </c>
      <c r="K580" s="400">
        <v>5.29</v>
      </c>
      <c r="L580" s="399" t="s">
        <v>951</v>
      </c>
    </row>
    <row r="581" spans="1:12" ht="13.5">
      <c r="A581" s="399" t="s">
        <v>1240</v>
      </c>
      <c r="B581" s="399" t="s">
        <v>1241</v>
      </c>
      <c r="C581" s="399" t="s">
        <v>1539</v>
      </c>
      <c r="D581" s="399" t="s">
        <v>1540</v>
      </c>
      <c r="E581" s="400" t="s">
        <v>947</v>
      </c>
      <c r="F581" s="399" t="s">
        <v>947</v>
      </c>
      <c r="G581" s="399">
        <v>5695</v>
      </c>
      <c r="H581" s="399" t="s">
        <v>1553</v>
      </c>
      <c r="I581" s="399" t="s">
        <v>96</v>
      </c>
      <c r="J581" s="399" t="s">
        <v>950</v>
      </c>
      <c r="K581" s="400">
        <v>25.21</v>
      </c>
      <c r="L581" s="399" t="s">
        <v>951</v>
      </c>
    </row>
    <row r="582" spans="1:12" ht="13.5">
      <c r="A582" s="399" t="s">
        <v>1240</v>
      </c>
      <c r="B582" s="399" t="s">
        <v>1241</v>
      </c>
      <c r="C582" s="399" t="s">
        <v>1539</v>
      </c>
      <c r="D582" s="399" t="s">
        <v>1540</v>
      </c>
      <c r="E582" s="400" t="s">
        <v>947</v>
      </c>
      <c r="F582" s="399" t="s">
        <v>947</v>
      </c>
      <c r="G582" s="399">
        <v>5703</v>
      </c>
      <c r="H582" s="399" t="s">
        <v>1554</v>
      </c>
      <c r="I582" s="399" t="s">
        <v>96</v>
      </c>
      <c r="J582" s="399" t="s">
        <v>1037</v>
      </c>
      <c r="K582" s="400">
        <v>14.28</v>
      </c>
      <c r="L582" s="399" t="s">
        <v>951</v>
      </c>
    </row>
    <row r="583" spans="1:12" ht="13.5">
      <c r="A583" s="399" t="s">
        <v>1240</v>
      </c>
      <c r="B583" s="399" t="s">
        <v>1241</v>
      </c>
      <c r="C583" s="399" t="s">
        <v>1539</v>
      </c>
      <c r="D583" s="399" t="s">
        <v>1540</v>
      </c>
      <c r="E583" s="400" t="s">
        <v>947</v>
      </c>
      <c r="F583" s="399" t="s">
        <v>947</v>
      </c>
      <c r="G583" s="399">
        <v>5705</v>
      </c>
      <c r="H583" s="399" t="s">
        <v>1555</v>
      </c>
      <c r="I583" s="399" t="s">
        <v>96</v>
      </c>
      <c r="J583" s="399" t="s">
        <v>950</v>
      </c>
      <c r="K583" s="400">
        <v>15.7</v>
      </c>
      <c r="L583" s="399" t="s">
        <v>951</v>
      </c>
    </row>
    <row r="584" spans="1:12" ht="13.5">
      <c r="A584" s="399" t="s">
        <v>1240</v>
      </c>
      <c r="B584" s="399" t="s">
        <v>1241</v>
      </c>
      <c r="C584" s="399" t="s">
        <v>1539</v>
      </c>
      <c r="D584" s="399" t="s">
        <v>1540</v>
      </c>
      <c r="E584" s="400" t="s">
        <v>947</v>
      </c>
      <c r="F584" s="399" t="s">
        <v>947</v>
      </c>
      <c r="G584" s="399">
        <v>5707</v>
      </c>
      <c r="H584" s="399" t="s">
        <v>1556</v>
      </c>
      <c r="I584" s="399" t="s">
        <v>96</v>
      </c>
      <c r="J584" s="399" t="s">
        <v>950</v>
      </c>
      <c r="K584" s="400">
        <v>42.55</v>
      </c>
      <c r="L584" s="399" t="s">
        <v>951</v>
      </c>
    </row>
    <row r="585" spans="1:12" ht="13.5">
      <c r="A585" s="399" t="s">
        <v>1240</v>
      </c>
      <c r="B585" s="399" t="s">
        <v>1241</v>
      </c>
      <c r="C585" s="399" t="s">
        <v>1539</v>
      </c>
      <c r="D585" s="399" t="s">
        <v>1540</v>
      </c>
      <c r="E585" s="400" t="s">
        <v>947</v>
      </c>
      <c r="F585" s="399" t="s">
        <v>947</v>
      </c>
      <c r="G585" s="399">
        <v>5710</v>
      </c>
      <c r="H585" s="399" t="s">
        <v>1557</v>
      </c>
      <c r="I585" s="399" t="s">
        <v>96</v>
      </c>
      <c r="J585" s="399" t="s">
        <v>950</v>
      </c>
      <c r="K585" s="400">
        <v>99.26</v>
      </c>
      <c r="L585" s="399" t="s">
        <v>951</v>
      </c>
    </row>
    <row r="586" spans="1:12" ht="13.5">
      <c r="A586" s="399" t="s">
        <v>1240</v>
      </c>
      <c r="B586" s="399" t="s">
        <v>1241</v>
      </c>
      <c r="C586" s="399" t="s">
        <v>1539</v>
      </c>
      <c r="D586" s="399" t="s">
        <v>1540</v>
      </c>
      <c r="E586" s="400" t="s">
        <v>947</v>
      </c>
      <c r="F586" s="399" t="s">
        <v>947</v>
      </c>
      <c r="G586" s="399">
        <v>5711</v>
      </c>
      <c r="H586" s="399" t="s">
        <v>1558</v>
      </c>
      <c r="I586" s="399" t="s">
        <v>96</v>
      </c>
      <c r="J586" s="399" t="s">
        <v>1440</v>
      </c>
      <c r="K586" s="400">
        <v>50.59</v>
      </c>
      <c r="L586" s="399" t="s">
        <v>951</v>
      </c>
    </row>
    <row r="587" spans="1:12" ht="13.5">
      <c r="A587" s="399" t="s">
        <v>1240</v>
      </c>
      <c r="B587" s="399" t="s">
        <v>1241</v>
      </c>
      <c r="C587" s="399" t="s">
        <v>1539</v>
      </c>
      <c r="D587" s="399" t="s">
        <v>1540</v>
      </c>
      <c r="E587" s="400" t="s">
        <v>947</v>
      </c>
      <c r="F587" s="399" t="s">
        <v>947</v>
      </c>
      <c r="G587" s="399">
        <v>5714</v>
      </c>
      <c r="H587" s="399" t="s">
        <v>1559</v>
      </c>
      <c r="I587" s="399" t="s">
        <v>96</v>
      </c>
      <c r="J587" s="399" t="s">
        <v>950</v>
      </c>
      <c r="K587" s="400">
        <v>8.18</v>
      </c>
      <c r="L587" s="399" t="s">
        <v>951</v>
      </c>
    </row>
    <row r="588" spans="1:12" ht="13.5">
      <c r="A588" s="399" t="s">
        <v>1240</v>
      </c>
      <c r="B588" s="399" t="s">
        <v>1241</v>
      </c>
      <c r="C588" s="399" t="s">
        <v>1539</v>
      </c>
      <c r="D588" s="399" t="s">
        <v>1540</v>
      </c>
      <c r="E588" s="400" t="s">
        <v>947</v>
      </c>
      <c r="F588" s="399" t="s">
        <v>947</v>
      </c>
      <c r="G588" s="399">
        <v>5715</v>
      </c>
      <c r="H588" s="399" t="s">
        <v>1560</v>
      </c>
      <c r="I588" s="399" t="s">
        <v>96</v>
      </c>
      <c r="J588" s="399" t="s">
        <v>1440</v>
      </c>
      <c r="K588" s="400">
        <v>68.06</v>
      </c>
      <c r="L588" s="399" t="s">
        <v>951</v>
      </c>
    </row>
    <row r="589" spans="1:12" ht="13.5">
      <c r="A589" s="399" t="s">
        <v>1240</v>
      </c>
      <c r="B589" s="399" t="s">
        <v>1241</v>
      </c>
      <c r="C589" s="399" t="s">
        <v>1539</v>
      </c>
      <c r="D589" s="399" t="s">
        <v>1540</v>
      </c>
      <c r="E589" s="400" t="s">
        <v>947</v>
      </c>
      <c r="F589" s="399" t="s">
        <v>947</v>
      </c>
      <c r="G589" s="399">
        <v>5718</v>
      </c>
      <c r="H589" s="399" t="s">
        <v>1561</v>
      </c>
      <c r="I589" s="399" t="s">
        <v>96</v>
      </c>
      <c r="J589" s="399" t="s">
        <v>1440</v>
      </c>
      <c r="K589" s="400">
        <v>60.38</v>
      </c>
      <c r="L589" s="399" t="s">
        <v>951</v>
      </c>
    </row>
    <row r="590" spans="1:12" ht="13.5">
      <c r="A590" s="399" t="s">
        <v>1240</v>
      </c>
      <c r="B590" s="399" t="s">
        <v>1241</v>
      </c>
      <c r="C590" s="399" t="s">
        <v>1539</v>
      </c>
      <c r="D590" s="399" t="s">
        <v>1540</v>
      </c>
      <c r="E590" s="400" t="s">
        <v>947</v>
      </c>
      <c r="F590" s="399" t="s">
        <v>947</v>
      </c>
      <c r="G590" s="399">
        <v>5721</v>
      </c>
      <c r="H590" s="399" t="s">
        <v>1562</v>
      </c>
      <c r="I590" s="399" t="s">
        <v>96</v>
      </c>
      <c r="J590" s="399" t="s">
        <v>1440</v>
      </c>
      <c r="K590" s="400">
        <v>53.27</v>
      </c>
      <c r="L590" s="399" t="s">
        <v>951</v>
      </c>
    </row>
    <row r="591" spans="1:12" ht="13.5">
      <c r="A591" s="399" t="s">
        <v>1240</v>
      </c>
      <c r="B591" s="399" t="s">
        <v>1241</v>
      </c>
      <c r="C591" s="399" t="s">
        <v>1539</v>
      </c>
      <c r="D591" s="399" t="s">
        <v>1540</v>
      </c>
      <c r="E591" s="400" t="s">
        <v>947</v>
      </c>
      <c r="F591" s="399" t="s">
        <v>947</v>
      </c>
      <c r="G591" s="399">
        <v>5722</v>
      </c>
      <c r="H591" s="399" t="s">
        <v>1563</v>
      </c>
      <c r="I591" s="399" t="s">
        <v>96</v>
      </c>
      <c r="J591" s="399" t="s">
        <v>1440</v>
      </c>
      <c r="K591" s="400">
        <v>123.21</v>
      </c>
      <c r="L591" s="399" t="s">
        <v>951</v>
      </c>
    </row>
    <row r="592" spans="1:12" ht="13.5">
      <c r="A592" s="399" t="s">
        <v>1240</v>
      </c>
      <c r="B592" s="399" t="s">
        <v>1241</v>
      </c>
      <c r="C592" s="399" t="s">
        <v>1539</v>
      </c>
      <c r="D592" s="399" t="s">
        <v>1540</v>
      </c>
      <c r="E592" s="400" t="s">
        <v>947</v>
      </c>
      <c r="F592" s="399" t="s">
        <v>947</v>
      </c>
      <c r="G592" s="399">
        <v>5724</v>
      </c>
      <c r="H592" s="399" t="s">
        <v>1564</v>
      </c>
      <c r="I592" s="399" t="s">
        <v>96</v>
      </c>
      <c r="J592" s="399" t="s">
        <v>950</v>
      </c>
      <c r="K592" s="400">
        <v>31.3</v>
      </c>
      <c r="L592" s="399" t="s">
        <v>951</v>
      </c>
    </row>
    <row r="593" spans="1:12" ht="13.5">
      <c r="A593" s="399" t="s">
        <v>1240</v>
      </c>
      <c r="B593" s="399" t="s">
        <v>1241</v>
      </c>
      <c r="C593" s="399" t="s">
        <v>1539</v>
      </c>
      <c r="D593" s="399" t="s">
        <v>1540</v>
      </c>
      <c r="E593" s="400" t="s">
        <v>947</v>
      </c>
      <c r="F593" s="399" t="s">
        <v>947</v>
      </c>
      <c r="G593" s="399">
        <v>5727</v>
      </c>
      <c r="H593" s="399" t="s">
        <v>1565</v>
      </c>
      <c r="I593" s="399" t="s">
        <v>96</v>
      </c>
      <c r="J593" s="399" t="s">
        <v>950</v>
      </c>
      <c r="K593" s="400">
        <v>6.01</v>
      </c>
      <c r="L593" s="399" t="s">
        <v>951</v>
      </c>
    </row>
    <row r="594" spans="1:12" ht="13.5">
      <c r="A594" s="399" t="s">
        <v>1240</v>
      </c>
      <c r="B594" s="399" t="s">
        <v>1241</v>
      </c>
      <c r="C594" s="399" t="s">
        <v>1539</v>
      </c>
      <c r="D594" s="399" t="s">
        <v>1540</v>
      </c>
      <c r="E594" s="400" t="s">
        <v>947</v>
      </c>
      <c r="F594" s="399" t="s">
        <v>947</v>
      </c>
      <c r="G594" s="399">
        <v>5729</v>
      </c>
      <c r="H594" s="399" t="s">
        <v>1566</v>
      </c>
      <c r="I594" s="399" t="s">
        <v>96</v>
      </c>
      <c r="J594" s="399" t="s">
        <v>950</v>
      </c>
      <c r="K594" s="400">
        <v>24.46</v>
      </c>
      <c r="L594" s="399" t="s">
        <v>951</v>
      </c>
    </row>
    <row r="595" spans="1:12" ht="13.5">
      <c r="A595" s="399" t="s">
        <v>1240</v>
      </c>
      <c r="B595" s="399" t="s">
        <v>1241</v>
      </c>
      <c r="C595" s="399" t="s">
        <v>1539</v>
      </c>
      <c r="D595" s="399" t="s">
        <v>1540</v>
      </c>
      <c r="E595" s="400" t="s">
        <v>947</v>
      </c>
      <c r="F595" s="399" t="s">
        <v>947</v>
      </c>
      <c r="G595" s="399">
        <v>5730</v>
      </c>
      <c r="H595" s="399" t="s">
        <v>1567</v>
      </c>
      <c r="I595" s="399" t="s">
        <v>96</v>
      </c>
      <c r="J595" s="399" t="s">
        <v>1440</v>
      </c>
      <c r="K595" s="400">
        <v>23.52</v>
      </c>
      <c r="L595" s="399" t="s">
        <v>951</v>
      </c>
    </row>
    <row r="596" spans="1:12" ht="13.5">
      <c r="A596" s="399" t="s">
        <v>1240</v>
      </c>
      <c r="B596" s="399" t="s">
        <v>1241</v>
      </c>
      <c r="C596" s="399" t="s">
        <v>1539</v>
      </c>
      <c r="D596" s="399" t="s">
        <v>1540</v>
      </c>
      <c r="E596" s="400" t="s">
        <v>947</v>
      </c>
      <c r="F596" s="399" t="s">
        <v>947</v>
      </c>
      <c r="G596" s="399">
        <v>5735</v>
      </c>
      <c r="H596" s="399" t="s">
        <v>1568</v>
      </c>
      <c r="I596" s="399" t="s">
        <v>96</v>
      </c>
      <c r="J596" s="399" t="s">
        <v>950</v>
      </c>
      <c r="K596" s="400">
        <v>16.45</v>
      </c>
      <c r="L596" s="399" t="s">
        <v>951</v>
      </c>
    </row>
    <row r="597" spans="1:12" ht="13.5">
      <c r="A597" s="399" t="s">
        <v>1240</v>
      </c>
      <c r="B597" s="399" t="s">
        <v>1241</v>
      </c>
      <c r="C597" s="399" t="s">
        <v>1539</v>
      </c>
      <c r="D597" s="399" t="s">
        <v>1540</v>
      </c>
      <c r="E597" s="400" t="s">
        <v>947</v>
      </c>
      <c r="F597" s="399" t="s">
        <v>947</v>
      </c>
      <c r="G597" s="399">
        <v>5736</v>
      </c>
      <c r="H597" s="399" t="s">
        <v>1569</v>
      </c>
      <c r="I597" s="399" t="s">
        <v>96</v>
      </c>
      <c r="J597" s="399" t="s">
        <v>1440</v>
      </c>
      <c r="K597" s="400">
        <v>25.7</v>
      </c>
      <c r="L597" s="399" t="s">
        <v>951</v>
      </c>
    </row>
    <row r="598" spans="1:12" ht="13.5">
      <c r="A598" s="399" t="s">
        <v>1240</v>
      </c>
      <c r="B598" s="399" t="s">
        <v>1241</v>
      </c>
      <c r="C598" s="399" t="s">
        <v>1539</v>
      </c>
      <c r="D598" s="399" t="s">
        <v>1540</v>
      </c>
      <c r="E598" s="400" t="s">
        <v>947</v>
      </c>
      <c r="F598" s="399" t="s">
        <v>947</v>
      </c>
      <c r="G598" s="399">
        <v>5738</v>
      </c>
      <c r="H598" s="399" t="s">
        <v>1570</v>
      </c>
      <c r="I598" s="399" t="s">
        <v>96</v>
      </c>
      <c r="J598" s="399" t="s">
        <v>950</v>
      </c>
      <c r="K598" s="400">
        <v>21.75</v>
      </c>
      <c r="L598" s="399" t="s">
        <v>951</v>
      </c>
    </row>
    <row r="599" spans="1:12" ht="13.5">
      <c r="A599" s="399" t="s">
        <v>1240</v>
      </c>
      <c r="B599" s="399" t="s">
        <v>1241</v>
      </c>
      <c r="C599" s="399" t="s">
        <v>1539</v>
      </c>
      <c r="D599" s="399" t="s">
        <v>1540</v>
      </c>
      <c r="E599" s="400" t="s">
        <v>947</v>
      </c>
      <c r="F599" s="399" t="s">
        <v>947</v>
      </c>
      <c r="G599" s="399">
        <v>5739</v>
      </c>
      <c r="H599" s="399" t="s">
        <v>1571</v>
      </c>
      <c r="I599" s="399" t="s">
        <v>96</v>
      </c>
      <c r="J599" s="399" t="s">
        <v>950</v>
      </c>
      <c r="K599" s="400">
        <v>27.21</v>
      </c>
      <c r="L599" s="399" t="s">
        <v>951</v>
      </c>
    </row>
    <row r="600" spans="1:12" ht="13.5">
      <c r="A600" s="399" t="s">
        <v>1240</v>
      </c>
      <c r="B600" s="399" t="s">
        <v>1241</v>
      </c>
      <c r="C600" s="399" t="s">
        <v>1539</v>
      </c>
      <c r="D600" s="399" t="s">
        <v>1540</v>
      </c>
      <c r="E600" s="400" t="s">
        <v>947</v>
      </c>
      <c r="F600" s="399" t="s">
        <v>947</v>
      </c>
      <c r="G600" s="399">
        <v>5741</v>
      </c>
      <c r="H600" s="399" t="s">
        <v>1572</v>
      </c>
      <c r="I600" s="399" t="s">
        <v>96</v>
      </c>
      <c r="J600" s="399" t="s">
        <v>950</v>
      </c>
      <c r="K600" s="400">
        <v>27.29</v>
      </c>
      <c r="L600" s="399" t="s">
        <v>951</v>
      </c>
    </row>
    <row r="601" spans="1:12" ht="13.5">
      <c r="A601" s="399" t="s">
        <v>1240</v>
      </c>
      <c r="B601" s="399" t="s">
        <v>1241</v>
      </c>
      <c r="C601" s="399" t="s">
        <v>1539</v>
      </c>
      <c r="D601" s="399" t="s">
        <v>1540</v>
      </c>
      <c r="E601" s="400" t="s">
        <v>947</v>
      </c>
      <c r="F601" s="399" t="s">
        <v>947</v>
      </c>
      <c r="G601" s="399">
        <v>5742</v>
      </c>
      <c r="H601" s="399" t="s">
        <v>1573</v>
      </c>
      <c r="I601" s="399" t="s">
        <v>96</v>
      </c>
      <c r="J601" s="399" t="s">
        <v>1440</v>
      </c>
      <c r="K601" s="400">
        <v>15.67</v>
      </c>
      <c r="L601" s="399" t="s">
        <v>951</v>
      </c>
    </row>
    <row r="602" spans="1:12" ht="13.5">
      <c r="A602" s="399" t="s">
        <v>1240</v>
      </c>
      <c r="B602" s="399" t="s">
        <v>1241</v>
      </c>
      <c r="C602" s="399" t="s">
        <v>1539</v>
      </c>
      <c r="D602" s="399" t="s">
        <v>1540</v>
      </c>
      <c r="E602" s="400" t="s">
        <v>947</v>
      </c>
      <c r="F602" s="399" t="s">
        <v>947</v>
      </c>
      <c r="G602" s="399">
        <v>5747</v>
      </c>
      <c r="H602" s="399" t="s">
        <v>1574</v>
      </c>
      <c r="I602" s="399" t="s">
        <v>96</v>
      </c>
      <c r="J602" s="399" t="s">
        <v>1440</v>
      </c>
      <c r="K602" s="400">
        <v>89.86</v>
      </c>
      <c r="L602" s="399" t="s">
        <v>951</v>
      </c>
    </row>
    <row r="603" spans="1:12" ht="13.5">
      <c r="A603" s="399" t="s">
        <v>1240</v>
      </c>
      <c r="B603" s="399" t="s">
        <v>1241</v>
      </c>
      <c r="C603" s="399" t="s">
        <v>1539</v>
      </c>
      <c r="D603" s="399" t="s">
        <v>1540</v>
      </c>
      <c r="E603" s="400" t="s">
        <v>947</v>
      </c>
      <c r="F603" s="399" t="s">
        <v>947</v>
      </c>
      <c r="G603" s="399">
        <v>5751</v>
      </c>
      <c r="H603" s="399" t="s">
        <v>1575</v>
      </c>
      <c r="I603" s="399" t="s">
        <v>96</v>
      </c>
      <c r="J603" s="399" t="s">
        <v>950</v>
      </c>
      <c r="K603" s="400">
        <v>17.28</v>
      </c>
      <c r="L603" s="399" t="s">
        <v>951</v>
      </c>
    </row>
    <row r="604" spans="1:12" ht="13.5">
      <c r="A604" s="399" t="s">
        <v>1240</v>
      </c>
      <c r="B604" s="399" t="s">
        <v>1241</v>
      </c>
      <c r="C604" s="399" t="s">
        <v>1539</v>
      </c>
      <c r="D604" s="399" t="s">
        <v>1540</v>
      </c>
      <c r="E604" s="400" t="s">
        <v>947</v>
      </c>
      <c r="F604" s="399" t="s">
        <v>947</v>
      </c>
      <c r="G604" s="399">
        <v>5754</v>
      </c>
      <c r="H604" s="399" t="s">
        <v>1576</v>
      </c>
      <c r="I604" s="399" t="s">
        <v>96</v>
      </c>
      <c r="J604" s="399" t="s">
        <v>950</v>
      </c>
      <c r="K604" s="400">
        <v>14.56</v>
      </c>
      <c r="L604" s="399" t="s">
        <v>951</v>
      </c>
    </row>
    <row r="605" spans="1:12" ht="13.5">
      <c r="A605" s="399" t="s">
        <v>1240</v>
      </c>
      <c r="B605" s="399" t="s">
        <v>1241</v>
      </c>
      <c r="C605" s="399" t="s">
        <v>1539</v>
      </c>
      <c r="D605" s="399" t="s">
        <v>1540</v>
      </c>
      <c r="E605" s="400" t="s">
        <v>947</v>
      </c>
      <c r="F605" s="399" t="s">
        <v>947</v>
      </c>
      <c r="G605" s="399">
        <v>5763</v>
      </c>
      <c r="H605" s="399" t="s">
        <v>1577</v>
      </c>
      <c r="I605" s="399" t="s">
        <v>96</v>
      </c>
      <c r="J605" s="399" t="s">
        <v>950</v>
      </c>
      <c r="K605" s="400">
        <v>24.7</v>
      </c>
      <c r="L605" s="399" t="s">
        <v>951</v>
      </c>
    </row>
    <row r="606" spans="1:12" ht="13.5">
      <c r="A606" s="399" t="s">
        <v>1240</v>
      </c>
      <c r="B606" s="399" t="s">
        <v>1241</v>
      </c>
      <c r="C606" s="399" t="s">
        <v>1539</v>
      </c>
      <c r="D606" s="399" t="s">
        <v>1540</v>
      </c>
      <c r="E606" s="400" t="s">
        <v>947</v>
      </c>
      <c r="F606" s="399" t="s">
        <v>947</v>
      </c>
      <c r="G606" s="399">
        <v>5765</v>
      </c>
      <c r="H606" s="399" t="s">
        <v>1578</v>
      </c>
      <c r="I606" s="399" t="s">
        <v>96</v>
      </c>
      <c r="J606" s="399" t="s">
        <v>950</v>
      </c>
      <c r="K606" s="400">
        <v>1.92</v>
      </c>
      <c r="L606" s="399" t="s">
        <v>951</v>
      </c>
    </row>
    <row r="607" spans="1:12" ht="13.5">
      <c r="A607" s="399" t="s">
        <v>1240</v>
      </c>
      <c r="B607" s="399" t="s">
        <v>1241</v>
      </c>
      <c r="C607" s="399" t="s">
        <v>1539</v>
      </c>
      <c r="D607" s="399" t="s">
        <v>1540</v>
      </c>
      <c r="E607" s="400" t="s">
        <v>947</v>
      </c>
      <c r="F607" s="399" t="s">
        <v>947</v>
      </c>
      <c r="G607" s="399">
        <v>5766</v>
      </c>
      <c r="H607" s="399" t="s">
        <v>1579</v>
      </c>
      <c r="I607" s="399" t="s">
        <v>96</v>
      </c>
      <c r="J607" s="399" t="s">
        <v>1440</v>
      </c>
      <c r="K607" s="400">
        <v>2.64</v>
      </c>
      <c r="L607" s="399" t="s">
        <v>951</v>
      </c>
    </row>
    <row r="608" spans="1:12" ht="13.5">
      <c r="A608" s="399" t="s">
        <v>1240</v>
      </c>
      <c r="B608" s="399" t="s">
        <v>1241</v>
      </c>
      <c r="C608" s="399" t="s">
        <v>1539</v>
      </c>
      <c r="D608" s="399" t="s">
        <v>1540</v>
      </c>
      <c r="E608" s="400" t="s">
        <v>947</v>
      </c>
      <c r="F608" s="399" t="s">
        <v>947</v>
      </c>
      <c r="G608" s="399">
        <v>5779</v>
      </c>
      <c r="H608" s="399" t="s">
        <v>1580</v>
      </c>
      <c r="I608" s="399" t="s">
        <v>96</v>
      </c>
      <c r="J608" s="399" t="s">
        <v>950</v>
      </c>
      <c r="K608" s="400">
        <v>34.85</v>
      </c>
      <c r="L608" s="399" t="s">
        <v>951</v>
      </c>
    </row>
    <row r="609" spans="1:12" ht="13.5">
      <c r="A609" s="399" t="s">
        <v>1240</v>
      </c>
      <c r="B609" s="399" t="s">
        <v>1241</v>
      </c>
      <c r="C609" s="399" t="s">
        <v>1539</v>
      </c>
      <c r="D609" s="399" t="s">
        <v>1540</v>
      </c>
      <c r="E609" s="400" t="s">
        <v>947</v>
      </c>
      <c r="F609" s="399" t="s">
        <v>947</v>
      </c>
      <c r="G609" s="399">
        <v>5787</v>
      </c>
      <c r="H609" s="399" t="s">
        <v>1581</v>
      </c>
      <c r="I609" s="399" t="s">
        <v>96</v>
      </c>
      <c r="J609" s="399" t="s">
        <v>1440</v>
      </c>
      <c r="K609" s="400">
        <v>39.979999999999997</v>
      </c>
      <c r="L609" s="399" t="s">
        <v>951</v>
      </c>
    </row>
    <row r="610" spans="1:12" ht="13.5">
      <c r="A610" s="399" t="s">
        <v>1240</v>
      </c>
      <c r="B610" s="399" t="s">
        <v>1241</v>
      </c>
      <c r="C610" s="399" t="s">
        <v>1539</v>
      </c>
      <c r="D610" s="399" t="s">
        <v>1540</v>
      </c>
      <c r="E610" s="400" t="s">
        <v>947</v>
      </c>
      <c r="F610" s="399" t="s">
        <v>947</v>
      </c>
      <c r="G610" s="399">
        <v>5797</v>
      </c>
      <c r="H610" s="399" t="s">
        <v>1582</v>
      </c>
      <c r="I610" s="399" t="s">
        <v>96</v>
      </c>
      <c r="J610" s="399" t="s">
        <v>950</v>
      </c>
      <c r="K610" s="400">
        <v>2.92</v>
      </c>
      <c r="L610" s="399" t="s">
        <v>951</v>
      </c>
    </row>
    <row r="611" spans="1:12" ht="13.5">
      <c r="A611" s="399" t="s">
        <v>1240</v>
      </c>
      <c r="B611" s="399" t="s">
        <v>1241</v>
      </c>
      <c r="C611" s="399" t="s">
        <v>1539</v>
      </c>
      <c r="D611" s="399" t="s">
        <v>1540</v>
      </c>
      <c r="E611" s="400" t="s">
        <v>947</v>
      </c>
      <c r="F611" s="399" t="s">
        <v>947</v>
      </c>
      <c r="G611" s="399">
        <v>5800</v>
      </c>
      <c r="H611" s="399" t="s">
        <v>1583</v>
      </c>
      <c r="I611" s="399" t="s">
        <v>96</v>
      </c>
      <c r="J611" s="399" t="s">
        <v>1037</v>
      </c>
      <c r="K611" s="400">
        <v>0.28999999999999998</v>
      </c>
      <c r="L611" s="399" t="s">
        <v>951</v>
      </c>
    </row>
    <row r="612" spans="1:12" ht="13.5">
      <c r="A612" s="399" t="s">
        <v>1240</v>
      </c>
      <c r="B612" s="399" t="s">
        <v>1241</v>
      </c>
      <c r="C612" s="399" t="s">
        <v>1539</v>
      </c>
      <c r="D612" s="399" t="s">
        <v>1540</v>
      </c>
      <c r="E612" s="400" t="s">
        <v>947</v>
      </c>
      <c r="F612" s="399" t="s">
        <v>947</v>
      </c>
      <c r="G612" s="399">
        <v>7032</v>
      </c>
      <c r="H612" s="399" t="s">
        <v>1584</v>
      </c>
      <c r="I612" s="399" t="s">
        <v>96</v>
      </c>
      <c r="J612" s="399" t="s">
        <v>950</v>
      </c>
      <c r="K612" s="400">
        <v>2.93</v>
      </c>
      <c r="L612" s="399" t="s">
        <v>951</v>
      </c>
    </row>
    <row r="613" spans="1:12" ht="13.5">
      <c r="A613" s="399" t="s">
        <v>1240</v>
      </c>
      <c r="B613" s="399" t="s">
        <v>1241</v>
      </c>
      <c r="C613" s="399" t="s">
        <v>1539</v>
      </c>
      <c r="D613" s="399" t="s">
        <v>1540</v>
      </c>
      <c r="E613" s="400" t="s">
        <v>947</v>
      </c>
      <c r="F613" s="399" t="s">
        <v>947</v>
      </c>
      <c r="G613" s="399">
        <v>7033</v>
      </c>
      <c r="H613" s="399" t="s">
        <v>1585</v>
      </c>
      <c r="I613" s="399" t="s">
        <v>96</v>
      </c>
      <c r="J613" s="399" t="s">
        <v>950</v>
      </c>
      <c r="K613" s="400">
        <v>0.48</v>
      </c>
      <c r="L613" s="399" t="s">
        <v>951</v>
      </c>
    </row>
    <row r="614" spans="1:12" ht="13.5">
      <c r="A614" s="399" t="s">
        <v>1240</v>
      </c>
      <c r="B614" s="399" t="s">
        <v>1241</v>
      </c>
      <c r="C614" s="399" t="s">
        <v>1539</v>
      </c>
      <c r="D614" s="399" t="s">
        <v>1540</v>
      </c>
      <c r="E614" s="400" t="s">
        <v>947</v>
      </c>
      <c r="F614" s="399" t="s">
        <v>947</v>
      </c>
      <c r="G614" s="399">
        <v>7034</v>
      </c>
      <c r="H614" s="399" t="s">
        <v>1586</v>
      </c>
      <c r="I614" s="399" t="s">
        <v>96</v>
      </c>
      <c r="J614" s="399" t="s">
        <v>950</v>
      </c>
      <c r="K614" s="400">
        <v>5.49</v>
      </c>
      <c r="L614" s="399" t="s">
        <v>951</v>
      </c>
    </row>
    <row r="615" spans="1:12" ht="13.5">
      <c r="A615" s="399" t="s">
        <v>1240</v>
      </c>
      <c r="B615" s="399" t="s">
        <v>1241</v>
      </c>
      <c r="C615" s="399" t="s">
        <v>1539</v>
      </c>
      <c r="D615" s="399" t="s">
        <v>1540</v>
      </c>
      <c r="E615" s="400" t="s">
        <v>947</v>
      </c>
      <c r="F615" s="399" t="s">
        <v>947</v>
      </c>
      <c r="G615" s="399">
        <v>7035</v>
      </c>
      <c r="H615" s="399" t="s">
        <v>1587</v>
      </c>
      <c r="I615" s="399" t="s">
        <v>96</v>
      </c>
      <c r="J615" s="399" t="s">
        <v>1440</v>
      </c>
      <c r="K615" s="400">
        <v>121.43</v>
      </c>
      <c r="L615" s="399" t="s">
        <v>951</v>
      </c>
    </row>
    <row r="616" spans="1:12" ht="13.5">
      <c r="A616" s="399" t="s">
        <v>1240</v>
      </c>
      <c r="B616" s="399" t="s">
        <v>1241</v>
      </c>
      <c r="C616" s="399" t="s">
        <v>1539</v>
      </c>
      <c r="D616" s="399" t="s">
        <v>1540</v>
      </c>
      <c r="E616" s="400" t="s">
        <v>947</v>
      </c>
      <c r="F616" s="399" t="s">
        <v>947</v>
      </c>
      <c r="G616" s="399">
        <v>7038</v>
      </c>
      <c r="H616" s="399" t="s">
        <v>1588</v>
      </c>
      <c r="I616" s="399" t="s">
        <v>96</v>
      </c>
      <c r="J616" s="399" t="s">
        <v>950</v>
      </c>
      <c r="K616" s="400">
        <v>24.87</v>
      </c>
      <c r="L616" s="399" t="s">
        <v>951</v>
      </c>
    </row>
    <row r="617" spans="1:12" ht="13.5">
      <c r="A617" s="399" t="s">
        <v>1240</v>
      </c>
      <c r="B617" s="399" t="s">
        <v>1241</v>
      </c>
      <c r="C617" s="399" t="s">
        <v>1539</v>
      </c>
      <c r="D617" s="399" t="s">
        <v>1540</v>
      </c>
      <c r="E617" s="400" t="s">
        <v>947</v>
      </c>
      <c r="F617" s="399" t="s">
        <v>947</v>
      </c>
      <c r="G617" s="399">
        <v>7039</v>
      </c>
      <c r="H617" s="399" t="s">
        <v>1589</v>
      </c>
      <c r="I617" s="399" t="s">
        <v>96</v>
      </c>
      <c r="J617" s="399" t="s">
        <v>950</v>
      </c>
      <c r="K617" s="400">
        <v>3.45</v>
      </c>
      <c r="L617" s="399" t="s">
        <v>951</v>
      </c>
    </row>
    <row r="618" spans="1:12" ht="13.5">
      <c r="A618" s="399" t="s">
        <v>1240</v>
      </c>
      <c r="B618" s="399" t="s">
        <v>1241</v>
      </c>
      <c r="C618" s="399" t="s">
        <v>1539</v>
      </c>
      <c r="D618" s="399" t="s">
        <v>1540</v>
      </c>
      <c r="E618" s="400" t="s">
        <v>947</v>
      </c>
      <c r="F618" s="399" t="s">
        <v>947</v>
      </c>
      <c r="G618" s="399">
        <v>7040</v>
      </c>
      <c r="H618" s="399" t="s">
        <v>1590</v>
      </c>
      <c r="I618" s="399" t="s">
        <v>96</v>
      </c>
      <c r="J618" s="399" t="s">
        <v>950</v>
      </c>
      <c r="K618" s="400">
        <v>31.13</v>
      </c>
      <c r="L618" s="399" t="s">
        <v>951</v>
      </c>
    </row>
    <row r="619" spans="1:12" ht="13.5">
      <c r="A619" s="399" t="s">
        <v>1240</v>
      </c>
      <c r="B619" s="399" t="s">
        <v>1241</v>
      </c>
      <c r="C619" s="399" t="s">
        <v>1539</v>
      </c>
      <c r="D619" s="399" t="s">
        <v>1540</v>
      </c>
      <c r="E619" s="400" t="s">
        <v>947</v>
      </c>
      <c r="F619" s="399" t="s">
        <v>947</v>
      </c>
      <c r="G619" s="399">
        <v>7044</v>
      </c>
      <c r="H619" s="399" t="s">
        <v>1591</v>
      </c>
      <c r="I619" s="399" t="s">
        <v>96</v>
      </c>
      <c r="J619" s="399" t="s">
        <v>1037</v>
      </c>
      <c r="K619" s="400">
        <v>0.17</v>
      </c>
      <c r="L619" s="399" t="s">
        <v>951</v>
      </c>
    </row>
    <row r="620" spans="1:12" ht="13.5">
      <c r="A620" s="399" t="s">
        <v>1240</v>
      </c>
      <c r="B620" s="399" t="s">
        <v>1241</v>
      </c>
      <c r="C620" s="399" t="s">
        <v>1539</v>
      </c>
      <c r="D620" s="399" t="s">
        <v>1540</v>
      </c>
      <c r="E620" s="400" t="s">
        <v>947</v>
      </c>
      <c r="F620" s="399" t="s">
        <v>947</v>
      </c>
      <c r="G620" s="399">
        <v>7045</v>
      </c>
      <c r="H620" s="399" t="s">
        <v>1592</v>
      </c>
      <c r="I620" s="399" t="s">
        <v>96</v>
      </c>
      <c r="J620" s="399" t="s">
        <v>1037</v>
      </c>
      <c r="K620" s="400">
        <v>0.02</v>
      </c>
      <c r="L620" s="399" t="s">
        <v>951</v>
      </c>
    </row>
    <row r="621" spans="1:12" ht="13.5">
      <c r="A621" s="399" t="s">
        <v>1240</v>
      </c>
      <c r="B621" s="399" t="s">
        <v>1241</v>
      </c>
      <c r="C621" s="399" t="s">
        <v>1539</v>
      </c>
      <c r="D621" s="399" t="s">
        <v>1540</v>
      </c>
      <c r="E621" s="400" t="s">
        <v>947</v>
      </c>
      <c r="F621" s="399" t="s">
        <v>947</v>
      </c>
      <c r="G621" s="399">
        <v>7046</v>
      </c>
      <c r="H621" s="399" t="s">
        <v>1593</v>
      </c>
      <c r="I621" s="399" t="s">
        <v>96</v>
      </c>
      <c r="J621" s="399" t="s">
        <v>1037</v>
      </c>
      <c r="K621" s="400">
        <v>0.19</v>
      </c>
      <c r="L621" s="399" t="s">
        <v>951</v>
      </c>
    </row>
    <row r="622" spans="1:12" ht="13.5">
      <c r="A622" s="399" t="s">
        <v>1240</v>
      </c>
      <c r="B622" s="399" t="s">
        <v>1241</v>
      </c>
      <c r="C622" s="399" t="s">
        <v>1539</v>
      </c>
      <c r="D622" s="399" t="s">
        <v>1540</v>
      </c>
      <c r="E622" s="400" t="s">
        <v>947</v>
      </c>
      <c r="F622" s="399" t="s">
        <v>947</v>
      </c>
      <c r="G622" s="399">
        <v>7047</v>
      </c>
      <c r="H622" s="399" t="s">
        <v>1594</v>
      </c>
      <c r="I622" s="399" t="s">
        <v>96</v>
      </c>
      <c r="J622" s="399" t="s">
        <v>1440</v>
      </c>
      <c r="K622" s="400">
        <v>6.22</v>
      </c>
      <c r="L622" s="399" t="s">
        <v>951</v>
      </c>
    </row>
    <row r="623" spans="1:12" ht="13.5">
      <c r="A623" s="399" t="s">
        <v>1240</v>
      </c>
      <c r="B623" s="399" t="s">
        <v>1241</v>
      </c>
      <c r="C623" s="399" t="s">
        <v>1539</v>
      </c>
      <c r="D623" s="399" t="s">
        <v>1540</v>
      </c>
      <c r="E623" s="400" t="s">
        <v>947</v>
      </c>
      <c r="F623" s="399" t="s">
        <v>947</v>
      </c>
      <c r="G623" s="399">
        <v>7051</v>
      </c>
      <c r="H623" s="399" t="s">
        <v>1595</v>
      </c>
      <c r="I623" s="399" t="s">
        <v>96</v>
      </c>
      <c r="J623" s="399" t="s">
        <v>950</v>
      </c>
      <c r="K623" s="400">
        <v>22.06</v>
      </c>
      <c r="L623" s="399" t="s">
        <v>951</v>
      </c>
    </row>
    <row r="624" spans="1:12" ht="13.5">
      <c r="A624" s="399" t="s">
        <v>1240</v>
      </c>
      <c r="B624" s="399" t="s">
        <v>1241</v>
      </c>
      <c r="C624" s="399" t="s">
        <v>1539</v>
      </c>
      <c r="D624" s="399" t="s">
        <v>1540</v>
      </c>
      <c r="E624" s="400" t="s">
        <v>947</v>
      </c>
      <c r="F624" s="399" t="s">
        <v>947</v>
      </c>
      <c r="G624" s="399">
        <v>7052</v>
      </c>
      <c r="H624" s="399" t="s">
        <v>1596</v>
      </c>
      <c r="I624" s="399" t="s">
        <v>96</v>
      </c>
      <c r="J624" s="399" t="s">
        <v>950</v>
      </c>
      <c r="K624" s="400">
        <v>3.06</v>
      </c>
      <c r="L624" s="399" t="s">
        <v>951</v>
      </c>
    </row>
    <row r="625" spans="1:12" ht="13.5">
      <c r="A625" s="399" t="s">
        <v>1240</v>
      </c>
      <c r="B625" s="399" t="s">
        <v>1241</v>
      </c>
      <c r="C625" s="399" t="s">
        <v>1539</v>
      </c>
      <c r="D625" s="399" t="s">
        <v>1540</v>
      </c>
      <c r="E625" s="400" t="s">
        <v>947</v>
      </c>
      <c r="F625" s="399" t="s">
        <v>947</v>
      </c>
      <c r="G625" s="399">
        <v>7053</v>
      </c>
      <c r="H625" s="399" t="s">
        <v>1597</v>
      </c>
      <c r="I625" s="399" t="s">
        <v>96</v>
      </c>
      <c r="J625" s="399" t="s">
        <v>950</v>
      </c>
      <c r="K625" s="400">
        <v>27.61</v>
      </c>
      <c r="L625" s="399" t="s">
        <v>951</v>
      </c>
    </row>
    <row r="626" spans="1:12" ht="13.5">
      <c r="A626" s="399" t="s">
        <v>1240</v>
      </c>
      <c r="B626" s="399" t="s">
        <v>1241</v>
      </c>
      <c r="C626" s="399" t="s">
        <v>1539</v>
      </c>
      <c r="D626" s="399" t="s">
        <v>1540</v>
      </c>
      <c r="E626" s="400" t="s">
        <v>947</v>
      </c>
      <c r="F626" s="399" t="s">
        <v>947</v>
      </c>
      <c r="G626" s="399">
        <v>7054</v>
      </c>
      <c r="H626" s="399" t="s">
        <v>1598</v>
      </c>
      <c r="I626" s="399" t="s">
        <v>96</v>
      </c>
      <c r="J626" s="399" t="s">
        <v>1440</v>
      </c>
      <c r="K626" s="400">
        <v>50.72</v>
      </c>
      <c r="L626" s="399" t="s">
        <v>951</v>
      </c>
    </row>
    <row r="627" spans="1:12" ht="13.5">
      <c r="A627" s="399" t="s">
        <v>1240</v>
      </c>
      <c r="B627" s="399" t="s">
        <v>1241</v>
      </c>
      <c r="C627" s="399" t="s">
        <v>1539</v>
      </c>
      <c r="D627" s="399" t="s">
        <v>1540</v>
      </c>
      <c r="E627" s="400" t="s">
        <v>947</v>
      </c>
      <c r="F627" s="399" t="s">
        <v>947</v>
      </c>
      <c r="G627" s="399">
        <v>7058</v>
      </c>
      <c r="H627" s="399" t="s">
        <v>1599</v>
      </c>
      <c r="I627" s="399" t="s">
        <v>96</v>
      </c>
      <c r="J627" s="399" t="s">
        <v>950</v>
      </c>
      <c r="K627" s="400">
        <v>12.83</v>
      </c>
      <c r="L627" s="399" t="s">
        <v>951</v>
      </c>
    </row>
    <row r="628" spans="1:12" ht="13.5">
      <c r="A628" s="399" t="s">
        <v>1240</v>
      </c>
      <c r="B628" s="399" t="s">
        <v>1241</v>
      </c>
      <c r="C628" s="399" t="s">
        <v>1539</v>
      </c>
      <c r="D628" s="399" t="s">
        <v>1540</v>
      </c>
      <c r="E628" s="400" t="s">
        <v>947</v>
      </c>
      <c r="F628" s="399" t="s">
        <v>947</v>
      </c>
      <c r="G628" s="399">
        <v>7059</v>
      </c>
      <c r="H628" s="399" t="s">
        <v>1600</v>
      </c>
      <c r="I628" s="399" t="s">
        <v>96</v>
      </c>
      <c r="J628" s="399" t="s">
        <v>950</v>
      </c>
      <c r="K628" s="400">
        <v>2.37</v>
      </c>
      <c r="L628" s="399" t="s">
        <v>951</v>
      </c>
    </row>
    <row r="629" spans="1:12" ht="13.5">
      <c r="A629" s="399" t="s">
        <v>1240</v>
      </c>
      <c r="B629" s="399" t="s">
        <v>1241</v>
      </c>
      <c r="C629" s="399" t="s">
        <v>1539</v>
      </c>
      <c r="D629" s="399" t="s">
        <v>1540</v>
      </c>
      <c r="E629" s="400" t="s">
        <v>947</v>
      </c>
      <c r="F629" s="399" t="s">
        <v>947</v>
      </c>
      <c r="G629" s="399">
        <v>7060</v>
      </c>
      <c r="H629" s="399" t="s">
        <v>1601</v>
      </c>
      <c r="I629" s="399" t="s">
        <v>96</v>
      </c>
      <c r="J629" s="399" t="s">
        <v>950</v>
      </c>
      <c r="K629" s="400">
        <v>24.06</v>
      </c>
      <c r="L629" s="399" t="s">
        <v>951</v>
      </c>
    </row>
    <row r="630" spans="1:12" ht="13.5">
      <c r="A630" s="399" t="s">
        <v>1240</v>
      </c>
      <c r="B630" s="399" t="s">
        <v>1241</v>
      </c>
      <c r="C630" s="399" t="s">
        <v>1539</v>
      </c>
      <c r="D630" s="399" t="s">
        <v>1540</v>
      </c>
      <c r="E630" s="400" t="s">
        <v>947</v>
      </c>
      <c r="F630" s="399" t="s">
        <v>947</v>
      </c>
      <c r="G630" s="399">
        <v>7061</v>
      </c>
      <c r="H630" s="399" t="s">
        <v>1602</v>
      </c>
      <c r="I630" s="399" t="s">
        <v>96</v>
      </c>
      <c r="J630" s="399" t="s">
        <v>1440</v>
      </c>
      <c r="K630" s="400">
        <v>46.3</v>
      </c>
      <c r="L630" s="399" t="s">
        <v>951</v>
      </c>
    </row>
    <row r="631" spans="1:12" ht="13.5">
      <c r="A631" s="399" t="s">
        <v>1240</v>
      </c>
      <c r="B631" s="399" t="s">
        <v>1241</v>
      </c>
      <c r="C631" s="399" t="s">
        <v>1539</v>
      </c>
      <c r="D631" s="399" t="s">
        <v>1540</v>
      </c>
      <c r="E631" s="400" t="s">
        <v>947</v>
      </c>
      <c r="F631" s="399" t="s">
        <v>947</v>
      </c>
      <c r="G631" s="399">
        <v>7063</v>
      </c>
      <c r="H631" s="399" t="s">
        <v>1603</v>
      </c>
      <c r="I631" s="399" t="s">
        <v>96</v>
      </c>
      <c r="J631" s="399" t="s">
        <v>950</v>
      </c>
      <c r="K631" s="400">
        <v>10.210000000000001</v>
      </c>
      <c r="L631" s="399" t="s">
        <v>951</v>
      </c>
    </row>
    <row r="632" spans="1:12" ht="13.5">
      <c r="A632" s="399" t="s">
        <v>1240</v>
      </c>
      <c r="B632" s="399" t="s">
        <v>1241</v>
      </c>
      <c r="C632" s="399" t="s">
        <v>1539</v>
      </c>
      <c r="D632" s="399" t="s">
        <v>1540</v>
      </c>
      <c r="E632" s="400" t="s">
        <v>947</v>
      </c>
      <c r="F632" s="399" t="s">
        <v>947</v>
      </c>
      <c r="G632" s="399">
        <v>7064</v>
      </c>
      <c r="H632" s="399" t="s">
        <v>1604</v>
      </c>
      <c r="I632" s="399" t="s">
        <v>96</v>
      </c>
      <c r="J632" s="399" t="s">
        <v>950</v>
      </c>
      <c r="K632" s="400">
        <v>1.41</v>
      </c>
      <c r="L632" s="399" t="s">
        <v>951</v>
      </c>
    </row>
    <row r="633" spans="1:12" ht="13.5">
      <c r="A633" s="399" t="s">
        <v>1240</v>
      </c>
      <c r="B633" s="399" t="s">
        <v>1241</v>
      </c>
      <c r="C633" s="399" t="s">
        <v>1539</v>
      </c>
      <c r="D633" s="399" t="s">
        <v>1540</v>
      </c>
      <c r="E633" s="400" t="s">
        <v>947</v>
      </c>
      <c r="F633" s="399" t="s">
        <v>947</v>
      </c>
      <c r="G633" s="399">
        <v>7065</v>
      </c>
      <c r="H633" s="399" t="s">
        <v>1605</v>
      </c>
      <c r="I633" s="399" t="s">
        <v>96</v>
      </c>
      <c r="J633" s="399" t="s">
        <v>950</v>
      </c>
      <c r="K633" s="400">
        <v>11.16</v>
      </c>
      <c r="L633" s="399" t="s">
        <v>951</v>
      </c>
    </row>
    <row r="634" spans="1:12" ht="13.5">
      <c r="A634" s="399" t="s">
        <v>1240</v>
      </c>
      <c r="B634" s="399" t="s">
        <v>1241</v>
      </c>
      <c r="C634" s="399" t="s">
        <v>1539</v>
      </c>
      <c r="D634" s="399" t="s">
        <v>1540</v>
      </c>
      <c r="E634" s="400" t="s">
        <v>947</v>
      </c>
      <c r="F634" s="399" t="s">
        <v>947</v>
      </c>
      <c r="G634" s="399">
        <v>7066</v>
      </c>
      <c r="H634" s="399" t="s">
        <v>1606</v>
      </c>
      <c r="I634" s="399" t="s">
        <v>96</v>
      </c>
      <c r="J634" s="399" t="s">
        <v>1440</v>
      </c>
      <c r="K634" s="400">
        <v>97.68</v>
      </c>
      <c r="L634" s="399" t="s">
        <v>951</v>
      </c>
    </row>
    <row r="635" spans="1:12" ht="13.5">
      <c r="A635" s="399" t="s">
        <v>1240</v>
      </c>
      <c r="B635" s="399" t="s">
        <v>1241</v>
      </c>
      <c r="C635" s="399" t="s">
        <v>1539</v>
      </c>
      <c r="D635" s="399" t="s">
        <v>1540</v>
      </c>
      <c r="E635" s="400" t="s">
        <v>947</v>
      </c>
      <c r="F635" s="399" t="s">
        <v>947</v>
      </c>
      <c r="G635" s="399">
        <v>53786</v>
      </c>
      <c r="H635" s="399" t="s">
        <v>1607</v>
      </c>
      <c r="I635" s="399" t="s">
        <v>96</v>
      </c>
      <c r="J635" s="399" t="s">
        <v>1440</v>
      </c>
      <c r="K635" s="400">
        <v>30.32</v>
      </c>
      <c r="L635" s="399" t="s">
        <v>951</v>
      </c>
    </row>
    <row r="636" spans="1:12" ht="13.5">
      <c r="A636" s="399" t="s">
        <v>1240</v>
      </c>
      <c r="B636" s="399" t="s">
        <v>1241</v>
      </c>
      <c r="C636" s="399" t="s">
        <v>1539</v>
      </c>
      <c r="D636" s="399" t="s">
        <v>1540</v>
      </c>
      <c r="E636" s="400" t="s">
        <v>947</v>
      </c>
      <c r="F636" s="399" t="s">
        <v>947</v>
      </c>
      <c r="G636" s="399">
        <v>53788</v>
      </c>
      <c r="H636" s="399" t="s">
        <v>1608</v>
      </c>
      <c r="I636" s="399" t="s">
        <v>96</v>
      </c>
      <c r="J636" s="399" t="s">
        <v>1440</v>
      </c>
      <c r="K636" s="400">
        <v>32.47</v>
      </c>
      <c r="L636" s="399" t="s">
        <v>951</v>
      </c>
    </row>
    <row r="637" spans="1:12" ht="13.5">
      <c r="A637" s="399" t="s">
        <v>1240</v>
      </c>
      <c r="B637" s="399" t="s">
        <v>1241</v>
      </c>
      <c r="C637" s="399" t="s">
        <v>1539</v>
      </c>
      <c r="D637" s="399" t="s">
        <v>1540</v>
      </c>
      <c r="E637" s="400" t="s">
        <v>947</v>
      </c>
      <c r="F637" s="399" t="s">
        <v>947</v>
      </c>
      <c r="G637" s="399">
        <v>53792</v>
      </c>
      <c r="H637" s="399" t="s">
        <v>1609</v>
      </c>
      <c r="I637" s="399" t="s">
        <v>96</v>
      </c>
      <c r="J637" s="399" t="s">
        <v>1440</v>
      </c>
      <c r="K637" s="400">
        <v>57.56</v>
      </c>
      <c r="L637" s="399" t="s">
        <v>951</v>
      </c>
    </row>
    <row r="638" spans="1:12" ht="13.5">
      <c r="A638" s="399" t="s">
        <v>1240</v>
      </c>
      <c r="B638" s="399" t="s">
        <v>1241</v>
      </c>
      <c r="C638" s="399" t="s">
        <v>1539</v>
      </c>
      <c r="D638" s="399" t="s">
        <v>1540</v>
      </c>
      <c r="E638" s="400" t="s">
        <v>947</v>
      </c>
      <c r="F638" s="399" t="s">
        <v>947</v>
      </c>
      <c r="G638" s="399">
        <v>53794</v>
      </c>
      <c r="H638" s="399" t="s">
        <v>1610</v>
      </c>
      <c r="I638" s="399" t="s">
        <v>96</v>
      </c>
      <c r="J638" s="399" t="s">
        <v>950</v>
      </c>
      <c r="K638" s="400">
        <v>35</v>
      </c>
      <c r="L638" s="399" t="s">
        <v>951</v>
      </c>
    </row>
    <row r="639" spans="1:12" ht="13.5">
      <c r="A639" s="399" t="s">
        <v>1240</v>
      </c>
      <c r="B639" s="399" t="s">
        <v>1241</v>
      </c>
      <c r="C639" s="399" t="s">
        <v>1539</v>
      </c>
      <c r="D639" s="399" t="s">
        <v>1540</v>
      </c>
      <c r="E639" s="400" t="s">
        <v>947</v>
      </c>
      <c r="F639" s="399" t="s">
        <v>947</v>
      </c>
      <c r="G639" s="399">
        <v>53797</v>
      </c>
      <c r="H639" s="399" t="s">
        <v>1611</v>
      </c>
      <c r="I639" s="399" t="s">
        <v>96</v>
      </c>
      <c r="J639" s="399" t="s">
        <v>1440</v>
      </c>
      <c r="K639" s="400">
        <v>66.19</v>
      </c>
      <c r="L639" s="399" t="s">
        <v>951</v>
      </c>
    </row>
    <row r="640" spans="1:12" ht="13.5">
      <c r="A640" s="399" t="s">
        <v>1240</v>
      </c>
      <c r="B640" s="399" t="s">
        <v>1241</v>
      </c>
      <c r="C640" s="399" t="s">
        <v>1539</v>
      </c>
      <c r="D640" s="399" t="s">
        <v>1540</v>
      </c>
      <c r="E640" s="400" t="s">
        <v>947</v>
      </c>
      <c r="F640" s="399" t="s">
        <v>947</v>
      </c>
      <c r="G640" s="399">
        <v>53804</v>
      </c>
      <c r="H640" s="399" t="s">
        <v>1612</v>
      </c>
      <c r="I640" s="399" t="s">
        <v>96</v>
      </c>
      <c r="J640" s="399" t="s">
        <v>950</v>
      </c>
      <c r="K640" s="400">
        <v>2.5099999999999998</v>
      </c>
      <c r="L640" s="399" t="s">
        <v>951</v>
      </c>
    </row>
    <row r="641" spans="1:12" ht="13.5">
      <c r="A641" s="399" t="s">
        <v>1240</v>
      </c>
      <c r="B641" s="399" t="s">
        <v>1241</v>
      </c>
      <c r="C641" s="399" t="s">
        <v>1539</v>
      </c>
      <c r="D641" s="399" t="s">
        <v>1540</v>
      </c>
      <c r="E641" s="400" t="s">
        <v>947</v>
      </c>
      <c r="F641" s="399" t="s">
        <v>947</v>
      </c>
      <c r="G641" s="399">
        <v>53806</v>
      </c>
      <c r="H641" s="399" t="s">
        <v>1613</v>
      </c>
      <c r="I641" s="399" t="s">
        <v>96</v>
      </c>
      <c r="J641" s="399" t="s">
        <v>950</v>
      </c>
      <c r="K641" s="400">
        <v>40.33</v>
      </c>
      <c r="L641" s="399" t="s">
        <v>951</v>
      </c>
    </row>
    <row r="642" spans="1:12" ht="13.5">
      <c r="A642" s="399" t="s">
        <v>1240</v>
      </c>
      <c r="B642" s="399" t="s">
        <v>1241</v>
      </c>
      <c r="C642" s="399" t="s">
        <v>1539</v>
      </c>
      <c r="D642" s="399" t="s">
        <v>1540</v>
      </c>
      <c r="E642" s="400" t="s">
        <v>947</v>
      </c>
      <c r="F642" s="399" t="s">
        <v>947</v>
      </c>
      <c r="G642" s="399">
        <v>53810</v>
      </c>
      <c r="H642" s="399" t="s">
        <v>1614</v>
      </c>
      <c r="I642" s="399" t="s">
        <v>96</v>
      </c>
      <c r="J642" s="399" t="s">
        <v>950</v>
      </c>
      <c r="K642" s="400">
        <v>40.58</v>
      </c>
      <c r="L642" s="399" t="s">
        <v>951</v>
      </c>
    </row>
    <row r="643" spans="1:12" ht="13.5">
      <c r="A643" s="399" t="s">
        <v>1240</v>
      </c>
      <c r="B643" s="399" t="s">
        <v>1241</v>
      </c>
      <c r="C643" s="399" t="s">
        <v>1539</v>
      </c>
      <c r="D643" s="399" t="s">
        <v>1540</v>
      </c>
      <c r="E643" s="400" t="s">
        <v>947</v>
      </c>
      <c r="F643" s="399" t="s">
        <v>947</v>
      </c>
      <c r="G643" s="399">
        <v>53814</v>
      </c>
      <c r="H643" s="399" t="s">
        <v>1615</v>
      </c>
      <c r="I643" s="399" t="s">
        <v>96</v>
      </c>
      <c r="J643" s="399" t="s">
        <v>950</v>
      </c>
      <c r="K643" s="400">
        <v>132.94</v>
      </c>
      <c r="L643" s="399" t="s">
        <v>951</v>
      </c>
    </row>
    <row r="644" spans="1:12" ht="13.5">
      <c r="A644" s="399" t="s">
        <v>1240</v>
      </c>
      <c r="B644" s="399" t="s">
        <v>1241</v>
      </c>
      <c r="C644" s="399" t="s">
        <v>1539</v>
      </c>
      <c r="D644" s="399" t="s">
        <v>1540</v>
      </c>
      <c r="E644" s="400" t="s">
        <v>947</v>
      </c>
      <c r="F644" s="399" t="s">
        <v>947</v>
      </c>
      <c r="G644" s="399">
        <v>53817</v>
      </c>
      <c r="H644" s="399" t="s">
        <v>1616</v>
      </c>
      <c r="I644" s="399" t="s">
        <v>96</v>
      </c>
      <c r="J644" s="399" t="s">
        <v>1440</v>
      </c>
      <c r="K644" s="400">
        <v>35.49</v>
      </c>
      <c r="L644" s="399" t="s">
        <v>951</v>
      </c>
    </row>
    <row r="645" spans="1:12" ht="13.5">
      <c r="A645" s="399" t="s">
        <v>1240</v>
      </c>
      <c r="B645" s="399" t="s">
        <v>1241</v>
      </c>
      <c r="C645" s="399" t="s">
        <v>1539</v>
      </c>
      <c r="D645" s="399" t="s">
        <v>1540</v>
      </c>
      <c r="E645" s="400" t="s">
        <v>947</v>
      </c>
      <c r="F645" s="399" t="s">
        <v>947</v>
      </c>
      <c r="G645" s="399">
        <v>53818</v>
      </c>
      <c r="H645" s="399" t="s">
        <v>1617</v>
      </c>
      <c r="I645" s="399" t="s">
        <v>96</v>
      </c>
      <c r="J645" s="399" t="s">
        <v>950</v>
      </c>
      <c r="K645" s="400">
        <v>4.8</v>
      </c>
      <c r="L645" s="399" t="s">
        <v>951</v>
      </c>
    </row>
    <row r="646" spans="1:12" ht="13.5">
      <c r="A646" s="399" t="s">
        <v>1240</v>
      </c>
      <c r="B646" s="399" t="s">
        <v>1241</v>
      </c>
      <c r="C646" s="399" t="s">
        <v>1539</v>
      </c>
      <c r="D646" s="399" t="s">
        <v>1540</v>
      </c>
      <c r="E646" s="400" t="s">
        <v>947</v>
      </c>
      <c r="F646" s="399" t="s">
        <v>947</v>
      </c>
      <c r="G646" s="399">
        <v>53827</v>
      </c>
      <c r="H646" s="399" t="s">
        <v>1618</v>
      </c>
      <c r="I646" s="399" t="s">
        <v>96</v>
      </c>
      <c r="J646" s="399" t="s">
        <v>1440</v>
      </c>
      <c r="K646" s="400">
        <v>64.8</v>
      </c>
      <c r="L646" s="399" t="s">
        <v>951</v>
      </c>
    </row>
    <row r="647" spans="1:12" ht="13.5">
      <c r="A647" s="399" t="s">
        <v>1240</v>
      </c>
      <c r="B647" s="399" t="s">
        <v>1241</v>
      </c>
      <c r="C647" s="399" t="s">
        <v>1539</v>
      </c>
      <c r="D647" s="399" t="s">
        <v>1540</v>
      </c>
      <c r="E647" s="400" t="s">
        <v>947</v>
      </c>
      <c r="F647" s="399" t="s">
        <v>947</v>
      </c>
      <c r="G647" s="399">
        <v>53829</v>
      </c>
      <c r="H647" s="399" t="s">
        <v>1619</v>
      </c>
      <c r="I647" s="399" t="s">
        <v>96</v>
      </c>
      <c r="J647" s="399" t="s">
        <v>1440</v>
      </c>
      <c r="K647" s="400">
        <v>66.19</v>
      </c>
      <c r="L647" s="399" t="s">
        <v>951</v>
      </c>
    </row>
    <row r="648" spans="1:12" ht="13.5">
      <c r="A648" s="399" t="s">
        <v>1240</v>
      </c>
      <c r="B648" s="399" t="s">
        <v>1241</v>
      </c>
      <c r="C648" s="399" t="s">
        <v>1539</v>
      </c>
      <c r="D648" s="399" t="s">
        <v>1540</v>
      </c>
      <c r="E648" s="400" t="s">
        <v>947</v>
      </c>
      <c r="F648" s="399" t="s">
        <v>947</v>
      </c>
      <c r="G648" s="399">
        <v>53831</v>
      </c>
      <c r="H648" s="399" t="s">
        <v>1620</v>
      </c>
      <c r="I648" s="399" t="s">
        <v>96</v>
      </c>
      <c r="J648" s="399" t="s">
        <v>1440</v>
      </c>
      <c r="K648" s="400">
        <v>109.34</v>
      </c>
      <c r="L648" s="399" t="s">
        <v>951</v>
      </c>
    </row>
    <row r="649" spans="1:12" ht="13.5">
      <c r="A649" s="399" t="s">
        <v>1240</v>
      </c>
      <c r="B649" s="399" t="s">
        <v>1241</v>
      </c>
      <c r="C649" s="399" t="s">
        <v>1539</v>
      </c>
      <c r="D649" s="399" t="s">
        <v>1540</v>
      </c>
      <c r="E649" s="400" t="s">
        <v>947</v>
      </c>
      <c r="F649" s="399" t="s">
        <v>947</v>
      </c>
      <c r="G649" s="399">
        <v>53840</v>
      </c>
      <c r="H649" s="399" t="s">
        <v>1621</v>
      </c>
      <c r="I649" s="399" t="s">
        <v>96</v>
      </c>
      <c r="J649" s="399" t="s">
        <v>950</v>
      </c>
      <c r="K649" s="400">
        <v>1.36</v>
      </c>
      <c r="L649" s="399" t="s">
        <v>951</v>
      </c>
    </row>
    <row r="650" spans="1:12" ht="13.5">
      <c r="A650" s="399" t="s">
        <v>1240</v>
      </c>
      <c r="B650" s="399" t="s">
        <v>1241</v>
      </c>
      <c r="C650" s="399" t="s">
        <v>1539</v>
      </c>
      <c r="D650" s="399" t="s">
        <v>1540</v>
      </c>
      <c r="E650" s="400" t="s">
        <v>947</v>
      </c>
      <c r="F650" s="399" t="s">
        <v>947</v>
      </c>
      <c r="G650" s="399">
        <v>53841</v>
      </c>
      <c r="H650" s="399" t="s">
        <v>1622</v>
      </c>
      <c r="I650" s="399" t="s">
        <v>96</v>
      </c>
      <c r="J650" s="399" t="s">
        <v>950</v>
      </c>
      <c r="K650" s="400">
        <v>0.94</v>
      </c>
      <c r="L650" s="399" t="s">
        <v>951</v>
      </c>
    </row>
    <row r="651" spans="1:12" ht="13.5">
      <c r="A651" s="399" t="s">
        <v>1240</v>
      </c>
      <c r="B651" s="399" t="s">
        <v>1241</v>
      </c>
      <c r="C651" s="399" t="s">
        <v>1539</v>
      </c>
      <c r="D651" s="399" t="s">
        <v>1540</v>
      </c>
      <c r="E651" s="400" t="s">
        <v>947</v>
      </c>
      <c r="F651" s="399" t="s">
        <v>947</v>
      </c>
      <c r="G651" s="399">
        <v>53849</v>
      </c>
      <c r="H651" s="399" t="s">
        <v>1623</v>
      </c>
      <c r="I651" s="399" t="s">
        <v>96</v>
      </c>
      <c r="J651" s="399" t="s">
        <v>1440</v>
      </c>
      <c r="K651" s="400">
        <v>47.56</v>
      </c>
      <c r="L651" s="399" t="s">
        <v>951</v>
      </c>
    </row>
    <row r="652" spans="1:12" ht="13.5">
      <c r="A652" s="399" t="s">
        <v>1240</v>
      </c>
      <c r="B652" s="399" t="s">
        <v>1241</v>
      </c>
      <c r="C652" s="399" t="s">
        <v>1539</v>
      </c>
      <c r="D652" s="399" t="s">
        <v>1540</v>
      </c>
      <c r="E652" s="400" t="s">
        <v>947</v>
      </c>
      <c r="F652" s="399" t="s">
        <v>947</v>
      </c>
      <c r="G652" s="399">
        <v>53857</v>
      </c>
      <c r="H652" s="399" t="s">
        <v>1624</v>
      </c>
      <c r="I652" s="399" t="s">
        <v>96</v>
      </c>
      <c r="J652" s="399" t="s">
        <v>950</v>
      </c>
      <c r="K652" s="400">
        <v>26.94</v>
      </c>
      <c r="L652" s="399" t="s">
        <v>951</v>
      </c>
    </row>
    <row r="653" spans="1:12" ht="13.5">
      <c r="A653" s="399" t="s">
        <v>1240</v>
      </c>
      <c r="B653" s="399" t="s">
        <v>1241</v>
      </c>
      <c r="C653" s="399" t="s">
        <v>1539</v>
      </c>
      <c r="D653" s="399" t="s">
        <v>1540</v>
      </c>
      <c r="E653" s="400" t="s">
        <v>947</v>
      </c>
      <c r="F653" s="399" t="s">
        <v>947</v>
      </c>
      <c r="G653" s="399">
        <v>53858</v>
      </c>
      <c r="H653" s="399" t="s">
        <v>1625</v>
      </c>
      <c r="I653" s="399" t="s">
        <v>96</v>
      </c>
      <c r="J653" s="399" t="s">
        <v>1440</v>
      </c>
      <c r="K653" s="400">
        <v>45.45</v>
      </c>
      <c r="L653" s="399" t="s">
        <v>951</v>
      </c>
    </row>
    <row r="654" spans="1:12" ht="13.5">
      <c r="A654" s="399" t="s">
        <v>1240</v>
      </c>
      <c r="B654" s="399" t="s">
        <v>1241</v>
      </c>
      <c r="C654" s="399" t="s">
        <v>1539</v>
      </c>
      <c r="D654" s="399" t="s">
        <v>1540</v>
      </c>
      <c r="E654" s="400" t="s">
        <v>947</v>
      </c>
      <c r="F654" s="399" t="s">
        <v>947</v>
      </c>
      <c r="G654" s="399">
        <v>53861</v>
      </c>
      <c r="H654" s="399" t="s">
        <v>1626</v>
      </c>
      <c r="I654" s="399" t="s">
        <v>96</v>
      </c>
      <c r="J654" s="399" t="s">
        <v>950</v>
      </c>
      <c r="K654" s="400">
        <v>37.36</v>
      </c>
      <c r="L654" s="399" t="s">
        <v>951</v>
      </c>
    </row>
    <row r="655" spans="1:12" ht="13.5">
      <c r="A655" s="399" t="s">
        <v>1240</v>
      </c>
      <c r="B655" s="399" t="s">
        <v>1241</v>
      </c>
      <c r="C655" s="399" t="s">
        <v>1539</v>
      </c>
      <c r="D655" s="399" t="s">
        <v>1540</v>
      </c>
      <c r="E655" s="400" t="s">
        <v>947</v>
      </c>
      <c r="F655" s="399" t="s">
        <v>947</v>
      </c>
      <c r="G655" s="399">
        <v>53863</v>
      </c>
      <c r="H655" s="399" t="s">
        <v>1627</v>
      </c>
      <c r="I655" s="399" t="s">
        <v>96</v>
      </c>
      <c r="J655" s="399" t="s">
        <v>950</v>
      </c>
      <c r="K655" s="400">
        <v>1.29</v>
      </c>
      <c r="L655" s="399" t="s">
        <v>951</v>
      </c>
    </row>
    <row r="656" spans="1:12" ht="13.5">
      <c r="A656" s="399" t="s">
        <v>1240</v>
      </c>
      <c r="B656" s="399" t="s">
        <v>1241</v>
      </c>
      <c r="C656" s="399" t="s">
        <v>1539</v>
      </c>
      <c r="D656" s="399" t="s">
        <v>1540</v>
      </c>
      <c r="E656" s="400" t="s">
        <v>947</v>
      </c>
      <c r="F656" s="399" t="s">
        <v>947</v>
      </c>
      <c r="G656" s="399">
        <v>53865</v>
      </c>
      <c r="H656" s="399" t="s">
        <v>1628</v>
      </c>
      <c r="I656" s="399" t="s">
        <v>96</v>
      </c>
      <c r="J656" s="399" t="s">
        <v>1440</v>
      </c>
      <c r="K656" s="400">
        <v>26.79</v>
      </c>
      <c r="L656" s="399" t="s">
        <v>951</v>
      </c>
    </row>
    <row r="657" spans="1:12" ht="13.5">
      <c r="A657" s="399" t="s">
        <v>1240</v>
      </c>
      <c r="B657" s="399" t="s">
        <v>1241</v>
      </c>
      <c r="C657" s="399" t="s">
        <v>1539</v>
      </c>
      <c r="D657" s="399" t="s">
        <v>1540</v>
      </c>
      <c r="E657" s="400" t="s">
        <v>947</v>
      </c>
      <c r="F657" s="399" t="s">
        <v>947</v>
      </c>
      <c r="G657" s="399">
        <v>53866</v>
      </c>
      <c r="H657" s="399" t="s">
        <v>1629</v>
      </c>
      <c r="I657" s="399" t="s">
        <v>96</v>
      </c>
      <c r="J657" s="399" t="s">
        <v>1440</v>
      </c>
      <c r="K657" s="400">
        <v>1.1399999999999999</v>
      </c>
      <c r="L657" s="399" t="s">
        <v>951</v>
      </c>
    </row>
    <row r="658" spans="1:12" ht="13.5">
      <c r="A658" s="399" t="s">
        <v>1240</v>
      </c>
      <c r="B658" s="399" t="s">
        <v>1241</v>
      </c>
      <c r="C658" s="399" t="s">
        <v>1539</v>
      </c>
      <c r="D658" s="399" t="s">
        <v>1540</v>
      </c>
      <c r="E658" s="400" t="s">
        <v>947</v>
      </c>
      <c r="F658" s="399" t="s">
        <v>947</v>
      </c>
      <c r="G658" s="399">
        <v>53882</v>
      </c>
      <c r="H658" s="399" t="s">
        <v>1630</v>
      </c>
      <c r="I658" s="399" t="s">
        <v>96</v>
      </c>
      <c r="J658" s="399" t="s">
        <v>950</v>
      </c>
      <c r="K658" s="400">
        <v>19.23</v>
      </c>
      <c r="L658" s="399" t="s">
        <v>951</v>
      </c>
    </row>
    <row r="659" spans="1:12" ht="13.5">
      <c r="A659" s="399" t="s">
        <v>1240</v>
      </c>
      <c r="B659" s="399" t="s">
        <v>1241</v>
      </c>
      <c r="C659" s="399" t="s">
        <v>1539</v>
      </c>
      <c r="D659" s="399" t="s">
        <v>1540</v>
      </c>
      <c r="E659" s="400" t="s">
        <v>947</v>
      </c>
      <c r="F659" s="399" t="s">
        <v>947</v>
      </c>
      <c r="G659" s="399">
        <v>55263</v>
      </c>
      <c r="H659" s="399" t="s">
        <v>1631</v>
      </c>
      <c r="I659" s="399" t="s">
        <v>96</v>
      </c>
      <c r="J659" s="399" t="s">
        <v>1440</v>
      </c>
      <c r="K659" s="400">
        <v>36.61</v>
      </c>
      <c r="L659" s="399" t="s">
        <v>951</v>
      </c>
    </row>
    <row r="660" spans="1:12" ht="13.5">
      <c r="A660" s="399" t="s">
        <v>1240</v>
      </c>
      <c r="B660" s="399" t="s">
        <v>1241</v>
      </c>
      <c r="C660" s="399" t="s">
        <v>1539</v>
      </c>
      <c r="D660" s="399" t="s">
        <v>1540</v>
      </c>
      <c r="E660" s="400" t="s">
        <v>947</v>
      </c>
      <c r="F660" s="399" t="s">
        <v>947</v>
      </c>
      <c r="G660" s="399">
        <v>73303</v>
      </c>
      <c r="H660" s="399" t="s">
        <v>1632</v>
      </c>
      <c r="I660" s="399" t="s">
        <v>96</v>
      </c>
      <c r="J660" s="399" t="s">
        <v>950</v>
      </c>
      <c r="K660" s="400">
        <v>4.26</v>
      </c>
      <c r="L660" s="399" t="s">
        <v>951</v>
      </c>
    </row>
    <row r="661" spans="1:12" ht="13.5">
      <c r="A661" s="399" t="s">
        <v>1240</v>
      </c>
      <c r="B661" s="399" t="s">
        <v>1241</v>
      </c>
      <c r="C661" s="399" t="s">
        <v>1539</v>
      </c>
      <c r="D661" s="399" t="s">
        <v>1540</v>
      </c>
      <c r="E661" s="400" t="s">
        <v>947</v>
      </c>
      <c r="F661" s="399" t="s">
        <v>947</v>
      </c>
      <c r="G661" s="399">
        <v>73307</v>
      </c>
      <c r="H661" s="399" t="s">
        <v>1633</v>
      </c>
      <c r="I661" s="399" t="s">
        <v>96</v>
      </c>
      <c r="J661" s="399" t="s">
        <v>950</v>
      </c>
      <c r="K661" s="400">
        <v>3.8</v>
      </c>
      <c r="L661" s="399" t="s">
        <v>951</v>
      </c>
    </row>
    <row r="662" spans="1:12" ht="13.5">
      <c r="A662" s="399" t="s">
        <v>1240</v>
      </c>
      <c r="B662" s="399" t="s">
        <v>1241</v>
      </c>
      <c r="C662" s="399" t="s">
        <v>1539</v>
      </c>
      <c r="D662" s="399" t="s">
        <v>1540</v>
      </c>
      <c r="E662" s="400" t="s">
        <v>947</v>
      </c>
      <c r="F662" s="399" t="s">
        <v>947</v>
      </c>
      <c r="G662" s="399">
        <v>73309</v>
      </c>
      <c r="H662" s="399" t="s">
        <v>1634</v>
      </c>
      <c r="I662" s="399" t="s">
        <v>96</v>
      </c>
      <c r="J662" s="399" t="s">
        <v>950</v>
      </c>
      <c r="K662" s="400">
        <v>16.55</v>
      </c>
      <c r="L662" s="399" t="s">
        <v>951</v>
      </c>
    </row>
    <row r="663" spans="1:12" ht="13.5">
      <c r="A663" s="399" t="s">
        <v>1240</v>
      </c>
      <c r="B663" s="399" t="s">
        <v>1241</v>
      </c>
      <c r="C663" s="399" t="s">
        <v>1539</v>
      </c>
      <c r="D663" s="399" t="s">
        <v>1540</v>
      </c>
      <c r="E663" s="400" t="s">
        <v>947</v>
      </c>
      <c r="F663" s="399" t="s">
        <v>947</v>
      </c>
      <c r="G663" s="399">
        <v>73311</v>
      </c>
      <c r="H663" s="399" t="s">
        <v>1635</v>
      </c>
      <c r="I663" s="399" t="s">
        <v>96</v>
      </c>
      <c r="J663" s="399" t="s">
        <v>1440</v>
      </c>
      <c r="K663" s="400">
        <v>101.21</v>
      </c>
      <c r="L663" s="399" t="s">
        <v>951</v>
      </c>
    </row>
    <row r="664" spans="1:12" ht="13.5">
      <c r="A664" s="399" t="s">
        <v>1240</v>
      </c>
      <c r="B664" s="399" t="s">
        <v>1241</v>
      </c>
      <c r="C664" s="399" t="s">
        <v>1539</v>
      </c>
      <c r="D664" s="399" t="s">
        <v>1540</v>
      </c>
      <c r="E664" s="400" t="s">
        <v>947</v>
      </c>
      <c r="F664" s="399" t="s">
        <v>947</v>
      </c>
      <c r="G664" s="399">
        <v>73313</v>
      </c>
      <c r="H664" s="399" t="s">
        <v>1636</v>
      </c>
      <c r="I664" s="399" t="s">
        <v>96</v>
      </c>
      <c r="J664" s="399" t="s">
        <v>950</v>
      </c>
      <c r="K664" s="400">
        <v>2.29</v>
      </c>
      <c r="L664" s="399" t="s">
        <v>951</v>
      </c>
    </row>
    <row r="665" spans="1:12" ht="13.5">
      <c r="A665" s="399" t="s">
        <v>1240</v>
      </c>
      <c r="B665" s="399" t="s">
        <v>1241</v>
      </c>
      <c r="C665" s="399" t="s">
        <v>1539</v>
      </c>
      <c r="D665" s="399" t="s">
        <v>1540</v>
      </c>
      <c r="E665" s="400" t="s">
        <v>947</v>
      </c>
      <c r="F665" s="399" t="s">
        <v>947</v>
      </c>
      <c r="G665" s="399">
        <v>73315</v>
      </c>
      <c r="H665" s="399" t="s">
        <v>1637</v>
      </c>
      <c r="I665" s="399" t="s">
        <v>96</v>
      </c>
      <c r="J665" s="399" t="s">
        <v>1440</v>
      </c>
      <c r="K665" s="400">
        <v>32.47</v>
      </c>
      <c r="L665" s="399" t="s">
        <v>951</v>
      </c>
    </row>
    <row r="666" spans="1:12" ht="13.5">
      <c r="A666" s="399" t="s">
        <v>1240</v>
      </c>
      <c r="B666" s="399" t="s">
        <v>1241</v>
      </c>
      <c r="C666" s="399" t="s">
        <v>1539</v>
      </c>
      <c r="D666" s="399" t="s">
        <v>1540</v>
      </c>
      <c r="E666" s="400" t="s">
        <v>947</v>
      </c>
      <c r="F666" s="399" t="s">
        <v>947</v>
      </c>
      <c r="G666" s="399">
        <v>73335</v>
      </c>
      <c r="H666" s="399" t="s">
        <v>1638</v>
      </c>
      <c r="I666" s="399" t="s">
        <v>96</v>
      </c>
      <c r="J666" s="399" t="s">
        <v>950</v>
      </c>
      <c r="K666" s="400">
        <v>18.670000000000002</v>
      </c>
      <c r="L666" s="399" t="s">
        <v>951</v>
      </c>
    </row>
    <row r="667" spans="1:12" ht="13.5">
      <c r="A667" s="399" t="s">
        <v>1240</v>
      </c>
      <c r="B667" s="399" t="s">
        <v>1241</v>
      </c>
      <c r="C667" s="399" t="s">
        <v>1539</v>
      </c>
      <c r="D667" s="399" t="s">
        <v>1540</v>
      </c>
      <c r="E667" s="400" t="s">
        <v>947</v>
      </c>
      <c r="F667" s="399" t="s">
        <v>947</v>
      </c>
      <c r="G667" s="399">
        <v>73340</v>
      </c>
      <c r="H667" s="399" t="s">
        <v>1639</v>
      </c>
      <c r="I667" s="399" t="s">
        <v>96</v>
      </c>
      <c r="J667" s="399" t="s">
        <v>1440</v>
      </c>
      <c r="K667" s="400">
        <v>46.3</v>
      </c>
      <c r="L667" s="399" t="s">
        <v>951</v>
      </c>
    </row>
    <row r="668" spans="1:12" ht="13.5">
      <c r="A668" s="399" t="s">
        <v>1240</v>
      </c>
      <c r="B668" s="399" t="s">
        <v>1241</v>
      </c>
      <c r="C668" s="399" t="s">
        <v>1539</v>
      </c>
      <c r="D668" s="399" t="s">
        <v>1540</v>
      </c>
      <c r="E668" s="400" t="s">
        <v>947</v>
      </c>
      <c r="F668" s="399" t="s">
        <v>947</v>
      </c>
      <c r="G668" s="399">
        <v>83361</v>
      </c>
      <c r="H668" s="399" t="s">
        <v>1640</v>
      </c>
      <c r="I668" s="399" t="s">
        <v>96</v>
      </c>
      <c r="J668" s="399" t="s">
        <v>950</v>
      </c>
      <c r="K668" s="400">
        <v>11.07</v>
      </c>
      <c r="L668" s="399" t="s">
        <v>951</v>
      </c>
    </row>
    <row r="669" spans="1:12" ht="13.5">
      <c r="A669" s="399" t="s">
        <v>1240</v>
      </c>
      <c r="B669" s="399" t="s">
        <v>1241</v>
      </c>
      <c r="C669" s="399" t="s">
        <v>1539</v>
      </c>
      <c r="D669" s="399" t="s">
        <v>1540</v>
      </c>
      <c r="E669" s="400" t="s">
        <v>947</v>
      </c>
      <c r="F669" s="399" t="s">
        <v>947</v>
      </c>
      <c r="G669" s="399">
        <v>83761</v>
      </c>
      <c r="H669" s="399" t="s">
        <v>1641</v>
      </c>
      <c r="I669" s="399" t="s">
        <v>96</v>
      </c>
      <c r="J669" s="399" t="s">
        <v>950</v>
      </c>
      <c r="K669" s="400">
        <v>9.09</v>
      </c>
      <c r="L669" s="399" t="s">
        <v>951</v>
      </c>
    </row>
    <row r="670" spans="1:12" ht="13.5">
      <c r="A670" s="399" t="s">
        <v>1240</v>
      </c>
      <c r="B670" s="399" t="s">
        <v>1241</v>
      </c>
      <c r="C670" s="399" t="s">
        <v>1539</v>
      </c>
      <c r="D670" s="399" t="s">
        <v>1540</v>
      </c>
      <c r="E670" s="400" t="s">
        <v>947</v>
      </c>
      <c r="F670" s="399" t="s">
        <v>947</v>
      </c>
      <c r="G670" s="399">
        <v>83762</v>
      </c>
      <c r="H670" s="399" t="s">
        <v>1642</v>
      </c>
      <c r="I670" s="399" t="s">
        <v>96</v>
      </c>
      <c r="J670" s="399" t="s">
        <v>950</v>
      </c>
      <c r="K670" s="400">
        <v>11.36</v>
      </c>
      <c r="L670" s="399" t="s">
        <v>951</v>
      </c>
    </row>
    <row r="671" spans="1:12" ht="13.5">
      <c r="A671" s="399" t="s">
        <v>1240</v>
      </c>
      <c r="B671" s="399" t="s">
        <v>1241</v>
      </c>
      <c r="C671" s="399" t="s">
        <v>1539</v>
      </c>
      <c r="D671" s="399" t="s">
        <v>1540</v>
      </c>
      <c r="E671" s="400" t="s">
        <v>947</v>
      </c>
      <c r="F671" s="399" t="s">
        <v>947</v>
      </c>
      <c r="G671" s="399">
        <v>83763</v>
      </c>
      <c r="H671" s="399" t="s">
        <v>1643</v>
      </c>
      <c r="I671" s="399" t="s">
        <v>96</v>
      </c>
      <c r="J671" s="399" t="s">
        <v>1440</v>
      </c>
      <c r="K671" s="400">
        <v>28.52</v>
      </c>
      <c r="L671" s="399" t="s">
        <v>951</v>
      </c>
    </row>
    <row r="672" spans="1:12" ht="13.5">
      <c r="A672" s="399" t="s">
        <v>1240</v>
      </c>
      <c r="B672" s="399" t="s">
        <v>1241</v>
      </c>
      <c r="C672" s="399" t="s">
        <v>1539</v>
      </c>
      <c r="D672" s="399" t="s">
        <v>1540</v>
      </c>
      <c r="E672" s="400" t="s">
        <v>947</v>
      </c>
      <c r="F672" s="399" t="s">
        <v>947</v>
      </c>
      <c r="G672" s="399">
        <v>83764</v>
      </c>
      <c r="H672" s="399" t="s">
        <v>1644</v>
      </c>
      <c r="I672" s="399" t="s">
        <v>96</v>
      </c>
      <c r="J672" s="399" t="s">
        <v>950</v>
      </c>
      <c r="K672" s="400">
        <v>1.02</v>
      </c>
      <c r="L672" s="399" t="s">
        <v>951</v>
      </c>
    </row>
    <row r="673" spans="1:12" ht="13.5">
      <c r="A673" s="399" t="s">
        <v>1240</v>
      </c>
      <c r="B673" s="399" t="s">
        <v>1241</v>
      </c>
      <c r="C673" s="399" t="s">
        <v>1539</v>
      </c>
      <c r="D673" s="399" t="s">
        <v>1540</v>
      </c>
      <c r="E673" s="400" t="s">
        <v>947</v>
      </c>
      <c r="F673" s="399" t="s">
        <v>947</v>
      </c>
      <c r="G673" s="399">
        <v>87026</v>
      </c>
      <c r="H673" s="399" t="s">
        <v>1645</v>
      </c>
      <c r="I673" s="399" t="s">
        <v>96</v>
      </c>
      <c r="J673" s="399" t="s">
        <v>950</v>
      </c>
      <c r="K673" s="400">
        <v>0.19</v>
      </c>
      <c r="L673" s="399" t="s">
        <v>951</v>
      </c>
    </row>
    <row r="674" spans="1:12" ht="13.5">
      <c r="A674" s="399" t="s">
        <v>1240</v>
      </c>
      <c r="B674" s="399" t="s">
        <v>1241</v>
      </c>
      <c r="C674" s="399" t="s">
        <v>1539</v>
      </c>
      <c r="D674" s="399" t="s">
        <v>1540</v>
      </c>
      <c r="E674" s="400" t="s">
        <v>947</v>
      </c>
      <c r="F674" s="399" t="s">
        <v>947</v>
      </c>
      <c r="G674" s="399">
        <v>87441</v>
      </c>
      <c r="H674" s="399" t="s">
        <v>1646</v>
      </c>
      <c r="I674" s="399" t="s">
        <v>96</v>
      </c>
      <c r="J674" s="399" t="s">
        <v>1037</v>
      </c>
      <c r="K674" s="400">
        <v>0.33</v>
      </c>
      <c r="L674" s="399" t="s">
        <v>951</v>
      </c>
    </row>
    <row r="675" spans="1:12" ht="13.5">
      <c r="A675" s="399" t="s">
        <v>1240</v>
      </c>
      <c r="B675" s="399" t="s">
        <v>1241</v>
      </c>
      <c r="C675" s="399" t="s">
        <v>1539</v>
      </c>
      <c r="D675" s="399" t="s">
        <v>1540</v>
      </c>
      <c r="E675" s="400" t="s">
        <v>947</v>
      </c>
      <c r="F675" s="399" t="s">
        <v>947</v>
      </c>
      <c r="G675" s="399">
        <v>87442</v>
      </c>
      <c r="H675" s="399" t="s">
        <v>1647</v>
      </c>
      <c r="I675" s="399" t="s">
        <v>96</v>
      </c>
      <c r="J675" s="399" t="s">
        <v>1037</v>
      </c>
      <c r="K675" s="400">
        <v>0.03</v>
      </c>
      <c r="L675" s="399" t="s">
        <v>951</v>
      </c>
    </row>
    <row r="676" spans="1:12" ht="13.5">
      <c r="A676" s="399" t="s">
        <v>1240</v>
      </c>
      <c r="B676" s="399" t="s">
        <v>1241</v>
      </c>
      <c r="C676" s="399" t="s">
        <v>1539</v>
      </c>
      <c r="D676" s="399" t="s">
        <v>1540</v>
      </c>
      <c r="E676" s="400" t="s">
        <v>947</v>
      </c>
      <c r="F676" s="399" t="s">
        <v>947</v>
      </c>
      <c r="G676" s="399">
        <v>87443</v>
      </c>
      <c r="H676" s="399" t="s">
        <v>1648</v>
      </c>
      <c r="I676" s="399" t="s">
        <v>96</v>
      </c>
      <c r="J676" s="399" t="s">
        <v>1037</v>
      </c>
      <c r="K676" s="400">
        <v>0.31</v>
      </c>
      <c r="L676" s="399" t="s">
        <v>951</v>
      </c>
    </row>
    <row r="677" spans="1:12" ht="13.5">
      <c r="A677" s="399" t="s">
        <v>1240</v>
      </c>
      <c r="B677" s="399" t="s">
        <v>1241</v>
      </c>
      <c r="C677" s="399" t="s">
        <v>1539</v>
      </c>
      <c r="D677" s="399" t="s">
        <v>1540</v>
      </c>
      <c r="E677" s="400" t="s">
        <v>947</v>
      </c>
      <c r="F677" s="399" t="s">
        <v>947</v>
      </c>
      <c r="G677" s="399">
        <v>87444</v>
      </c>
      <c r="H677" s="399" t="s">
        <v>1649</v>
      </c>
      <c r="I677" s="399" t="s">
        <v>96</v>
      </c>
      <c r="J677" s="399" t="s">
        <v>1440</v>
      </c>
      <c r="K677" s="400">
        <v>2.41</v>
      </c>
      <c r="L677" s="399" t="s">
        <v>951</v>
      </c>
    </row>
    <row r="678" spans="1:12" ht="13.5">
      <c r="A678" s="399" t="s">
        <v>1240</v>
      </c>
      <c r="B678" s="399" t="s">
        <v>1241</v>
      </c>
      <c r="C678" s="399" t="s">
        <v>1539</v>
      </c>
      <c r="D678" s="399" t="s">
        <v>1540</v>
      </c>
      <c r="E678" s="400" t="s">
        <v>947</v>
      </c>
      <c r="F678" s="399" t="s">
        <v>947</v>
      </c>
      <c r="G678" s="399">
        <v>88387</v>
      </c>
      <c r="H678" s="399" t="s">
        <v>1650</v>
      </c>
      <c r="I678" s="399" t="s">
        <v>96</v>
      </c>
      <c r="J678" s="399" t="s">
        <v>1037</v>
      </c>
      <c r="K678" s="400">
        <v>0.64</v>
      </c>
      <c r="L678" s="399" t="s">
        <v>951</v>
      </c>
    </row>
    <row r="679" spans="1:12" ht="13.5">
      <c r="A679" s="399" t="s">
        <v>1240</v>
      </c>
      <c r="B679" s="399" t="s">
        <v>1241</v>
      </c>
      <c r="C679" s="399" t="s">
        <v>1539</v>
      </c>
      <c r="D679" s="399" t="s">
        <v>1540</v>
      </c>
      <c r="E679" s="400" t="s">
        <v>947</v>
      </c>
      <c r="F679" s="399" t="s">
        <v>947</v>
      </c>
      <c r="G679" s="399">
        <v>88389</v>
      </c>
      <c r="H679" s="399" t="s">
        <v>1651</v>
      </c>
      <c r="I679" s="399" t="s">
        <v>96</v>
      </c>
      <c r="J679" s="399" t="s">
        <v>1037</v>
      </c>
      <c r="K679" s="400">
        <v>7.0000000000000007E-2</v>
      </c>
      <c r="L679" s="399" t="s">
        <v>951</v>
      </c>
    </row>
    <row r="680" spans="1:12" ht="13.5">
      <c r="A680" s="399" t="s">
        <v>1240</v>
      </c>
      <c r="B680" s="399" t="s">
        <v>1241</v>
      </c>
      <c r="C680" s="399" t="s">
        <v>1539</v>
      </c>
      <c r="D680" s="399" t="s">
        <v>1540</v>
      </c>
      <c r="E680" s="400" t="s">
        <v>947</v>
      </c>
      <c r="F680" s="399" t="s">
        <v>947</v>
      </c>
      <c r="G680" s="399">
        <v>88390</v>
      </c>
      <c r="H680" s="399" t="s">
        <v>1652</v>
      </c>
      <c r="I680" s="399" t="s">
        <v>96</v>
      </c>
      <c r="J680" s="399" t="s">
        <v>1037</v>
      </c>
      <c r="K680" s="400">
        <v>0.8</v>
      </c>
      <c r="L680" s="399" t="s">
        <v>951</v>
      </c>
    </row>
    <row r="681" spans="1:12" ht="13.5">
      <c r="A681" s="399" t="s">
        <v>1240</v>
      </c>
      <c r="B681" s="399" t="s">
        <v>1241</v>
      </c>
      <c r="C681" s="399" t="s">
        <v>1539</v>
      </c>
      <c r="D681" s="399" t="s">
        <v>1540</v>
      </c>
      <c r="E681" s="400" t="s">
        <v>947</v>
      </c>
      <c r="F681" s="399" t="s">
        <v>947</v>
      </c>
      <c r="G681" s="399">
        <v>88391</v>
      </c>
      <c r="H681" s="399" t="s">
        <v>1653</v>
      </c>
      <c r="I681" s="399" t="s">
        <v>96</v>
      </c>
      <c r="J681" s="399" t="s">
        <v>1037</v>
      </c>
      <c r="K681" s="400">
        <v>1.87</v>
      </c>
      <c r="L681" s="399" t="s">
        <v>951</v>
      </c>
    </row>
    <row r="682" spans="1:12" ht="13.5">
      <c r="A682" s="399" t="s">
        <v>1240</v>
      </c>
      <c r="B682" s="399" t="s">
        <v>1241</v>
      </c>
      <c r="C682" s="399" t="s">
        <v>1539</v>
      </c>
      <c r="D682" s="399" t="s">
        <v>1540</v>
      </c>
      <c r="E682" s="400" t="s">
        <v>947</v>
      </c>
      <c r="F682" s="399" t="s">
        <v>947</v>
      </c>
      <c r="G682" s="399">
        <v>88394</v>
      </c>
      <c r="H682" s="399" t="s">
        <v>1654</v>
      </c>
      <c r="I682" s="399" t="s">
        <v>96</v>
      </c>
      <c r="J682" s="399" t="s">
        <v>1037</v>
      </c>
      <c r="K682" s="400">
        <v>0.76</v>
      </c>
      <c r="L682" s="399" t="s">
        <v>951</v>
      </c>
    </row>
    <row r="683" spans="1:12" ht="13.5">
      <c r="A683" s="399" t="s">
        <v>1240</v>
      </c>
      <c r="B683" s="399" t="s">
        <v>1241</v>
      </c>
      <c r="C683" s="399" t="s">
        <v>1539</v>
      </c>
      <c r="D683" s="399" t="s">
        <v>1540</v>
      </c>
      <c r="E683" s="400" t="s">
        <v>947</v>
      </c>
      <c r="F683" s="399" t="s">
        <v>947</v>
      </c>
      <c r="G683" s="399">
        <v>88395</v>
      </c>
      <c r="H683" s="399" t="s">
        <v>1655</v>
      </c>
      <c r="I683" s="399" t="s">
        <v>96</v>
      </c>
      <c r="J683" s="399" t="s">
        <v>1037</v>
      </c>
      <c r="K683" s="400">
        <v>0.09</v>
      </c>
      <c r="L683" s="399" t="s">
        <v>951</v>
      </c>
    </row>
    <row r="684" spans="1:12" ht="13.5">
      <c r="A684" s="399" t="s">
        <v>1240</v>
      </c>
      <c r="B684" s="399" t="s">
        <v>1241</v>
      </c>
      <c r="C684" s="399" t="s">
        <v>1539</v>
      </c>
      <c r="D684" s="399" t="s">
        <v>1540</v>
      </c>
      <c r="E684" s="400" t="s">
        <v>947</v>
      </c>
      <c r="F684" s="399" t="s">
        <v>947</v>
      </c>
      <c r="G684" s="399">
        <v>88396</v>
      </c>
      <c r="H684" s="399" t="s">
        <v>1656</v>
      </c>
      <c r="I684" s="399" t="s">
        <v>96</v>
      </c>
      <c r="J684" s="399" t="s">
        <v>1037</v>
      </c>
      <c r="K684" s="400">
        <v>0.95</v>
      </c>
      <c r="L684" s="399" t="s">
        <v>951</v>
      </c>
    </row>
    <row r="685" spans="1:12" ht="13.5">
      <c r="A685" s="399" t="s">
        <v>1240</v>
      </c>
      <c r="B685" s="399" t="s">
        <v>1241</v>
      </c>
      <c r="C685" s="399" t="s">
        <v>1539</v>
      </c>
      <c r="D685" s="399" t="s">
        <v>1540</v>
      </c>
      <c r="E685" s="400" t="s">
        <v>947</v>
      </c>
      <c r="F685" s="399" t="s">
        <v>947</v>
      </c>
      <c r="G685" s="399">
        <v>88397</v>
      </c>
      <c r="H685" s="399" t="s">
        <v>1657</v>
      </c>
      <c r="I685" s="399" t="s">
        <v>96</v>
      </c>
      <c r="J685" s="399" t="s">
        <v>1037</v>
      </c>
      <c r="K685" s="400">
        <v>2.81</v>
      </c>
      <c r="L685" s="399" t="s">
        <v>951</v>
      </c>
    </row>
    <row r="686" spans="1:12" ht="13.5">
      <c r="A686" s="399" t="s">
        <v>1240</v>
      </c>
      <c r="B686" s="399" t="s">
        <v>1241</v>
      </c>
      <c r="C686" s="399" t="s">
        <v>1539</v>
      </c>
      <c r="D686" s="399" t="s">
        <v>1540</v>
      </c>
      <c r="E686" s="400" t="s">
        <v>947</v>
      </c>
      <c r="F686" s="399" t="s">
        <v>947</v>
      </c>
      <c r="G686" s="399">
        <v>88400</v>
      </c>
      <c r="H686" s="399" t="s">
        <v>1658</v>
      </c>
      <c r="I686" s="399" t="s">
        <v>96</v>
      </c>
      <c r="J686" s="399" t="s">
        <v>1037</v>
      </c>
      <c r="K686" s="400">
        <v>0.6</v>
      </c>
      <c r="L686" s="399" t="s">
        <v>951</v>
      </c>
    </row>
    <row r="687" spans="1:12" ht="13.5">
      <c r="A687" s="399" t="s">
        <v>1240</v>
      </c>
      <c r="B687" s="399" t="s">
        <v>1241</v>
      </c>
      <c r="C687" s="399" t="s">
        <v>1539</v>
      </c>
      <c r="D687" s="399" t="s">
        <v>1540</v>
      </c>
      <c r="E687" s="400" t="s">
        <v>947</v>
      </c>
      <c r="F687" s="399" t="s">
        <v>947</v>
      </c>
      <c r="G687" s="399">
        <v>88401</v>
      </c>
      <c r="H687" s="399" t="s">
        <v>1659</v>
      </c>
      <c r="I687" s="399" t="s">
        <v>96</v>
      </c>
      <c r="J687" s="399" t="s">
        <v>1037</v>
      </c>
      <c r="K687" s="400">
        <v>7.0000000000000007E-2</v>
      </c>
      <c r="L687" s="399" t="s">
        <v>951</v>
      </c>
    </row>
    <row r="688" spans="1:12" ht="13.5">
      <c r="A688" s="399" t="s">
        <v>1240</v>
      </c>
      <c r="B688" s="399" t="s">
        <v>1241</v>
      </c>
      <c r="C688" s="399" t="s">
        <v>1539</v>
      </c>
      <c r="D688" s="399" t="s">
        <v>1540</v>
      </c>
      <c r="E688" s="400" t="s">
        <v>947</v>
      </c>
      <c r="F688" s="399" t="s">
        <v>947</v>
      </c>
      <c r="G688" s="399">
        <v>88402</v>
      </c>
      <c r="H688" s="399" t="s">
        <v>1660</v>
      </c>
      <c r="I688" s="399" t="s">
        <v>96</v>
      </c>
      <c r="J688" s="399" t="s">
        <v>1037</v>
      </c>
      <c r="K688" s="400">
        <v>0.76</v>
      </c>
      <c r="L688" s="399" t="s">
        <v>951</v>
      </c>
    </row>
    <row r="689" spans="1:12" ht="13.5">
      <c r="A689" s="399" t="s">
        <v>1240</v>
      </c>
      <c r="B689" s="399" t="s">
        <v>1241</v>
      </c>
      <c r="C689" s="399" t="s">
        <v>1539</v>
      </c>
      <c r="D689" s="399" t="s">
        <v>1540</v>
      </c>
      <c r="E689" s="400" t="s">
        <v>947</v>
      </c>
      <c r="F689" s="399" t="s">
        <v>947</v>
      </c>
      <c r="G689" s="399">
        <v>88403</v>
      </c>
      <c r="H689" s="399" t="s">
        <v>1661</v>
      </c>
      <c r="I689" s="399" t="s">
        <v>96</v>
      </c>
      <c r="J689" s="399" t="s">
        <v>1037</v>
      </c>
      <c r="K689" s="400">
        <v>1.1200000000000001</v>
      </c>
      <c r="L689" s="399" t="s">
        <v>951</v>
      </c>
    </row>
    <row r="690" spans="1:12" ht="13.5">
      <c r="A690" s="399" t="s">
        <v>1240</v>
      </c>
      <c r="B690" s="399" t="s">
        <v>1241</v>
      </c>
      <c r="C690" s="399" t="s">
        <v>1539</v>
      </c>
      <c r="D690" s="399" t="s">
        <v>1540</v>
      </c>
      <c r="E690" s="400" t="s">
        <v>947</v>
      </c>
      <c r="F690" s="399" t="s">
        <v>947</v>
      </c>
      <c r="G690" s="399">
        <v>88419</v>
      </c>
      <c r="H690" s="399" t="s">
        <v>1662</v>
      </c>
      <c r="I690" s="399" t="s">
        <v>96</v>
      </c>
      <c r="J690" s="399" t="s">
        <v>1037</v>
      </c>
      <c r="K690" s="400">
        <v>3.96</v>
      </c>
      <c r="L690" s="399" t="s">
        <v>951</v>
      </c>
    </row>
    <row r="691" spans="1:12" ht="13.5">
      <c r="A691" s="399" t="s">
        <v>1240</v>
      </c>
      <c r="B691" s="399" t="s">
        <v>1241</v>
      </c>
      <c r="C691" s="399" t="s">
        <v>1539</v>
      </c>
      <c r="D691" s="399" t="s">
        <v>1540</v>
      </c>
      <c r="E691" s="400" t="s">
        <v>947</v>
      </c>
      <c r="F691" s="399" t="s">
        <v>947</v>
      </c>
      <c r="G691" s="399">
        <v>88422</v>
      </c>
      <c r="H691" s="399" t="s">
        <v>1663</v>
      </c>
      <c r="I691" s="399" t="s">
        <v>96</v>
      </c>
      <c r="J691" s="399" t="s">
        <v>1037</v>
      </c>
      <c r="K691" s="400">
        <v>0.47</v>
      </c>
      <c r="L691" s="399" t="s">
        <v>951</v>
      </c>
    </row>
    <row r="692" spans="1:12" ht="13.5">
      <c r="A692" s="399" t="s">
        <v>1240</v>
      </c>
      <c r="B692" s="399" t="s">
        <v>1241</v>
      </c>
      <c r="C692" s="399" t="s">
        <v>1539</v>
      </c>
      <c r="D692" s="399" t="s">
        <v>1540</v>
      </c>
      <c r="E692" s="400" t="s">
        <v>947</v>
      </c>
      <c r="F692" s="399" t="s">
        <v>947</v>
      </c>
      <c r="G692" s="399">
        <v>88425</v>
      </c>
      <c r="H692" s="399" t="s">
        <v>1664</v>
      </c>
      <c r="I692" s="399" t="s">
        <v>96</v>
      </c>
      <c r="J692" s="399" t="s">
        <v>1037</v>
      </c>
      <c r="K692" s="400">
        <v>4.33</v>
      </c>
      <c r="L692" s="399" t="s">
        <v>951</v>
      </c>
    </row>
    <row r="693" spans="1:12" ht="13.5">
      <c r="A693" s="399" t="s">
        <v>1240</v>
      </c>
      <c r="B693" s="399" t="s">
        <v>1241</v>
      </c>
      <c r="C693" s="399" t="s">
        <v>1539</v>
      </c>
      <c r="D693" s="399" t="s">
        <v>1540</v>
      </c>
      <c r="E693" s="400" t="s">
        <v>947</v>
      </c>
      <c r="F693" s="399" t="s">
        <v>947</v>
      </c>
      <c r="G693" s="399">
        <v>88427</v>
      </c>
      <c r="H693" s="399" t="s">
        <v>1665</v>
      </c>
      <c r="I693" s="399" t="s">
        <v>96</v>
      </c>
      <c r="J693" s="399" t="s">
        <v>1037</v>
      </c>
      <c r="K693" s="400">
        <v>2.85</v>
      </c>
      <c r="L693" s="399" t="s">
        <v>951</v>
      </c>
    </row>
    <row r="694" spans="1:12" ht="13.5">
      <c r="A694" s="399" t="s">
        <v>1240</v>
      </c>
      <c r="B694" s="399" t="s">
        <v>1241</v>
      </c>
      <c r="C694" s="399" t="s">
        <v>1539</v>
      </c>
      <c r="D694" s="399" t="s">
        <v>1540</v>
      </c>
      <c r="E694" s="400" t="s">
        <v>947</v>
      </c>
      <c r="F694" s="399" t="s">
        <v>947</v>
      </c>
      <c r="G694" s="399">
        <v>88434</v>
      </c>
      <c r="H694" s="399" t="s">
        <v>1666</v>
      </c>
      <c r="I694" s="399" t="s">
        <v>96</v>
      </c>
      <c r="J694" s="399" t="s">
        <v>1037</v>
      </c>
      <c r="K694" s="400">
        <v>5.25</v>
      </c>
      <c r="L694" s="399" t="s">
        <v>951</v>
      </c>
    </row>
    <row r="695" spans="1:12" ht="13.5">
      <c r="A695" s="399" t="s">
        <v>1240</v>
      </c>
      <c r="B695" s="399" t="s">
        <v>1241</v>
      </c>
      <c r="C695" s="399" t="s">
        <v>1539</v>
      </c>
      <c r="D695" s="399" t="s">
        <v>1540</v>
      </c>
      <c r="E695" s="400" t="s">
        <v>947</v>
      </c>
      <c r="F695" s="399" t="s">
        <v>947</v>
      </c>
      <c r="G695" s="399">
        <v>88435</v>
      </c>
      <c r="H695" s="399" t="s">
        <v>1667</v>
      </c>
      <c r="I695" s="399" t="s">
        <v>96</v>
      </c>
      <c r="J695" s="399" t="s">
        <v>1037</v>
      </c>
      <c r="K695" s="400">
        <v>0.62</v>
      </c>
      <c r="L695" s="399" t="s">
        <v>951</v>
      </c>
    </row>
    <row r="696" spans="1:12" ht="13.5">
      <c r="A696" s="399" t="s">
        <v>1240</v>
      </c>
      <c r="B696" s="399" t="s">
        <v>1241</v>
      </c>
      <c r="C696" s="399" t="s">
        <v>1539</v>
      </c>
      <c r="D696" s="399" t="s">
        <v>1540</v>
      </c>
      <c r="E696" s="400" t="s">
        <v>947</v>
      </c>
      <c r="F696" s="399" t="s">
        <v>947</v>
      </c>
      <c r="G696" s="399">
        <v>88436</v>
      </c>
      <c r="H696" s="399" t="s">
        <v>1668</v>
      </c>
      <c r="I696" s="399" t="s">
        <v>96</v>
      </c>
      <c r="J696" s="399" t="s">
        <v>1037</v>
      </c>
      <c r="K696" s="400">
        <v>5.74</v>
      </c>
      <c r="L696" s="399" t="s">
        <v>951</v>
      </c>
    </row>
    <row r="697" spans="1:12" ht="13.5">
      <c r="A697" s="399" t="s">
        <v>1240</v>
      </c>
      <c r="B697" s="399" t="s">
        <v>1241</v>
      </c>
      <c r="C697" s="399" t="s">
        <v>1539</v>
      </c>
      <c r="D697" s="399" t="s">
        <v>1540</v>
      </c>
      <c r="E697" s="400" t="s">
        <v>947</v>
      </c>
      <c r="F697" s="399" t="s">
        <v>947</v>
      </c>
      <c r="G697" s="399">
        <v>88437</v>
      </c>
      <c r="H697" s="399" t="s">
        <v>1669</v>
      </c>
      <c r="I697" s="399" t="s">
        <v>96</v>
      </c>
      <c r="J697" s="399" t="s">
        <v>1037</v>
      </c>
      <c r="K697" s="400">
        <v>2.85</v>
      </c>
      <c r="L697" s="399" t="s">
        <v>951</v>
      </c>
    </row>
    <row r="698" spans="1:12" ht="13.5">
      <c r="A698" s="399" t="s">
        <v>1240</v>
      </c>
      <c r="B698" s="399" t="s">
        <v>1241</v>
      </c>
      <c r="C698" s="399" t="s">
        <v>1539</v>
      </c>
      <c r="D698" s="399" t="s">
        <v>1540</v>
      </c>
      <c r="E698" s="400" t="s">
        <v>947</v>
      </c>
      <c r="F698" s="399" t="s">
        <v>947</v>
      </c>
      <c r="G698" s="399">
        <v>88569</v>
      </c>
      <c r="H698" s="399" t="s">
        <v>1670</v>
      </c>
      <c r="I698" s="399" t="s">
        <v>96</v>
      </c>
      <c r="J698" s="399" t="s">
        <v>950</v>
      </c>
      <c r="K698" s="400">
        <v>2.46</v>
      </c>
      <c r="L698" s="399" t="s">
        <v>951</v>
      </c>
    </row>
    <row r="699" spans="1:12" ht="13.5">
      <c r="A699" s="399" t="s">
        <v>1240</v>
      </c>
      <c r="B699" s="399" t="s">
        <v>1241</v>
      </c>
      <c r="C699" s="399" t="s">
        <v>1539</v>
      </c>
      <c r="D699" s="399" t="s">
        <v>1540</v>
      </c>
      <c r="E699" s="400" t="s">
        <v>947</v>
      </c>
      <c r="F699" s="399" t="s">
        <v>947</v>
      </c>
      <c r="G699" s="399">
        <v>88570</v>
      </c>
      <c r="H699" s="399" t="s">
        <v>1671</v>
      </c>
      <c r="I699" s="399" t="s">
        <v>96</v>
      </c>
      <c r="J699" s="399" t="s">
        <v>950</v>
      </c>
      <c r="K699" s="400">
        <v>0.53</v>
      </c>
      <c r="L699" s="399" t="s">
        <v>951</v>
      </c>
    </row>
    <row r="700" spans="1:12" ht="13.5">
      <c r="A700" s="399" t="s">
        <v>1240</v>
      </c>
      <c r="B700" s="399" t="s">
        <v>1241</v>
      </c>
      <c r="C700" s="399" t="s">
        <v>1539</v>
      </c>
      <c r="D700" s="399" t="s">
        <v>1540</v>
      </c>
      <c r="E700" s="400" t="s">
        <v>947</v>
      </c>
      <c r="F700" s="399" t="s">
        <v>947</v>
      </c>
      <c r="G700" s="399">
        <v>88826</v>
      </c>
      <c r="H700" s="399" t="s">
        <v>1672</v>
      </c>
      <c r="I700" s="399" t="s">
        <v>96</v>
      </c>
      <c r="J700" s="399" t="s">
        <v>1440</v>
      </c>
      <c r="K700" s="400">
        <v>0.24</v>
      </c>
      <c r="L700" s="399" t="s">
        <v>951</v>
      </c>
    </row>
    <row r="701" spans="1:12" ht="13.5">
      <c r="A701" s="399" t="s">
        <v>1240</v>
      </c>
      <c r="B701" s="399" t="s">
        <v>1241</v>
      </c>
      <c r="C701" s="399" t="s">
        <v>1539</v>
      </c>
      <c r="D701" s="399" t="s">
        <v>1540</v>
      </c>
      <c r="E701" s="400" t="s">
        <v>947</v>
      </c>
      <c r="F701" s="399" t="s">
        <v>947</v>
      </c>
      <c r="G701" s="399">
        <v>88827</v>
      </c>
      <c r="H701" s="399" t="s">
        <v>1673</v>
      </c>
      <c r="I701" s="399" t="s">
        <v>96</v>
      </c>
      <c r="J701" s="399" t="s">
        <v>1440</v>
      </c>
      <c r="K701" s="400">
        <v>0.02</v>
      </c>
      <c r="L701" s="399" t="s">
        <v>951</v>
      </c>
    </row>
    <row r="702" spans="1:12" ht="13.5">
      <c r="A702" s="399" t="s">
        <v>1240</v>
      </c>
      <c r="B702" s="399" t="s">
        <v>1241</v>
      </c>
      <c r="C702" s="399" t="s">
        <v>1539</v>
      </c>
      <c r="D702" s="399" t="s">
        <v>1540</v>
      </c>
      <c r="E702" s="400" t="s">
        <v>947</v>
      </c>
      <c r="F702" s="399" t="s">
        <v>947</v>
      </c>
      <c r="G702" s="399">
        <v>88828</v>
      </c>
      <c r="H702" s="399" t="s">
        <v>1674</v>
      </c>
      <c r="I702" s="399" t="s">
        <v>96</v>
      </c>
      <c r="J702" s="399" t="s">
        <v>1440</v>
      </c>
      <c r="K702" s="400">
        <v>0.22</v>
      </c>
      <c r="L702" s="399" t="s">
        <v>951</v>
      </c>
    </row>
    <row r="703" spans="1:12" ht="13.5">
      <c r="A703" s="399" t="s">
        <v>1240</v>
      </c>
      <c r="B703" s="399" t="s">
        <v>1241</v>
      </c>
      <c r="C703" s="399" t="s">
        <v>1539</v>
      </c>
      <c r="D703" s="399" t="s">
        <v>1540</v>
      </c>
      <c r="E703" s="400" t="s">
        <v>947</v>
      </c>
      <c r="F703" s="399" t="s">
        <v>947</v>
      </c>
      <c r="G703" s="399">
        <v>88829</v>
      </c>
      <c r="H703" s="399" t="s">
        <v>1675</v>
      </c>
      <c r="I703" s="399" t="s">
        <v>96</v>
      </c>
      <c r="J703" s="399" t="s">
        <v>1037</v>
      </c>
      <c r="K703" s="400">
        <v>0.75</v>
      </c>
      <c r="L703" s="399" t="s">
        <v>951</v>
      </c>
    </row>
    <row r="704" spans="1:12" ht="13.5">
      <c r="A704" s="399" t="s">
        <v>1240</v>
      </c>
      <c r="B704" s="399" t="s">
        <v>1241</v>
      </c>
      <c r="C704" s="399" t="s">
        <v>1539</v>
      </c>
      <c r="D704" s="399" t="s">
        <v>1540</v>
      </c>
      <c r="E704" s="400" t="s">
        <v>947</v>
      </c>
      <c r="F704" s="399" t="s">
        <v>947</v>
      </c>
      <c r="G704" s="399">
        <v>88832</v>
      </c>
      <c r="H704" s="399" t="s">
        <v>1676</v>
      </c>
      <c r="I704" s="399" t="s">
        <v>96</v>
      </c>
      <c r="J704" s="399" t="s">
        <v>950</v>
      </c>
      <c r="K704" s="400">
        <v>22.97</v>
      </c>
      <c r="L704" s="399" t="s">
        <v>951</v>
      </c>
    </row>
    <row r="705" spans="1:12" ht="13.5">
      <c r="A705" s="399" t="s">
        <v>1240</v>
      </c>
      <c r="B705" s="399" t="s">
        <v>1241</v>
      </c>
      <c r="C705" s="399" t="s">
        <v>1539</v>
      </c>
      <c r="D705" s="399" t="s">
        <v>1540</v>
      </c>
      <c r="E705" s="400" t="s">
        <v>947</v>
      </c>
      <c r="F705" s="399" t="s">
        <v>947</v>
      </c>
      <c r="G705" s="399">
        <v>88834</v>
      </c>
      <c r="H705" s="399" t="s">
        <v>1677</v>
      </c>
      <c r="I705" s="399" t="s">
        <v>96</v>
      </c>
      <c r="J705" s="399" t="s">
        <v>950</v>
      </c>
      <c r="K705" s="400">
        <v>3.11</v>
      </c>
      <c r="L705" s="399" t="s">
        <v>951</v>
      </c>
    </row>
    <row r="706" spans="1:12" ht="13.5">
      <c r="A706" s="399" t="s">
        <v>1240</v>
      </c>
      <c r="B706" s="399" t="s">
        <v>1241</v>
      </c>
      <c r="C706" s="399" t="s">
        <v>1539</v>
      </c>
      <c r="D706" s="399" t="s">
        <v>1540</v>
      </c>
      <c r="E706" s="400" t="s">
        <v>947</v>
      </c>
      <c r="F706" s="399" t="s">
        <v>947</v>
      </c>
      <c r="G706" s="399">
        <v>88835</v>
      </c>
      <c r="H706" s="399" t="s">
        <v>1678</v>
      </c>
      <c r="I706" s="399" t="s">
        <v>96</v>
      </c>
      <c r="J706" s="399" t="s">
        <v>950</v>
      </c>
      <c r="K706" s="400">
        <v>28.71</v>
      </c>
      <c r="L706" s="399" t="s">
        <v>951</v>
      </c>
    </row>
    <row r="707" spans="1:12" ht="13.5">
      <c r="A707" s="399" t="s">
        <v>1240</v>
      </c>
      <c r="B707" s="399" t="s">
        <v>1241</v>
      </c>
      <c r="C707" s="399" t="s">
        <v>1539</v>
      </c>
      <c r="D707" s="399" t="s">
        <v>1540</v>
      </c>
      <c r="E707" s="400" t="s">
        <v>947</v>
      </c>
      <c r="F707" s="399" t="s">
        <v>947</v>
      </c>
      <c r="G707" s="399">
        <v>88836</v>
      </c>
      <c r="H707" s="399" t="s">
        <v>1679</v>
      </c>
      <c r="I707" s="399" t="s">
        <v>96</v>
      </c>
      <c r="J707" s="399" t="s">
        <v>1440</v>
      </c>
      <c r="K707" s="400">
        <v>36.270000000000003</v>
      </c>
      <c r="L707" s="399" t="s">
        <v>951</v>
      </c>
    </row>
    <row r="708" spans="1:12" ht="13.5">
      <c r="A708" s="399" t="s">
        <v>1240</v>
      </c>
      <c r="B708" s="399" t="s">
        <v>1241</v>
      </c>
      <c r="C708" s="399" t="s">
        <v>1539</v>
      </c>
      <c r="D708" s="399" t="s">
        <v>1540</v>
      </c>
      <c r="E708" s="400" t="s">
        <v>947</v>
      </c>
      <c r="F708" s="399" t="s">
        <v>947</v>
      </c>
      <c r="G708" s="399">
        <v>88839</v>
      </c>
      <c r="H708" s="399" t="s">
        <v>1680</v>
      </c>
      <c r="I708" s="399" t="s">
        <v>96</v>
      </c>
      <c r="J708" s="399" t="s">
        <v>950</v>
      </c>
      <c r="K708" s="400">
        <v>18.32</v>
      </c>
      <c r="L708" s="399" t="s">
        <v>951</v>
      </c>
    </row>
    <row r="709" spans="1:12" ht="13.5">
      <c r="A709" s="399" t="s">
        <v>1240</v>
      </c>
      <c r="B709" s="399" t="s">
        <v>1241</v>
      </c>
      <c r="C709" s="399" t="s">
        <v>1539</v>
      </c>
      <c r="D709" s="399" t="s">
        <v>1540</v>
      </c>
      <c r="E709" s="400" t="s">
        <v>947</v>
      </c>
      <c r="F709" s="399" t="s">
        <v>947</v>
      </c>
      <c r="G709" s="399">
        <v>88840</v>
      </c>
      <c r="H709" s="399" t="s">
        <v>1681</v>
      </c>
      <c r="I709" s="399" t="s">
        <v>96</v>
      </c>
      <c r="J709" s="399" t="s">
        <v>950</v>
      </c>
      <c r="K709" s="400">
        <v>4.12</v>
      </c>
      <c r="L709" s="399" t="s">
        <v>951</v>
      </c>
    </row>
    <row r="710" spans="1:12" ht="13.5">
      <c r="A710" s="399" t="s">
        <v>1240</v>
      </c>
      <c r="B710" s="399" t="s">
        <v>1241</v>
      </c>
      <c r="C710" s="399" t="s">
        <v>1539</v>
      </c>
      <c r="D710" s="399" t="s">
        <v>1540</v>
      </c>
      <c r="E710" s="400" t="s">
        <v>947</v>
      </c>
      <c r="F710" s="399" t="s">
        <v>947</v>
      </c>
      <c r="G710" s="399">
        <v>88841</v>
      </c>
      <c r="H710" s="399" t="s">
        <v>1682</v>
      </c>
      <c r="I710" s="399" t="s">
        <v>96</v>
      </c>
      <c r="J710" s="399" t="s">
        <v>950</v>
      </c>
      <c r="K710" s="400">
        <v>32.76</v>
      </c>
      <c r="L710" s="399" t="s">
        <v>951</v>
      </c>
    </row>
    <row r="711" spans="1:12" ht="13.5">
      <c r="A711" s="399" t="s">
        <v>1240</v>
      </c>
      <c r="B711" s="399" t="s">
        <v>1241</v>
      </c>
      <c r="C711" s="399" t="s">
        <v>1539</v>
      </c>
      <c r="D711" s="399" t="s">
        <v>1540</v>
      </c>
      <c r="E711" s="400" t="s">
        <v>947</v>
      </c>
      <c r="F711" s="399" t="s">
        <v>947</v>
      </c>
      <c r="G711" s="399">
        <v>88842</v>
      </c>
      <c r="H711" s="399" t="s">
        <v>1683</v>
      </c>
      <c r="I711" s="399" t="s">
        <v>96</v>
      </c>
      <c r="J711" s="399" t="s">
        <v>1440</v>
      </c>
      <c r="K711" s="400">
        <v>44.4</v>
      </c>
      <c r="L711" s="399" t="s">
        <v>951</v>
      </c>
    </row>
    <row r="712" spans="1:12" ht="13.5">
      <c r="A712" s="399" t="s">
        <v>1240</v>
      </c>
      <c r="B712" s="399" t="s">
        <v>1241</v>
      </c>
      <c r="C712" s="399" t="s">
        <v>1539</v>
      </c>
      <c r="D712" s="399" t="s">
        <v>1540</v>
      </c>
      <c r="E712" s="400" t="s">
        <v>947</v>
      </c>
      <c r="F712" s="399" t="s">
        <v>947</v>
      </c>
      <c r="G712" s="399">
        <v>88847</v>
      </c>
      <c r="H712" s="399" t="s">
        <v>1684</v>
      </c>
      <c r="I712" s="399" t="s">
        <v>96</v>
      </c>
      <c r="J712" s="399" t="s">
        <v>950</v>
      </c>
      <c r="K712" s="400">
        <v>14.55</v>
      </c>
      <c r="L712" s="399" t="s">
        <v>951</v>
      </c>
    </row>
    <row r="713" spans="1:12" ht="13.5">
      <c r="A713" s="399" t="s">
        <v>1240</v>
      </c>
      <c r="B713" s="399" t="s">
        <v>1241</v>
      </c>
      <c r="C713" s="399" t="s">
        <v>1539</v>
      </c>
      <c r="D713" s="399" t="s">
        <v>1540</v>
      </c>
      <c r="E713" s="400" t="s">
        <v>947</v>
      </c>
      <c r="F713" s="399" t="s">
        <v>947</v>
      </c>
      <c r="G713" s="399">
        <v>88848</v>
      </c>
      <c r="H713" s="399" t="s">
        <v>1685</v>
      </c>
      <c r="I713" s="399" t="s">
        <v>96</v>
      </c>
      <c r="J713" s="399" t="s">
        <v>950</v>
      </c>
      <c r="K713" s="400">
        <v>3.05</v>
      </c>
      <c r="L713" s="399" t="s">
        <v>951</v>
      </c>
    </row>
    <row r="714" spans="1:12" ht="13.5">
      <c r="A714" s="399" t="s">
        <v>1240</v>
      </c>
      <c r="B714" s="399" t="s">
        <v>1241</v>
      </c>
      <c r="C714" s="399" t="s">
        <v>1539</v>
      </c>
      <c r="D714" s="399" t="s">
        <v>1540</v>
      </c>
      <c r="E714" s="400" t="s">
        <v>947</v>
      </c>
      <c r="F714" s="399" t="s">
        <v>947</v>
      </c>
      <c r="G714" s="399">
        <v>88853</v>
      </c>
      <c r="H714" s="399" t="s">
        <v>1686</v>
      </c>
      <c r="I714" s="399" t="s">
        <v>96</v>
      </c>
      <c r="J714" s="399" t="s">
        <v>1037</v>
      </c>
      <c r="K714" s="400">
        <v>0.14000000000000001</v>
      </c>
      <c r="L714" s="399" t="s">
        <v>951</v>
      </c>
    </row>
    <row r="715" spans="1:12" ht="13.5">
      <c r="A715" s="399" t="s">
        <v>1240</v>
      </c>
      <c r="B715" s="399" t="s">
        <v>1241</v>
      </c>
      <c r="C715" s="399" t="s">
        <v>1539</v>
      </c>
      <c r="D715" s="399" t="s">
        <v>1540</v>
      </c>
      <c r="E715" s="400" t="s">
        <v>947</v>
      </c>
      <c r="F715" s="399" t="s">
        <v>947</v>
      </c>
      <c r="G715" s="399">
        <v>88854</v>
      </c>
      <c r="H715" s="399" t="s">
        <v>1687</v>
      </c>
      <c r="I715" s="399" t="s">
        <v>96</v>
      </c>
      <c r="J715" s="399" t="s">
        <v>1037</v>
      </c>
      <c r="K715" s="400">
        <v>0.01</v>
      </c>
      <c r="L715" s="399" t="s">
        <v>951</v>
      </c>
    </row>
    <row r="716" spans="1:12" ht="13.5">
      <c r="A716" s="399" t="s">
        <v>1240</v>
      </c>
      <c r="B716" s="399" t="s">
        <v>1241</v>
      </c>
      <c r="C716" s="399" t="s">
        <v>1539</v>
      </c>
      <c r="D716" s="399" t="s">
        <v>1540</v>
      </c>
      <c r="E716" s="400" t="s">
        <v>947</v>
      </c>
      <c r="F716" s="399" t="s">
        <v>947</v>
      </c>
      <c r="G716" s="399">
        <v>88855</v>
      </c>
      <c r="H716" s="399" t="s">
        <v>1688</v>
      </c>
      <c r="I716" s="399" t="s">
        <v>96</v>
      </c>
      <c r="J716" s="399" t="s">
        <v>950</v>
      </c>
      <c r="K716" s="400">
        <v>1.74</v>
      </c>
      <c r="L716" s="399" t="s">
        <v>951</v>
      </c>
    </row>
    <row r="717" spans="1:12" ht="13.5">
      <c r="A717" s="399" t="s">
        <v>1240</v>
      </c>
      <c r="B717" s="399" t="s">
        <v>1241</v>
      </c>
      <c r="C717" s="399" t="s">
        <v>1539</v>
      </c>
      <c r="D717" s="399" t="s">
        <v>1540</v>
      </c>
      <c r="E717" s="400" t="s">
        <v>947</v>
      </c>
      <c r="F717" s="399" t="s">
        <v>947</v>
      </c>
      <c r="G717" s="399">
        <v>88856</v>
      </c>
      <c r="H717" s="399" t="s">
        <v>1689</v>
      </c>
      <c r="I717" s="399" t="s">
        <v>96</v>
      </c>
      <c r="J717" s="399" t="s">
        <v>950</v>
      </c>
      <c r="K717" s="400">
        <v>0.24</v>
      </c>
      <c r="L717" s="399" t="s">
        <v>951</v>
      </c>
    </row>
    <row r="718" spans="1:12" ht="13.5">
      <c r="A718" s="399" t="s">
        <v>1240</v>
      </c>
      <c r="B718" s="399" t="s">
        <v>1241</v>
      </c>
      <c r="C718" s="399" t="s">
        <v>1539</v>
      </c>
      <c r="D718" s="399" t="s">
        <v>1540</v>
      </c>
      <c r="E718" s="400" t="s">
        <v>947</v>
      </c>
      <c r="F718" s="399" t="s">
        <v>947</v>
      </c>
      <c r="G718" s="399">
        <v>88857</v>
      </c>
      <c r="H718" s="399" t="s">
        <v>1690</v>
      </c>
      <c r="I718" s="399" t="s">
        <v>96</v>
      </c>
      <c r="J718" s="399" t="s">
        <v>950</v>
      </c>
      <c r="K718" s="400">
        <v>13.64</v>
      </c>
      <c r="L718" s="399" t="s">
        <v>951</v>
      </c>
    </row>
    <row r="719" spans="1:12" ht="13.5">
      <c r="A719" s="399" t="s">
        <v>1240</v>
      </c>
      <c r="B719" s="399" t="s">
        <v>1241</v>
      </c>
      <c r="C719" s="399" t="s">
        <v>1539</v>
      </c>
      <c r="D719" s="399" t="s">
        <v>1540</v>
      </c>
      <c r="E719" s="400" t="s">
        <v>947</v>
      </c>
      <c r="F719" s="399" t="s">
        <v>947</v>
      </c>
      <c r="G719" s="399">
        <v>88858</v>
      </c>
      <c r="H719" s="399" t="s">
        <v>1691</v>
      </c>
      <c r="I719" s="399" t="s">
        <v>96</v>
      </c>
      <c r="J719" s="399" t="s">
        <v>950</v>
      </c>
      <c r="K719" s="400">
        <v>1.85</v>
      </c>
      <c r="L719" s="399" t="s">
        <v>951</v>
      </c>
    </row>
    <row r="720" spans="1:12" ht="13.5">
      <c r="A720" s="399" t="s">
        <v>1240</v>
      </c>
      <c r="B720" s="399" t="s">
        <v>1241</v>
      </c>
      <c r="C720" s="399" t="s">
        <v>1539</v>
      </c>
      <c r="D720" s="399" t="s">
        <v>1540</v>
      </c>
      <c r="E720" s="400" t="s">
        <v>947</v>
      </c>
      <c r="F720" s="399" t="s">
        <v>947</v>
      </c>
      <c r="G720" s="399">
        <v>88859</v>
      </c>
      <c r="H720" s="399" t="s">
        <v>1692</v>
      </c>
      <c r="I720" s="399" t="s">
        <v>96</v>
      </c>
      <c r="J720" s="399" t="s">
        <v>950</v>
      </c>
      <c r="K720" s="400">
        <v>12.13</v>
      </c>
      <c r="L720" s="399" t="s">
        <v>951</v>
      </c>
    </row>
    <row r="721" spans="1:12" ht="13.5">
      <c r="A721" s="399" t="s">
        <v>1240</v>
      </c>
      <c r="B721" s="399" t="s">
        <v>1241</v>
      </c>
      <c r="C721" s="399" t="s">
        <v>1539</v>
      </c>
      <c r="D721" s="399" t="s">
        <v>1540</v>
      </c>
      <c r="E721" s="400" t="s">
        <v>947</v>
      </c>
      <c r="F721" s="399" t="s">
        <v>947</v>
      </c>
      <c r="G721" s="399">
        <v>88860</v>
      </c>
      <c r="H721" s="399" t="s">
        <v>1693</v>
      </c>
      <c r="I721" s="399" t="s">
        <v>96</v>
      </c>
      <c r="J721" s="399" t="s">
        <v>950</v>
      </c>
      <c r="K721" s="400">
        <v>1.64</v>
      </c>
      <c r="L721" s="399" t="s">
        <v>951</v>
      </c>
    </row>
    <row r="722" spans="1:12" ht="13.5">
      <c r="A722" s="399" t="s">
        <v>1240</v>
      </c>
      <c r="B722" s="399" t="s">
        <v>1241</v>
      </c>
      <c r="C722" s="399" t="s">
        <v>1539</v>
      </c>
      <c r="D722" s="399" t="s">
        <v>1540</v>
      </c>
      <c r="E722" s="400" t="s">
        <v>947</v>
      </c>
      <c r="F722" s="399" t="s">
        <v>947</v>
      </c>
      <c r="G722" s="399">
        <v>88900</v>
      </c>
      <c r="H722" s="399" t="s">
        <v>1694</v>
      </c>
      <c r="I722" s="399" t="s">
        <v>96</v>
      </c>
      <c r="J722" s="399" t="s">
        <v>950</v>
      </c>
      <c r="K722" s="400">
        <v>26.78</v>
      </c>
      <c r="L722" s="399" t="s">
        <v>951</v>
      </c>
    </row>
    <row r="723" spans="1:12" ht="13.5">
      <c r="A723" s="399" t="s">
        <v>1240</v>
      </c>
      <c r="B723" s="399" t="s">
        <v>1241</v>
      </c>
      <c r="C723" s="399" t="s">
        <v>1539</v>
      </c>
      <c r="D723" s="399" t="s">
        <v>1540</v>
      </c>
      <c r="E723" s="400" t="s">
        <v>947</v>
      </c>
      <c r="F723" s="399" t="s">
        <v>947</v>
      </c>
      <c r="G723" s="399">
        <v>88902</v>
      </c>
      <c r="H723" s="399" t="s">
        <v>1695</v>
      </c>
      <c r="I723" s="399" t="s">
        <v>96</v>
      </c>
      <c r="J723" s="399" t="s">
        <v>950</v>
      </c>
      <c r="K723" s="400">
        <v>3.63</v>
      </c>
      <c r="L723" s="399" t="s">
        <v>951</v>
      </c>
    </row>
    <row r="724" spans="1:12" ht="13.5">
      <c r="A724" s="399" t="s">
        <v>1240</v>
      </c>
      <c r="B724" s="399" t="s">
        <v>1241</v>
      </c>
      <c r="C724" s="399" t="s">
        <v>1539</v>
      </c>
      <c r="D724" s="399" t="s">
        <v>1540</v>
      </c>
      <c r="E724" s="400" t="s">
        <v>947</v>
      </c>
      <c r="F724" s="399" t="s">
        <v>947</v>
      </c>
      <c r="G724" s="399">
        <v>88903</v>
      </c>
      <c r="H724" s="399" t="s">
        <v>1696</v>
      </c>
      <c r="I724" s="399" t="s">
        <v>96</v>
      </c>
      <c r="J724" s="399" t="s">
        <v>950</v>
      </c>
      <c r="K724" s="400">
        <v>33.479999999999997</v>
      </c>
      <c r="L724" s="399" t="s">
        <v>951</v>
      </c>
    </row>
    <row r="725" spans="1:12" ht="13.5">
      <c r="A725" s="399" t="s">
        <v>1240</v>
      </c>
      <c r="B725" s="399" t="s">
        <v>1241</v>
      </c>
      <c r="C725" s="399" t="s">
        <v>1539</v>
      </c>
      <c r="D725" s="399" t="s">
        <v>1540</v>
      </c>
      <c r="E725" s="400" t="s">
        <v>947</v>
      </c>
      <c r="F725" s="399" t="s">
        <v>947</v>
      </c>
      <c r="G725" s="399">
        <v>88904</v>
      </c>
      <c r="H725" s="399" t="s">
        <v>1697</v>
      </c>
      <c r="I725" s="399" t="s">
        <v>96</v>
      </c>
      <c r="J725" s="399" t="s">
        <v>1440</v>
      </c>
      <c r="K725" s="400">
        <v>51.1</v>
      </c>
      <c r="L725" s="399" t="s">
        <v>951</v>
      </c>
    </row>
    <row r="726" spans="1:12" ht="13.5">
      <c r="A726" s="399" t="s">
        <v>1240</v>
      </c>
      <c r="B726" s="399" t="s">
        <v>1241</v>
      </c>
      <c r="C726" s="399" t="s">
        <v>1539</v>
      </c>
      <c r="D726" s="399" t="s">
        <v>1540</v>
      </c>
      <c r="E726" s="400" t="s">
        <v>947</v>
      </c>
      <c r="F726" s="399" t="s">
        <v>947</v>
      </c>
      <c r="G726" s="399">
        <v>89009</v>
      </c>
      <c r="H726" s="399" t="s">
        <v>1698</v>
      </c>
      <c r="I726" s="399" t="s">
        <v>96</v>
      </c>
      <c r="J726" s="399" t="s">
        <v>950</v>
      </c>
      <c r="K726" s="400">
        <v>22.7</v>
      </c>
      <c r="L726" s="399" t="s">
        <v>951</v>
      </c>
    </row>
    <row r="727" spans="1:12" ht="13.5">
      <c r="A727" s="399" t="s">
        <v>1240</v>
      </c>
      <c r="B727" s="399" t="s">
        <v>1241</v>
      </c>
      <c r="C727" s="399" t="s">
        <v>1539</v>
      </c>
      <c r="D727" s="399" t="s">
        <v>1540</v>
      </c>
      <c r="E727" s="400" t="s">
        <v>947</v>
      </c>
      <c r="F727" s="399" t="s">
        <v>947</v>
      </c>
      <c r="G727" s="399">
        <v>89010</v>
      </c>
      <c r="H727" s="399" t="s">
        <v>1699</v>
      </c>
      <c r="I727" s="399" t="s">
        <v>96</v>
      </c>
      <c r="J727" s="399" t="s">
        <v>950</v>
      </c>
      <c r="K727" s="400">
        <v>5.1100000000000003</v>
      </c>
      <c r="L727" s="399" t="s">
        <v>951</v>
      </c>
    </row>
    <row r="728" spans="1:12" ht="13.5">
      <c r="A728" s="399" t="s">
        <v>1240</v>
      </c>
      <c r="B728" s="399" t="s">
        <v>1241</v>
      </c>
      <c r="C728" s="399" t="s">
        <v>1539</v>
      </c>
      <c r="D728" s="399" t="s">
        <v>1540</v>
      </c>
      <c r="E728" s="400" t="s">
        <v>947</v>
      </c>
      <c r="F728" s="399" t="s">
        <v>947</v>
      </c>
      <c r="G728" s="399">
        <v>89011</v>
      </c>
      <c r="H728" s="399" t="s">
        <v>1700</v>
      </c>
      <c r="I728" s="399" t="s">
        <v>96</v>
      </c>
      <c r="J728" s="399" t="s">
        <v>950</v>
      </c>
      <c r="K728" s="400">
        <v>13.16</v>
      </c>
      <c r="L728" s="399" t="s">
        <v>951</v>
      </c>
    </row>
    <row r="729" spans="1:12" ht="13.5">
      <c r="A729" s="399" t="s">
        <v>1240</v>
      </c>
      <c r="B729" s="399" t="s">
        <v>1241</v>
      </c>
      <c r="C729" s="399" t="s">
        <v>1539</v>
      </c>
      <c r="D729" s="399" t="s">
        <v>1540</v>
      </c>
      <c r="E729" s="400" t="s">
        <v>947</v>
      </c>
      <c r="F729" s="399" t="s">
        <v>947</v>
      </c>
      <c r="G729" s="399">
        <v>89012</v>
      </c>
      <c r="H729" s="399" t="s">
        <v>1701</v>
      </c>
      <c r="I729" s="399" t="s">
        <v>96</v>
      </c>
      <c r="J729" s="399" t="s">
        <v>950</v>
      </c>
      <c r="K729" s="400">
        <v>1.78</v>
      </c>
      <c r="L729" s="399" t="s">
        <v>951</v>
      </c>
    </row>
    <row r="730" spans="1:12" ht="13.5">
      <c r="A730" s="399" t="s">
        <v>1240</v>
      </c>
      <c r="B730" s="399" t="s">
        <v>1241</v>
      </c>
      <c r="C730" s="399" t="s">
        <v>1539</v>
      </c>
      <c r="D730" s="399" t="s">
        <v>1540</v>
      </c>
      <c r="E730" s="400" t="s">
        <v>947</v>
      </c>
      <c r="F730" s="399" t="s">
        <v>947</v>
      </c>
      <c r="G730" s="399">
        <v>89013</v>
      </c>
      <c r="H730" s="399" t="s">
        <v>1702</v>
      </c>
      <c r="I730" s="399" t="s">
        <v>96</v>
      </c>
      <c r="J730" s="399" t="s">
        <v>950</v>
      </c>
      <c r="K730" s="400">
        <v>74.36</v>
      </c>
      <c r="L730" s="399" t="s">
        <v>951</v>
      </c>
    </row>
    <row r="731" spans="1:12" ht="13.5">
      <c r="A731" s="399" t="s">
        <v>1240</v>
      </c>
      <c r="B731" s="399" t="s">
        <v>1241</v>
      </c>
      <c r="C731" s="399" t="s">
        <v>1539</v>
      </c>
      <c r="D731" s="399" t="s">
        <v>1540</v>
      </c>
      <c r="E731" s="400" t="s">
        <v>947</v>
      </c>
      <c r="F731" s="399" t="s">
        <v>947</v>
      </c>
      <c r="G731" s="399">
        <v>89014</v>
      </c>
      <c r="H731" s="399" t="s">
        <v>1703</v>
      </c>
      <c r="I731" s="399" t="s">
        <v>96</v>
      </c>
      <c r="J731" s="399" t="s">
        <v>950</v>
      </c>
      <c r="K731" s="400">
        <v>16.73</v>
      </c>
      <c r="L731" s="399" t="s">
        <v>951</v>
      </c>
    </row>
    <row r="732" spans="1:12" ht="13.5">
      <c r="A732" s="399" t="s">
        <v>1240</v>
      </c>
      <c r="B732" s="399" t="s">
        <v>1241</v>
      </c>
      <c r="C732" s="399" t="s">
        <v>1539</v>
      </c>
      <c r="D732" s="399" t="s">
        <v>1540</v>
      </c>
      <c r="E732" s="400" t="s">
        <v>947</v>
      </c>
      <c r="F732" s="399" t="s">
        <v>947</v>
      </c>
      <c r="G732" s="399">
        <v>89015</v>
      </c>
      <c r="H732" s="399" t="s">
        <v>1704</v>
      </c>
      <c r="I732" s="399" t="s">
        <v>96</v>
      </c>
      <c r="J732" s="399" t="s">
        <v>950</v>
      </c>
      <c r="K732" s="400">
        <v>2.0099999999999998</v>
      </c>
      <c r="L732" s="399" t="s">
        <v>951</v>
      </c>
    </row>
    <row r="733" spans="1:12" ht="13.5">
      <c r="A733" s="399" t="s">
        <v>1240</v>
      </c>
      <c r="B733" s="399" t="s">
        <v>1241</v>
      </c>
      <c r="C733" s="399" t="s">
        <v>1539</v>
      </c>
      <c r="D733" s="399" t="s">
        <v>1540</v>
      </c>
      <c r="E733" s="400" t="s">
        <v>947</v>
      </c>
      <c r="F733" s="399" t="s">
        <v>947</v>
      </c>
      <c r="G733" s="399">
        <v>89016</v>
      </c>
      <c r="H733" s="399" t="s">
        <v>1705</v>
      </c>
      <c r="I733" s="399" t="s">
        <v>96</v>
      </c>
      <c r="J733" s="399" t="s">
        <v>950</v>
      </c>
      <c r="K733" s="400">
        <v>0.27</v>
      </c>
      <c r="L733" s="399" t="s">
        <v>951</v>
      </c>
    </row>
    <row r="734" spans="1:12" ht="13.5">
      <c r="A734" s="399" t="s">
        <v>1240</v>
      </c>
      <c r="B734" s="399" t="s">
        <v>1241</v>
      </c>
      <c r="C734" s="399" t="s">
        <v>1539</v>
      </c>
      <c r="D734" s="399" t="s">
        <v>1540</v>
      </c>
      <c r="E734" s="400" t="s">
        <v>947</v>
      </c>
      <c r="F734" s="399" t="s">
        <v>947</v>
      </c>
      <c r="G734" s="399">
        <v>89017</v>
      </c>
      <c r="H734" s="399" t="s">
        <v>1706</v>
      </c>
      <c r="I734" s="399" t="s">
        <v>96</v>
      </c>
      <c r="J734" s="399" t="s">
        <v>950</v>
      </c>
      <c r="K734" s="400">
        <v>22.56</v>
      </c>
      <c r="L734" s="399" t="s">
        <v>951</v>
      </c>
    </row>
    <row r="735" spans="1:12" ht="13.5">
      <c r="A735" s="399" t="s">
        <v>1240</v>
      </c>
      <c r="B735" s="399" t="s">
        <v>1241</v>
      </c>
      <c r="C735" s="399" t="s">
        <v>1539</v>
      </c>
      <c r="D735" s="399" t="s">
        <v>1540</v>
      </c>
      <c r="E735" s="400" t="s">
        <v>947</v>
      </c>
      <c r="F735" s="399" t="s">
        <v>947</v>
      </c>
      <c r="G735" s="399">
        <v>89018</v>
      </c>
      <c r="H735" s="399" t="s">
        <v>1707</v>
      </c>
      <c r="I735" s="399" t="s">
        <v>96</v>
      </c>
      <c r="J735" s="399" t="s">
        <v>950</v>
      </c>
      <c r="K735" s="400">
        <v>5.07</v>
      </c>
      <c r="L735" s="399" t="s">
        <v>951</v>
      </c>
    </row>
    <row r="736" spans="1:12" ht="13.5">
      <c r="A736" s="399" t="s">
        <v>1240</v>
      </c>
      <c r="B736" s="399" t="s">
        <v>1241</v>
      </c>
      <c r="C736" s="399" t="s">
        <v>1539</v>
      </c>
      <c r="D736" s="399" t="s">
        <v>1540</v>
      </c>
      <c r="E736" s="400" t="s">
        <v>947</v>
      </c>
      <c r="F736" s="399" t="s">
        <v>947</v>
      </c>
      <c r="G736" s="399">
        <v>89019</v>
      </c>
      <c r="H736" s="399" t="s">
        <v>1708</v>
      </c>
      <c r="I736" s="399" t="s">
        <v>96</v>
      </c>
      <c r="J736" s="399" t="s">
        <v>1037</v>
      </c>
      <c r="K736" s="400">
        <v>0.27</v>
      </c>
      <c r="L736" s="399" t="s">
        <v>951</v>
      </c>
    </row>
    <row r="737" spans="1:12" ht="13.5">
      <c r="A737" s="399" t="s">
        <v>1240</v>
      </c>
      <c r="B737" s="399" t="s">
        <v>1241</v>
      </c>
      <c r="C737" s="399" t="s">
        <v>1539</v>
      </c>
      <c r="D737" s="399" t="s">
        <v>1540</v>
      </c>
      <c r="E737" s="400" t="s">
        <v>947</v>
      </c>
      <c r="F737" s="399" t="s">
        <v>947</v>
      </c>
      <c r="G737" s="399">
        <v>89020</v>
      </c>
      <c r="H737" s="399" t="s">
        <v>1709</v>
      </c>
      <c r="I737" s="399" t="s">
        <v>96</v>
      </c>
      <c r="J737" s="399" t="s">
        <v>1037</v>
      </c>
      <c r="K737" s="400">
        <v>0.03</v>
      </c>
      <c r="L737" s="399" t="s">
        <v>951</v>
      </c>
    </row>
    <row r="738" spans="1:12" ht="13.5">
      <c r="A738" s="399" t="s">
        <v>1240</v>
      </c>
      <c r="B738" s="399" t="s">
        <v>1241</v>
      </c>
      <c r="C738" s="399" t="s">
        <v>1539</v>
      </c>
      <c r="D738" s="399" t="s">
        <v>1540</v>
      </c>
      <c r="E738" s="400" t="s">
        <v>947</v>
      </c>
      <c r="F738" s="399" t="s">
        <v>947</v>
      </c>
      <c r="G738" s="399">
        <v>89023</v>
      </c>
      <c r="H738" s="399" t="s">
        <v>1710</v>
      </c>
      <c r="I738" s="399" t="s">
        <v>96</v>
      </c>
      <c r="J738" s="399" t="s">
        <v>950</v>
      </c>
      <c r="K738" s="400">
        <v>2.38</v>
      </c>
      <c r="L738" s="399" t="s">
        <v>951</v>
      </c>
    </row>
    <row r="739" spans="1:12" ht="13.5">
      <c r="A739" s="399" t="s">
        <v>1240</v>
      </c>
      <c r="B739" s="399" t="s">
        <v>1241</v>
      </c>
      <c r="C739" s="399" t="s">
        <v>1539</v>
      </c>
      <c r="D739" s="399" t="s">
        <v>1540</v>
      </c>
      <c r="E739" s="400" t="s">
        <v>947</v>
      </c>
      <c r="F739" s="399" t="s">
        <v>947</v>
      </c>
      <c r="G739" s="399">
        <v>89024</v>
      </c>
      <c r="H739" s="399" t="s">
        <v>1711</v>
      </c>
      <c r="I739" s="399" t="s">
        <v>96</v>
      </c>
      <c r="J739" s="399" t="s">
        <v>950</v>
      </c>
      <c r="K739" s="400">
        <v>0.39</v>
      </c>
      <c r="L739" s="399" t="s">
        <v>951</v>
      </c>
    </row>
    <row r="740" spans="1:12" ht="13.5">
      <c r="A740" s="399" t="s">
        <v>1240</v>
      </c>
      <c r="B740" s="399" t="s">
        <v>1241</v>
      </c>
      <c r="C740" s="399" t="s">
        <v>1539</v>
      </c>
      <c r="D740" s="399" t="s">
        <v>1540</v>
      </c>
      <c r="E740" s="400" t="s">
        <v>947</v>
      </c>
      <c r="F740" s="399" t="s">
        <v>947</v>
      </c>
      <c r="G740" s="399">
        <v>89025</v>
      </c>
      <c r="H740" s="399" t="s">
        <v>1712</v>
      </c>
      <c r="I740" s="399" t="s">
        <v>96</v>
      </c>
      <c r="J740" s="399" t="s">
        <v>950</v>
      </c>
      <c r="K740" s="400">
        <v>4.47</v>
      </c>
      <c r="L740" s="399" t="s">
        <v>951</v>
      </c>
    </row>
    <row r="741" spans="1:12" ht="13.5">
      <c r="A741" s="399" t="s">
        <v>1240</v>
      </c>
      <c r="B741" s="399" t="s">
        <v>1241</v>
      </c>
      <c r="C741" s="399" t="s">
        <v>1539</v>
      </c>
      <c r="D741" s="399" t="s">
        <v>1540</v>
      </c>
      <c r="E741" s="400" t="s">
        <v>947</v>
      </c>
      <c r="F741" s="399" t="s">
        <v>947</v>
      </c>
      <c r="G741" s="399">
        <v>89026</v>
      </c>
      <c r="H741" s="399" t="s">
        <v>1713</v>
      </c>
      <c r="I741" s="399" t="s">
        <v>96</v>
      </c>
      <c r="J741" s="399" t="s">
        <v>1440</v>
      </c>
      <c r="K741" s="400">
        <v>113.15</v>
      </c>
      <c r="L741" s="399" t="s">
        <v>951</v>
      </c>
    </row>
    <row r="742" spans="1:12" ht="13.5">
      <c r="A742" s="399" t="s">
        <v>1240</v>
      </c>
      <c r="B742" s="399" t="s">
        <v>1241</v>
      </c>
      <c r="C742" s="399" t="s">
        <v>1539</v>
      </c>
      <c r="D742" s="399" t="s">
        <v>1540</v>
      </c>
      <c r="E742" s="400" t="s">
        <v>947</v>
      </c>
      <c r="F742" s="399" t="s">
        <v>947</v>
      </c>
      <c r="G742" s="399">
        <v>89029</v>
      </c>
      <c r="H742" s="399" t="s">
        <v>1714</v>
      </c>
      <c r="I742" s="399" t="s">
        <v>96</v>
      </c>
      <c r="J742" s="399" t="s">
        <v>950</v>
      </c>
      <c r="K742" s="400">
        <v>17.510000000000002</v>
      </c>
      <c r="L742" s="399" t="s">
        <v>951</v>
      </c>
    </row>
    <row r="743" spans="1:12" ht="13.5">
      <c r="A743" s="399" t="s">
        <v>1240</v>
      </c>
      <c r="B743" s="399" t="s">
        <v>1241</v>
      </c>
      <c r="C743" s="399" t="s">
        <v>1539</v>
      </c>
      <c r="D743" s="399" t="s">
        <v>1540</v>
      </c>
      <c r="E743" s="400" t="s">
        <v>947</v>
      </c>
      <c r="F743" s="399" t="s">
        <v>947</v>
      </c>
      <c r="G743" s="399">
        <v>89030</v>
      </c>
      <c r="H743" s="399" t="s">
        <v>1715</v>
      </c>
      <c r="I743" s="399" t="s">
        <v>96</v>
      </c>
      <c r="J743" s="399" t="s">
        <v>950</v>
      </c>
      <c r="K743" s="400">
        <v>3.94</v>
      </c>
      <c r="L743" s="399" t="s">
        <v>951</v>
      </c>
    </row>
    <row r="744" spans="1:12" ht="13.5">
      <c r="A744" s="399" t="s">
        <v>1240</v>
      </c>
      <c r="B744" s="399" t="s">
        <v>1241</v>
      </c>
      <c r="C744" s="399" t="s">
        <v>1539</v>
      </c>
      <c r="D744" s="399" t="s">
        <v>1540</v>
      </c>
      <c r="E744" s="400" t="s">
        <v>947</v>
      </c>
      <c r="F744" s="399" t="s">
        <v>947</v>
      </c>
      <c r="G744" s="399">
        <v>89033</v>
      </c>
      <c r="H744" s="399" t="s">
        <v>1716</v>
      </c>
      <c r="I744" s="399" t="s">
        <v>96</v>
      </c>
      <c r="J744" s="399" t="s">
        <v>950</v>
      </c>
      <c r="K744" s="400">
        <v>7.48</v>
      </c>
      <c r="L744" s="399" t="s">
        <v>951</v>
      </c>
    </row>
    <row r="745" spans="1:12" ht="13.5">
      <c r="A745" s="399" t="s">
        <v>1240</v>
      </c>
      <c r="B745" s="399" t="s">
        <v>1241</v>
      </c>
      <c r="C745" s="399" t="s">
        <v>1539</v>
      </c>
      <c r="D745" s="399" t="s">
        <v>1540</v>
      </c>
      <c r="E745" s="400" t="s">
        <v>947</v>
      </c>
      <c r="F745" s="399" t="s">
        <v>947</v>
      </c>
      <c r="G745" s="399">
        <v>89034</v>
      </c>
      <c r="H745" s="399" t="s">
        <v>1717</v>
      </c>
      <c r="I745" s="399" t="s">
        <v>96</v>
      </c>
      <c r="J745" s="399" t="s">
        <v>950</v>
      </c>
      <c r="K745" s="400">
        <v>1.03</v>
      </c>
      <c r="L745" s="399" t="s">
        <v>951</v>
      </c>
    </row>
    <row r="746" spans="1:12" ht="13.5">
      <c r="A746" s="399" t="s">
        <v>1240</v>
      </c>
      <c r="B746" s="399" t="s">
        <v>1241</v>
      </c>
      <c r="C746" s="399" t="s">
        <v>1539</v>
      </c>
      <c r="D746" s="399" t="s">
        <v>1540</v>
      </c>
      <c r="E746" s="400" t="s">
        <v>947</v>
      </c>
      <c r="F746" s="399" t="s">
        <v>947</v>
      </c>
      <c r="G746" s="399">
        <v>89128</v>
      </c>
      <c r="H746" s="399" t="s">
        <v>1718</v>
      </c>
      <c r="I746" s="399" t="s">
        <v>96</v>
      </c>
      <c r="J746" s="399" t="s">
        <v>950</v>
      </c>
      <c r="K746" s="400">
        <v>21.55</v>
      </c>
      <c r="L746" s="399" t="s">
        <v>951</v>
      </c>
    </row>
    <row r="747" spans="1:12" ht="13.5">
      <c r="A747" s="399" t="s">
        <v>1240</v>
      </c>
      <c r="B747" s="399" t="s">
        <v>1241</v>
      </c>
      <c r="C747" s="399" t="s">
        <v>1539</v>
      </c>
      <c r="D747" s="399" t="s">
        <v>1540</v>
      </c>
      <c r="E747" s="400" t="s">
        <v>947</v>
      </c>
      <c r="F747" s="399" t="s">
        <v>947</v>
      </c>
      <c r="G747" s="399">
        <v>89129</v>
      </c>
      <c r="H747" s="399" t="s">
        <v>1719</v>
      </c>
      <c r="I747" s="399" t="s">
        <v>96</v>
      </c>
      <c r="J747" s="399" t="s">
        <v>950</v>
      </c>
      <c r="K747" s="400">
        <v>2.92</v>
      </c>
      <c r="L747" s="399" t="s">
        <v>951</v>
      </c>
    </row>
    <row r="748" spans="1:12" ht="13.5">
      <c r="A748" s="399" t="s">
        <v>1240</v>
      </c>
      <c r="B748" s="399" t="s">
        <v>1241</v>
      </c>
      <c r="C748" s="399" t="s">
        <v>1539</v>
      </c>
      <c r="D748" s="399" t="s">
        <v>1540</v>
      </c>
      <c r="E748" s="400" t="s">
        <v>947</v>
      </c>
      <c r="F748" s="399" t="s">
        <v>947</v>
      </c>
      <c r="G748" s="399">
        <v>89130</v>
      </c>
      <c r="H748" s="399" t="s">
        <v>1720</v>
      </c>
      <c r="I748" s="399" t="s">
        <v>96</v>
      </c>
      <c r="J748" s="399" t="s">
        <v>950</v>
      </c>
      <c r="K748" s="400">
        <v>29.89</v>
      </c>
      <c r="L748" s="399" t="s">
        <v>951</v>
      </c>
    </row>
    <row r="749" spans="1:12" ht="13.5">
      <c r="A749" s="399" t="s">
        <v>1240</v>
      </c>
      <c r="B749" s="399" t="s">
        <v>1241</v>
      </c>
      <c r="C749" s="399" t="s">
        <v>1539</v>
      </c>
      <c r="D749" s="399" t="s">
        <v>1540</v>
      </c>
      <c r="E749" s="400" t="s">
        <v>947</v>
      </c>
      <c r="F749" s="399" t="s">
        <v>947</v>
      </c>
      <c r="G749" s="399">
        <v>89131</v>
      </c>
      <c r="H749" s="399" t="s">
        <v>1721</v>
      </c>
      <c r="I749" s="399" t="s">
        <v>96</v>
      </c>
      <c r="J749" s="399" t="s">
        <v>950</v>
      </c>
      <c r="K749" s="400">
        <v>4.05</v>
      </c>
      <c r="L749" s="399" t="s">
        <v>951</v>
      </c>
    </row>
    <row r="750" spans="1:12" ht="13.5">
      <c r="A750" s="399" t="s">
        <v>1240</v>
      </c>
      <c r="B750" s="399" t="s">
        <v>1241</v>
      </c>
      <c r="C750" s="399" t="s">
        <v>1539</v>
      </c>
      <c r="D750" s="399" t="s">
        <v>1540</v>
      </c>
      <c r="E750" s="400" t="s">
        <v>947</v>
      </c>
      <c r="F750" s="399" t="s">
        <v>947</v>
      </c>
      <c r="G750" s="399">
        <v>89210</v>
      </c>
      <c r="H750" s="399" t="s">
        <v>1722</v>
      </c>
      <c r="I750" s="399" t="s">
        <v>96</v>
      </c>
      <c r="J750" s="399" t="s">
        <v>950</v>
      </c>
      <c r="K750" s="400">
        <v>15.91</v>
      </c>
      <c r="L750" s="399" t="s">
        <v>951</v>
      </c>
    </row>
    <row r="751" spans="1:12" ht="13.5">
      <c r="A751" s="399" t="s">
        <v>1240</v>
      </c>
      <c r="B751" s="399" t="s">
        <v>1241</v>
      </c>
      <c r="C751" s="399" t="s">
        <v>1539</v>
      </c>
      <c r="D751" s="399" t="s">
        <v>1540</v>
      </c>
      <c r="E751" s="400" t="s">
        <v>947</v>
      </c>
      <c r="F751" s="399" t="s">
        <v>947</v>
      </c>
      <c r="G751" s="399">
        <v>89211</v>
      </c>
      <c r="H751" s="399" t="s">
        <v>1723</v>
      </c>
      <c r="I751" s="399" t="s">
        <v>96</v>
      </c>
      <c r="J751" s="399" t="s">
        <v>950</v>
      </c>
      <c r="K751" s="400">
        <v>2.21</v>
      </c>
      <c r="L751" s="399" t="s">
        <v>951</v>
      </c>
    </row>
    <row r="752" spans="1:12" ht="13.5">
      <c r="A752" s="399" t="s">
        <v>1240</v>
      </c>
      <c r="B752" s="399" t="s">
        <v>1241</v>
      </c>
      <c r="C752" s="399" t="s">
        <v>1539</v>
      </c>
      <c r="D752" s="399" t="s">
        <v>1540</v>
      </c>
      <c r="E752" s="400" t="s">
        <v>947</v>
      </c>
      <c r="F752" s="399" t="s">
        <v>947</v>
      </c>
      <c r="G752" s="399">
        <v>89212</v>
      </c>
      <c r="H752" s="399" t="s">
        <v>1724</v>
      </c>
      <c r="I752" s="399" t="s">
        <v>96</v>
      </c>
      <c r="J752" s="399" t="s">
        <v>950</v>
      </c>
      <c r="K752" s="400">
        <v>15.18</v>
      </c>
      <c r="L752" s="399" t="s">
        <v>951</v>
      </c>
    </row>
    <row r="753" spans="1:12" ht="13.5">
      <c r="A753" s="399" t="s">
        <v>1240</v>
      </c>
      <c r="B753" s="399" t="s">
        <v>1241</v>
      </c>
      <c r="C753" s="399" t="s">
        <v>1539</v>
      </c>
      <c r="D753" s="399" t="s">
        <v>1540</v>
      </c>
      <c r="E753" s="400" t="s">
        <v>947</v>
      </c>
      <c r="F753" s="399" t="s">
        <v>947</v>
      </c>
      <c r="G753" s="399">
        <v>89213</v>
      </c>
      <c r="H753" s="399" t="s">
        <v>1725</v>
      </c>
      <c r="I753" s="399" t="s">
        <v>96</v>
      </c>
      <c r="J753" s="399" t="s">
        <v>950</v>
      </c>
      <c r="K753" s="400">
        <v>2.39</v>
      </c>
      <c r="L753" s="399" t="s">
        <v>951</v>
      </c>
    </row>
    <row r="754" spans="1:12" ht="13.5">
      <c r="A754" s="399" t="s">
        <v>1240</v>
      </c>
      <c r="B754" s="399" t="s">
        <v>1241</v>
      </c>
      <c r="C754" s="399" t="s">
        <v>1539</v>
      </c>
      <c r="D754" s="399" t="s">
        <v>1540</v>
      </c>
      <c r="E754" s="400" t="s">
        <v>947</v>
      </c>
      <c r="F754" s="399" t="s">
        <v>947</v>
      </c>
      <c r="G754" s="399">
        <v>89214</v>
      </c>
      <c r="H754" s="399" t="s">
        <v>1726</v>
      </c>
      <c r="I754" s="399" t="s">
        <v>96</v>
      </c>
      <c r="J754" s="399" t="s">
        <v>950</v>
      </c>
      <c r="K754" s="400">
        <v>14.25</v>
      </c>
      <c r="L754" s="399" t="s">
        <v>951</v>
      </c>
    </row>
    <row r="755" spans="1:12" ht="13.5">
      <c r="A755" s="399" t="s">
        <v>1240</v>
      </c>
      <c r="B755" s="399" t="s">
        <v>1241</v>
      </c>
      <c r="C755" s="399" t="s">
        <v>1539</v>
      </c>
      <c r="D755" s="399" t="s">
        <v>1540</v>
      </c>
      <c r="E755" s="400" t="s">
        <v>947</v>
      </c>
      <c r="F755" s="399" t="s">
        <v>947</v>
      </c>
      <c r="G755" s="399">
        <v>89215</v>
      </c>
      <c r="H755" s="399" t="s">
        <v>1727</v>
      </c>
      <c r="I755" s="399" t="s">
        <v>96</v>
      </c>
      <c r="J755" s="399" t="s">
        <v>1440</v>
      </c>
      <c r="K755" s="400">
        <v>52.76</v>
      </c>
      <c r="L755" s="399" t="s">
        <v>951</v>
      </c>
    </row>
    <row r="756" spans="1:12" ht="13.5">
      <c r="A756" s="399" t="s">
        <v>1240</v>
      </c>
      <c r="B756" s="399" t="s">
        <v>1241</v>
      </c>
      <c r="C756" s="399" t="s">
        <v>1539</v>
      </c>
      <c r="D756" s="399" t="s">
        <v>1540</v>
      </c>
      <c r="E756" s="400" t="s">
        <v>947</v>
      </c>
      <c r="F756" s="399" t="s">
        <v>947</v>
      </c>
      <c r="G756" s="399">
        <v>89221</v>
      </c>
      <c r="H756" s="399" t="s">
        <v>1728</v>
      </c>
      <c r="I756" s="399" t="s">
        <v>96</v>
      </c>
      <c r="J756" s="399" t="s">
        <v>1037</v>
      </c>
      <c r="K756" s="400">
        <v>0.98</v>
      </c>
      <c r="L756" s="399" t="s">
        <v>951</v>
      </c>
    </row>
    <row r="757" spans="1:12" ht="13.5">
      <c r="A757" s="399" t="s">
        <v>1240</v>
      </c>
      <c r="B757" s="399" t="s">
        <v>1241</v>
      </c>
      <c r="C757" s="399" t="s">
        <v>1539</v>
      </c>
      <c r="D757" s="399" t="s">
        <v>1540</v>
      </c>
      <c r="E757" s="400" t="s">
        <v>947</v>
      </c>
      <c r="F757" s="399" t="s">
        <v>947</v>
      </c>
      <c r="G757" s="399">
        <v>89222</v>
      </c>
      <c r="H757" s="399" t="s">
        <v>1729</v>
      </c>
      <c r="I757" s="399" t="s">
        <v>96</v>
      </c>
      <c r="J757" s="399" t="s">
        <v>1037</v>
      </c>
      <c r="K757" s="400">
        <v>0.11</v>
      </c>
      <c r="L757" s="399" t="s">
        <v>951</v>
      </c>
    </row>
    <row r="758" spans="1:12" ht="13.5">
      <c r="A758" s="399" t="s">
        <v>1240</v>
      </c>
      <c r="B758" s="399" t="s">
        <v>1241</v>
      </c>
      <c r="C758" s="399" t="s">
        <v>1539</v>
      </c>
      <c r="D758" s="399" t="s">
        <v>1540</v>
      </c>
      <c r="E758" s="400" t="s">
        <v>947</v>
      </c>
      <c r="F758" s="399" t="s">
        <v>947</v>
      </c>
      <c r="G758" s="399">
        <v>89223</v>
      </c>
      <c r="H758" s="399" t="s">
        <v>1730</v>
      </c>
      <c r="I758" s="399" t="s">
        <v>96</v>
      </c>
      <c r="J758" s="399" t="s">
        <v>1037</v>
      </c>
      <c r="K758" s="400">
        <v>0.92</v>
      </c>
      <c r="L758" s="399" t="s">
        <v>951</v>
      </c>
    </row>
    <row r="759" spans="1:12" ht="13.5">
      <c r="A759" s="399" t="s">
        <v>1240</v>
      </c>
      <c r="B759" s="399" t="s">
        <v>1241</v>
      </c>
      <c r="C759" s="399" t="s">
        <v>1539</v>
      </c>
      <c r="D759" s="399" t="s">
        <v>1540</v>
      </c>
      <c r="E759" s="400" t="s">
        <v>947</v>
      </c>
      <c r="F759" s="399" t="s">
        <v>947</v>
      </c>
      <c r="G759" s="399">
        <v>89224</v>
      </c>
      <c r="H759" s="399" t="s">
        <v>1731</v>
      </c>
      <c r="I759" s="399" t="s">
        <v>96</v>
      </c>
      <c r="J759" s="399" t="s">
        <v>1037</v>
      </c>
      <c r="K759" s="400">
        <v>1.5</v>
      </c>
      <c r="L759" s="399" t="s">
        <v>951</v>
      </c>
    </row>
    <row r="760" spans="1:12" ht="13.5">
      <c r="A760" s="399" t="s">
        <v>1240</v>
      </c>
      <c r="B760" s="399" t="s">
        <v>1241</v>
      </c>
      <c r="C760" s="399" t="s">
        <v>1539</v>
      </c>
      <c r="D760" s="399" t="s">
        <v>1540</v>
      </c>
      <c r="E760" s="400" t="s">
        <v>947</v>
      </c>
      <c r="F760" s="399" t="s">
        <v>947</v>
      </c>
      <c r="G760" s="399">
        <v>89228</v>
      </c>
      <c r="H760" s="399" t="s">
        <v>1732</v>
      </c>
      <c r="I760" s="399" t="s">
        <v>96</v>
      </c>
      <c r="J760" s="399" t="s">
        <v>950</v>
      </c>
      <c r="K760" s="400">
        <v>21.68</v>
      </c>
      <c r="L760" s="399" t="s">
        <v>951</v>
      </c>
    </row>
    <row r="761" spans="1:12" ht="13.5">
      <c r="A761" s="399" t="s">
        <v>1240</v>
      </c>
      <c r="B761" s="399" t="s">
        <v>1241</v>
      </c>
      <c r="C761" s="399" t="s">
        <v>1539</v>
      </c>
      <c r="D761" s="399" t="s">
        <v>1540</v>
      </c>
      <c r="E761" s="400" t="s">
        <v>947</v>
      </c>
      <c r="F761" s="399" t="s">
        <v>947</v>
      </c>
      <c r="G761" s="399">
        <v>89229</v>
      </c>
      <c r="H761" s="399" t="s">
        <v>1733</v>
      </c>
      <c r="I761" s="399" t="s">
        <v>96</v>
      </c>
      <c r="J761" s="399" t="s">
        <v>950</v>
      </c>
      <c r="K761" s="400">
        <v>3.9</v>
      </c>
      <c r="L761" s="399" t="s">
        <v>951</v>
      </c>
    </row>
    <row r="762" spans="1:12" ht="13.5">
      <c r="A762" s="399" t="s">
        <v>1240</v>
      </c>
      <c r="B762" s="399" t="s">
        <v>1241</v>
      </c>
      <c r="C762" s="399" t="s">
        <v>1539</v>
      </c>
      <c r="D762" s="399" t="s">
        <v>1540</v>
      </c>
      <c r="E762" s="400" t="s">
        <v>947</v>
      </c>
      <c r="F762" s="399" t="s">
        <v>947</v>
      </c>
      <c r="G762" s="399">
        <v>89230</v>
      </c>
      <c r="H762" s="399" t="s">
        <v>1734</v>
      </c>
      <c r="I762" s="399" t="s">
        <v>96</v>
      </c>
      <c r="J762" s="399" t="s">
        <v>950</v>
      </c>
      <c r="K762" s="400">
        <v>86.14</v>
      </c>
      <c r="L762" s="399" t="s">
        <v>951</v>
      </c>
    </row>
    <row r="763" spans="1:12" ht="13.5">
      <c r="A763" s="399" t="s">
        <v>1240</v>
      </c>
      <c r="B763" s="399" t="s">
        <v>1241</v>
      </c>
      <c r="C763" s="399" t="s">
        <v>1539</v>
      </c>
      <c r="D763" s="399" t="s">
        <v>1540</v>
      </c>
      <c r="E763" s="400" t="s">
        <v>947</v>
      </c>
      <c r="F763" s="399" t="s">
        <v>947</v>
      </c>
      <c r="G763" s="399">
        <v>89231</v>
      </c>
      <c r="H763" s="399" t="s">
        <v>1735</v>
      </c>
      <c r="I763" s="399" t="s">
        <v>96</v>
      </c>
      <c r="J763" s="399" t="s">
        <v>950</v>
      </c>
      <c r="K763" s="400">
        <v>13.64</v>
      </c>
      <c r="L763" s="399" t="s">
        <v>951</v>
      </c>
    </row>
    <row r="764" spans="1:12" ht="13.5">
      <c r="A764" s="399" t="s">
        <v>1240</v>
      </c>
      <c r="B764" s="399" t="s">
        <v>1241</v>
      </c>
      <c r="C764" s="399" t="s">
        <v>1539</v>
      </c>
      <c r="D764" s="399" t="s">
        <v>1540</v>
      </c>
      <c r="E764" s="400" t="s">
        <v>947</v>
      </c>
      <c r="F764" s="399" t="s">
        <v>947</v>
      </c>
      <c r="G764" s="399">
        <v>89232</v>
      </c>
      <c r="H764" s="399" t="s">
        <v>1736</v>
      </c>
      <c r="I764" s="399" t="s">
        <v>96</v>
      </c>
      <c r="J764" s="399" t="s">
        <v>950</v>
      </c>
      <c r="K764" s="400">
        <v>153.65</v>
      </c>
      <c r="L764" s="399" t="s">
        <v>951</v>
      </c>
    </row>
    <row r="765" spans="1:12" ht="13.5">
      <c r="A765" s="399" t="s">
        <v>1240</v>
      </c>
      <c r="B765" s="399" t="s">
        <v>1241</v>
      </c>
      <c r="C765" s="399" t="s">
        <v>1539</v>
      </c>
      <c r="D765" s="399" t="s">
        <v>1540</v>
      </c>
      <c r="E765" s="400" t="s">
        <v>947</v>
      </c>
      <c r="F765" s="399" t="s">
        <v>947</v>
      </c>
      <c r="G765" s="399">
        <v>89233</v>
      </c>
      <c r="H765" s="399" t="s">
        <v>1737</v>
      </c>
      <c r="I765" s="399" t="s">
        <v>96</v>
      </c>
      <c r="J765" s="399" t="s">
        <v>1440</v>
      </c>
      <c r="K765" s="400">
        <v>94.96</v>
      </c>
      <c r="L765" s="399" t="s">
        <v>951</v>
      </c>
    </row>
    <row r="766" spans="1:12" ht="13.5">
      <c r="A766" s="399" t="s">
        <v>1240</v>
      </c>
      <c r="B766" s="399" t="s">
        <v>1241</v>
      </c>
      <c r="C766" s="399" t="s">
        <v>1539</v>
      </c>
      <c r="D766" s="399" t="s">
        <v>1540</v>
      </c>
      <c r="E766" s="400" t="s">
        <v>947</v>
      </c>
      <c r="F766" s="399" t="s">
        <v>947</v>
      </c>
      <c r="G766" s="399">
        <v>89236</v>
      </c>
      <c r="H766" s="399" t="s">
        <v>1738</v>
      </c>
      <c r="I766" s="399" t="s">
        <v>96</v>
      </c>
      <c r="J766" s="399" t="s">
        <v>950</v>
      </c>
      <c r="K766" s="400">
        <v>201.22</v>
      </c>
      <c r="L766" s="399" t="s">
        <v>951</v>
      </c>
    </row>
    <row r="767" spans="1:12" ht="13.5">
      <c r="A767" s="399" t="s">
        <v>1240</v>
      </c>
      <c r="B767" s="399" t="s">
        <v>1241</v>
      </c>
      <c r="C767" s="399" t="s">
        <v>1539</v>
      </c>
      <c r="D767" s="399" t="s">
        <v>1540</v>
      </c>
      <c r="E767" s="400" t="s">
        <v>947</v>
      </c>
      <c r="F767" s="399" t="s">
        <v>947</v>
      </c>
      <c r="G767" s="399">
        <v>89237</v>
      </c>
      <c r="H767" s="399" t="s">
        <v>1739</v>
      </c>
      <c r="I767" s="399" t="s">
        <v>96</v>
      </c>
      <c r="J767" s="399" t="s">
        <v>950</v>
      </c>
      <c r="K767" s="400">
        <v>31.88</v>
      </c>
      <c r="L767" s="399" t="s">
        <v>951</v>
      </c>
    </row>
    <row r="768" spans="1:12" ht="13.5">
      <c r="A768" s="399" t="s">
        <v>1240</v>
      </c>
      <c r="B768" s="399" t="s">
        <v>1241</v>
      </c>
      <c r="C768" s="399" t="s">
        <v>1539</v>
      </c>
      <c r="D768" s="399" t="s">
        <v>1540</v>
      </c>
      <c r="E768" s="400" t="s">
        <v>947</v>
      </c>
      <c r="F768" s="399" t="s">
        <v>947</v>
      </c>
      <c r="G768" s="399">
        <v>89238</v>
      </c>
      <c r="H768" s="399" t="s">
        <v>1740</v>
      </c>
      <c r="I768" s="399" t="s">
        <v>96</v>
      </c>
      <c r="J768" s="399" t="s">
        <v>950</v>
      </c>
      <c r="K768" s="400">
        <v>358.92</v>
      </c>
      <c r="L768" s="399" t="s">
        <v>951</v>
      </c>
    </row>
    <row r="769" spans="1:12" ht="13.5">
      <c r="A769" s="399" t="s">
        <v>1240</v>
      </c>
      <c r="B769" s="399" t="s">
        <v>1241</v>
      </c>
      <c r="C769" s="399" t="s">
        <v>1539</v>
      </c>
      <c r="D769" s="399" t="s">
        <v>1540</v>
      </c>
      <c r="E769" s="400" t="s">
        <v>947</v>
      </c>
      <c r="F769" s="399" t="s">
        <v>947</v>
      </c>
      <c r="G769" s="399">
        <v>89239</v>
      </c>
      <c r="H769" s="399" t="s">
        <v>1741</v>
      </c>
      <c r="I769" s="399" t="s">
        <v>96</v>
      </c>
      <c r="J769" s="399" t="s">
        <v>1440</v>
      </c>
      <c r="K769" s="400">
        <v>251.12</v>
      </c>
      <c r="L769" s="399" t="s">
        <v>951</v>
      </c>
    </row>
    <row r="770" spans="1:12" ht="13.5">
      <c r="A770" s="399" t="s">
        <v>1240</v>
      </c>
      <c r="B770" s="399" t="s">
        <v>1241</v>
      </c>
      <c r="C770" s="399" t="s">
        <v>1539</v>
      </c>
      <c r="D770" s="399" t="s">
        <v>1540</v>
      </c>
      <c r="E770" s="400" t="s">
        <v>947</v>
      </c>
      <c r="F770" s="399" t="s">
        <v>947</v>
      </c>
      <c r="G770" s="399">
        <v>89240</v>
      </c>
      <c r="H770" s="399" t="s">
        <v>1742</v>
      </c>
      <c r="I770" s="399" t="s">
        <v>96</v>
      </c>
      <c r="J770" s="399" t="s">
        <v>950</v>
      </c>
      <c r="K770" s="400">
        <v>61.75</v>
      </c>
      <c r="L770" s="399" t="s">
        <v>951</v>
      </c>
    </row>
    <row r="771" spans="1:12" ht="13.5">
      <c r="A771" s="399" t="s">
        <v>1240</v>
      </c>
      <c r="B771" s="399" t="s">
        <v>1241</v>
      </c>
      <c r="C771" s="399" t="s">
        <v>1539</v>
      </c>
      <c r="D771" s="399" t="s">
        <v>1540</v>
      </c>
      <c r="E771" s="400" t="s">
        <v>947</v>
      </c>
      <c r="F771" s="399" t="s">
        <v>947</v>
      </c>
      <c r="G771" s="399">
        <v>89241</v>
      </c>
      <c r="H771" s="399" t="s">
        <v>1743</v>
      </c>
      <c r="I771" s="399" t="s">
        <v>96</v>
      </c>
      <c r="J771" s="399" t="s">
        <v>950</v>
      </c>
      <c r="K771" s="400">
        <v>11.11</v>
      </c>
      <c r="L771" s="399" t="s">
        <v>951</v>
      </c>
    </row>
    <row r="772" spans="1:12" ht="13.5">
      <c r="A772" s="399" t="s">
        <v>1240</v>
      </c>
      <c r="B772" s="399" t="s">
        <v>1241</v>
      </c>
      <c r="C772" s="399" t="s">
        <v>1539</v>
      </c>
      <c r="D772" s="399" t="s">
        <v>1540</v>
      </c>
      <c r="E772" s="400" t="s">
        <v>947</v>
      </c>
      <c r="F772" s="399" t="s">
        <v>947</v>
      </c>
      <c r="G772" s="399">
        <v>89246</v>
      </c>
      <c r="H772" s="399" t="s">
        <v>1744</v>
      </c>
      <c r="I772" s="399" t="s">
        <v>96</v>
      </c>
      <c r="J772" s="399" t="s">
        <v>950</v>
      </c>
      <c r="K772" s="400">
        <v>174.85</v>
      </c>
      <c r="L772" s="399" t="s">
        <v>951</v>
      </c>
    </row>
    <row r="773" spans="1:12" ht="13.5">
      <c r="A773" s="399" t="s">
        <v>1240</v>
      </c>
      <c r="B773" s="399" t="s">
        <v>1241</v>
      </c>
      <c r="C773" s="399" t="s">
        <v>1539</v>
      </c>
      <c r="D773" s="399" t="s">
        <v>1540</v>
      </c>
      <c r="E773" s="400" t="s">
        <v>947</v>
      </c>
      <c r="F773" s="399" t="s">
        <v>947</v>
      </c>
      <c r="G773" s="399">
        <v>89247</v>
      </c>
      <c r="H773" s="399" t="s">
        <v>1745</v>
      </c>
      <c r="I773" s="399" t="s">
        <v>96</v>
      </c>
      <c r="J773" s="399" t="s">
        <v>950</v>
      </c>
      <c r="K773" s="400">
        <v>27.7</v>
      </c>
      <c r="L773" s="399" t="s">
        <v>951</v>
      </c>
    </row>
    <row r="774" spans="1:12" ht="13.5">
      <c r="A774" s="399" t="s">
        <v>1240</v>
      </c>
      <c r="B774" s="399" t="s">
        <v>1241</v>
      </c>
      <c r="C774" s="399" t="s">
        <v>1539</v>
      </c>
      <c r="D774" s="399" t="s">
        <v>1540</v>
      </c>
      <c r="E774" s="400" t="s">
        <v>947</v>
      </c>
      <c r="F774" s="399" t="s">
        <v>947</v>
      </c>
      <c r="G774" s="399">
        <v>89248</v>
      </c>
      <c r="H774" s="399" t="s">
        <v>1746</v>
      </c>
      <c r="I774" s="399" t="s">
        <v>96</v>
      </c>
      <c r="J774" s="399" t="s">
        <v>950</v>
      </c>
      <c r="K774" s="400">
        <v>311.88</v>
      </c>
      <c r="L774" s="399" t="s">
        <v>951</v>
      </c>
    </row>
    <row r="775" spans="1:12" ht="13.5">
      <c r="A775" s="399" t="s">
        <v>1240</v>
      </c>
      <c r="B775" s="399" t="s">
        <v>1241</v>
      </c>
      <c r="C775" s="399" t="s">
        <v>1539</v>
      </c>
      <c r="D775" s="399" t="s">
        <v>1540</v>
      </c>
      <c r="E775" s="400" t="s">
        <v>947</v>
      </c>
      <c r="F775" s="399" t="s">
        <v>947</v>
      </c>
      <c r="G775" s="399">
        <v>89249</v>
      </c>
      <c r="H775" s="399" t="s">
        <v>1747</v>
      </c>
      <c r="I775" s="399" t="s">
        <v>96</v>
      </c>
      <c r="J775" s="399" t="s">
        <v>1440</v>
      </c>
      <c r="K775" s="400">
        <v>214.06</v>
      </c>
      <c r="L775" s="399" t="s">
        <v>951</v>
      </c>
    </row>
    <row r="776" spans="1:12" ht="13.5">
      <c r="A776" s="399" t="s">
        <v>1240</v>
      </c>
      <c r="B776" s="399" t="s">
        <v>1241</v>
      </c>
      <c r="C776" s="399" t="s">
        <v>1539</v>
      </c>
      <c r="D776" s="399" t="s">
        <v>1540</v>
      </c>
      <c r="E776" s="400" t="s">
        <v>947</v>
      </c>
      <c r="F776" s="399" t="s">
        <v>947</v>
      </c>
      <c r="G776" s="399">
        <v>89253</v>
      </c>
      <c r="H776" s="399" t="s">
        <v>1748</v>
      </c>
      <c r="I776" s="399" t="s">
        <v>96</v>
      </c>
      <c r="J776" s="399" t="s">
        <v>950</v>
      </c>
      <c r="K776" s="400">
        <v>50.6</v>
      </c>
      <c r="L776" s="399" t="s">
        <v>951</v>
      </c>
    </row>
    <row r="777" spans="1:12" ht="13.5">
      <c r="A777" s="399" t="s">
        <v>1240</v>
      </c>
      <c r="B777" s="399" t="s">
        <v>1241</v>
      </c>
      <c r="C777" s="399" t="s">
        <v>1539</v>
      </c>
      <c r="D777" s="399" t="s">
        <v>1540</v>
      </c>
      <c r="E777" s="400" t="s">
        <v>947</v>
      </c>
      <c r="F777" s="399" t="s">
        <v>947</v>
      </c>
      <c r="G777" s="399">
        <v>89254</v>
      </c>
      <c r="H777" s="399" t="s">
        <v>1749</v>
      </c>
      <c r="I777" s="399" t="s">
        <v>96</v>
      </c>
      <c r="J777" s="399" t="s">
        <v>950</v>
      </c>
      <c r="K777" s="400">
        <v>9.1</v>
      </c>
      <c r="L777" s="399" t="s">
        <v>951</v>
      </c>
    </row>
    <row r="778" spans="1:12" ht="13.5">
      <c r="A778" s="399" t="s">
        <v>1240</v>
      </c>
      <c r="B778" s="399" t="s">
        <v>1241</v>
      </c>
      <c r="C778" s="399" t="s">
        <v>1539</v>
      </c>
      <c r="D778" s="399" t="s">
        <v>1540</v>
      </c>
      <c r="E778" s="400" t="s">
        <v>947</v>
      </c>
      <c r="F778" s="399" t="s">
        <v>947</v>
      </c>
      <c r="G778" s="399">
        <v>89255</v>
      </c>
      <c r="H778" s="399" t="s">
        <v>1750</v>
      </c>
      <c r="I778" s="399" t="s">
        <v>96</v>
      </c>
      <c r="J778" s="399" t="s">
        <v>950</v>
      </c>
      <c r="K778" s="400">
        <v>81.34</v>
      </c>
      <c r="L778" s="399" t="s">
        <v>951</v>
      </c>
    </row>
    <row r="779" spans="1:12" ht="13.5">
      <c r="A779" s="399" t="s">
        <v>1240</v>
      </c>
      <c r="B779" s="399" t="s">
        <v>1241</v>
      </c>
      <c r="C779" s="399" t="s">
        <v>1539</v>
      </c>
      <c r="D779" s="399" t="s">
        <v>1540</v>
      </c>
      <c r="E779" s="400" t="s">
        <v>947</v>
      </c>
      <c r="F779" s="399" t="s">
        <v>947</v>
      </c>
      <c r="G779" s="399">
        <v>89256</v>
      </c>
      <c r="H779" s="399" t="s">
        <v>1751</v>
      </c>
      <c r="I779" s="399" t="s">
        <v>96</v>
      </c>
      <c r="J779" s="399" t="s">
        <v>1440</v>
      </c>
      <c r="K779" s="400">
        <v>48.17</v>
      </c>
      <c r="L779" s="399" t="s">
        <v>951</v>
      </c>
    </row>
    <row r="780" spans="1:12" ht="13.5">
      <c r="A780" s="399" t="s">
        <v>1240</v>
      </c>
      <c r="B780" s="399" t="s">
        <v>1241</v>
      </c>
      <c r="C780" s="399" t="s">
        <v>1539</v>
      </c>
      <c r="D780" s="399" t="s">
        <v>1540</v>
      </c>
      <c r="E780" s="400" t="s">
        <v>947</v>
      </c>
      <c r="F780" s="399" t="s">
        <v>947</v>
      </c>
      <c r="G780" s="399">
        <v>89259</v>
      </c>
      <c r="H780" s="399" t="s">
        <v>1752</v>
      </c>
      <c r="I780" s="399" t="s">
        <v>96</v>
      </c>
      <c r="J780" s="399" t="s">
        <v>950</v>
      </c>
      <c r="K780" s="400">
        <v>10.27</v>
      </c>
      <c r="L780" s="399" t="s">
        <v>951</v>
      </c>
    </row>
    <row r="781" spans="1:12" ht="13.5">
      <c r="A781" s="399" t="s">
        <v>1240</v>
      </c>
      <c r="B781" s="399" t="s">
        <v>1241</v>
      </c>
      <c r="C781" s="399" t="s">
        <v>1539</v>
      </c>
      <c r="D781" s="399" t="s">
        <v>1540</v>
      </c>
      <c r="E781" s="400" t="s">
        <v>947</v>
      </c>
      <c r="F781" s="399" t="s">
        <v>947</v>
      </c>
      <c r="G781" s="399">
        <v>89260</v>
      </c>
      <c r="H781" s="399" t="s">
        <v>1753</v>
      </c>
      <c r="I781" s="399" t="s">
        <v>96</v>
      </c>
      <c r="J781" s="399" t="s">
        <v>950</v>
      </c>
      <c r="K781" s="400">
        <v>2.15</v>
      </c>
      <c r="L781" s="399" t="s">
        <v>951</v>
      </c>
    </row>
    <row r="782" spans="1:12" ht="13.5">
      <c r="A782" s="399" t="s">
        <v>1240</v>
      </c>
      <c r="B782" s="399" t="s">
        <v>1241</v>
      </c>
      <c r="C782" s="399" t="s">
        <v>1539</v>
      </c>
      <c r="D782" s="399" t="s">
        <v>1540</v>
      </c>
      <c r="E782" s="400" t="s">
        <v>947</v>
      </c>
      <c r="F782" s="399" t="s">
        <v>947</v>
      </c>
      <c r="G782" s="399">
        <v>89262</v>
      </c>
      <c r="H782" s="399" t="s">
        <v>1754</v>
      </c>
      <c r="I782" s="399" t="s">
        <v>96</v>
      </c>
      <c r="J782" s="399" t="s">
        <v>950</v>
      </c>
      <c r="K782" s="400">
        <v>19.27</v>
      </c>
      <c r="L782" s="399" t="s">
        <v>951</v>
      </c>
    </row>
    <row r="783" spans="1:12" ht="13.5">
      <c r="A783" s="399" t="s">
        <v>1240</v>
      </c>
      <c r="B783" s="399" t="s">
        <v>1241</v>
      </c>
      <c r="C783" s="399" t="s">
        <v>1539</v>
      </c>
      <c r="D783" s="399" t="s">
        <v>1540</v>
      </c>
      <c r="E783" s="400" t="s">
        <v>947</v>
      </c>
      <c r="F783" s="399" t="s">
        <v>947</v>
      </c>
      <c r="G783" s="399">
        <v>89264</v>
      </c>
      <c r="H783" s="399" t="s">
        <v>1755</v>
      </c>
      <c r="I783" s="399" t="s">
        <v>96</v>
      </c>
      <c r="J783" s="399" t="s">
        <v>950</v>
      </c>
      <c r="K783" s="400">
        <v>8.3699999999999992</v>
      </c>
      <c r="L783" s="399" t="s">
        <v>951</v>
      </c>
    </row>
    <row r="784" spans="1:12" ht="13.5">
      <c r="A784" s="399" t="s">
        <v>1240</v>
      </c>
      <c r="B784" s="399" t="s">
        <v>1241</v>
      </c>
      <c r="C784" s="399" t="s">
        <v>1539</v>
      </c>
      <c r="D784" s="399" t="s">
        <v>1540</v>
      </c>
      <c r="E784" s="400" t="s">
        <v>947</v>
      </c>
      <c r="F784" s="399" t="s">
        <v>947</v>
      </c>
      <c r="G784" s="399">
        <v>89265</v>
      </c>
      <c r="H784" s="399" t="s">
        <v>1756</v>
      </c>
      <c r="I784" s="399" t="s">
        <v>96</v>
      </c>
      <c r="J784" s="399" t="s">
        <v>950</v>
      </c>
      <c r="K784" s="400">
        <v>1.75</v>
      </c>
      <c r="L784" s="399" t="s">
        <v>951</v>
      </c>
    </row>
    <row r="785" spans="1:12" ht="13.5">
      <c r="A785" s="399" t="s">
        <v>1240</v>
      </c>
      <c r="B785" s="399" t="s">
        <v>1241</v>
      </c>
      <c r="C785" s="399" t="s">
        <v>1539</v>
      </c>
      <c r="D785" s="399" t="s">
        <v>1540</v>
      </c>
      <c r="E785" s="400" t="s">
        <v>947</v>
      </c>
      <c r="F785" s="399" t="s">
        <v>947</v>
      </c>
      <c r="G785" s="399">
        <v>89266</v>
      </c>
      <c r="H785" s="399" t="s">
        <v>1757</v>
      </c>
      <c r="I785" s="399" t="s">
        <v>96</v>
      </c>
      <c r="J785" s="399" t="s">
        <v>950</v>
      </c>
      <c r="K785" s="400">
        <v>0.67</v>
      </c>
      <c r="L785" s="399" t="s">
        <v>951</v>
      </c>
    </row>
    <row r="786" spans="1:12" ht="13.5">
      <c r="A786" s="399" t="s">
        <v>1240</v>
      </c>
      <c r="B786" s="399" t="s">
        <v>1241</v>
      </c>
      <c r="C786" s="399" t="s">
        <v>1539</v>
      </c>
      <c r="D786" s="399" t="s">
        <v>1540</v>
      </c>
      <c r="E786" s="400" t="s">
        <v>947</v>
      </c>
      <c r="F786" s="399" t="s">
        <v>947</v>
      </c>
      <c r="G786" s="399">
        <v>89267</v>
      </c>
      <c r="H786" s="399" t="s">
        <v>1758</v>
      </c>
      <c r="I786" s="399" t="s">
        <v>96</v>
      </c>
      <c r="J786" s="399" t="s">
        <v>950</v>
      </c>
      <c r="K786" s="400">
        <v>26.42</v>
      </c>
      <c r="L786" s="399" t="s">
        <v>951</v>
      </c>
    </row>
    <row r="787" spans="1:12" ht="13.5">
      <c r="A787" s="399" t="s">
        <v>1240</v>
      </c>
      <c r="B787" s="399" t="s">
        <v>1241</v>
      </c>
      <c r="C787" s="399" t="s">
        <v>1539</v>
      </c>
      <c r="D787" s="399" t="s">
        <v>1540</v>
      </c>
      <c r="E787" s="400" t="s">
        <v>947</v>
      </c>
      <c r="F787" s="399" t="s">
        <v>947</v>
      </c>
      <c r="G787" s="399">
        <v>89268</v>
      </c>
      <c r="H787" s="399" t="s">
        <v>1759</v>
      </c>
      <c r="I787" s="399" t="s">
        <v>96</v>
      </c>
      <c r="J787" s="399" t="s">
        <v>950</v>
      </c>
      <c r="K787" s="400">
        <v>4.75</v>
      </c>
      <c r="L787" s="399" t="s">
        <v>951</v>
      </c>
    </row>
    <row r="788" spans="1:12" ht="13.5">
      <c r="A788" s="399" t="s">
        <v>1240</v>
      </c>
      <c r="B788" s="399" t="s">
        <v>1241</v>
      </c>
      <c r="C788" s="399" t="s">
        <v>1539</v>
      </c>
      <c r="D788" s="399" t="s">
        <v>1540</v>
      </c>
      <c r="E788" s="400" t="s">
        <v>947</v>
      </c>
      <c r="F788" s="399" t="s">
        <v>947</v>
      </c>
      <c r="G788" s="399">
        <v>89269</v>
      </c>
      <c r="H788" s="399" t="s">
        <v>1760</v>
      </c>
      <c r="I788" s="399" t="s">
        <v>96</v>
      </c>
      <c r="J788" s="399" t="s">
        <v>950</v>
      </c>
      <c r="K788" s="400">
        <v>1.84</v>
      </c>
      <c r="L788" s="399" t="s">
        <v>951</v>
      </c>
    </row>
    <row r="789" spans="1:12" ht="13.5">
      <c r="A789" s="399" t="s">
        <v>1240</v>
      </c>
      <c r="B789" s="399" t="s">
        <v>1241</v>
      </c>
      <c r="C789" s="399" t="s">
        <v>1539</v>
      </c>
      <c r="D789" s="399" t="s">
        <v>1540</v>
      </c>
      <c r="E789" s="400" t="s">
        <v>947</v>
      </c>
      <c r="F789" s="399" t="s">
        <v>947</v>
      </c>
      <c r="G789" s="399">
        <v>89270</v>
      </c>
      <c r="H789" s="399" t="s">
        <v>1761</v>
      </c>
      <c r="I789" s="399" t="s">
        <v>96</v>
      </c>
      <c r="J789" s="399" t="s">
        <v>950</v>
      </c>
      <c r="K789" s="400">
        <v>42.48</v>
      </c>
      <c r="L789" s="399" t="s">
        <v>951</v>
      </c>
    </row>
    <row r="790" spans="1:12" ht="13.5">
      <c r="A790" s="399" t="s">
        <v>1240</v>
      </c>
      <c r="B790" s="399" t="s">
        <v>1241</v>
      </c>
      <c r="C790" s="399" t="s">
        <v>1539</v>
      </c>
      <c r="D790" s="399" t="s">
        <v>1540</v>
      </c>
      <c r="E790" s="400" t="s">
        <v>947</v>
      </c>
      <c r="F790" s="399" t="s">
        <v>947</v>
      </c>
      <c r="G790" s="399">
        <v>89271</v>
      </c>
      <c r="H790" s="399" t="s">
        <v>1762</v>
      </c>
      <c r="I790" s="399" t="s">
        <v>96</v>
      </c>
      <c r="J790" s="399" t="s">
        <v>1440</v>
      </c>
      <c r="K790" s="400">
        <v>16.489999999999998</v>
      </c>
      <c r="L790" s="399" t="s">
        <v>951</v>
      </c>
    </row>
    <row r="791" spans="1:12" ht="13.5">
      <c r="A791" s="399" t="s">
        <v>1240</v>
      </c>
      <c r="B791" s="399" t="s">
        <v>1241</v>
      </c>
      <c r="C791" s="399" t="s">
        <v>1539</v>
      </c>
      <c r="D791" s="399" t="s">
        <v>1540</v>
      </c>
      <c r="E791" s="400" t="s">
        <v>947</v>
      </c>
      <c r="F791" s="399" t="s">
        <v>947</v>
      </c>
      <c r="G791" s="399">
        <v>89274</v>
      </c>
      <c r="H791" s="399" t="s">
        <v>1763</v>
      </c>
      <c r="I791" s="399" t="s">
        <v>96</v>
      </c>
      <c r="J791" s="399" t="s">
        <v>1037</v>
      </c>
      <c r="K791" s="400">
        <v>1.2</v>
      </c>
      <c r="L791" s="399" t="s">
        <v>951</v>
      </c>
    </row>
    <row r="792" spans="1:12" ht="13.5">
      <c r="A792" s="399" t="s">
        <v>1240</v>
      </c>
      <c r="B792" s="399" t="s">
        <v>1241</v>
      </c>
      <c r="C792" s="399" t="s">
        <v>1539</v>
      </c>
      <c r="D792" s="399" t="s">
        <v>1540</v>
      </c>
      <c r="E792" s="400" t="s">
        <v>947</v>
      </c>
      <c r="F792" s="399" t="s">
        <v>947</v>
      </c>
      <c r="G792" s="399">
        <v>89275</v>
      </c>
      <c r="H792" s="399" t="s">
        <v>1764</v>
      </c>
      <c r="I792" s="399" t="s">
        <v>96</v>
      </c>
      <c r="J792" s="399" t="s">
        <v>1037</v>
      </c>
      <c r="K792" s="400">
        <v>0.14000000000000001</v>
      </c>
      <c r="L792" s="399" t="s">
        <v>951</v>
      </c>
    </row>
    <row r="793" spans="1:12" ht="13.5">
      <c r="A793" s="399" t="s">
        <v>1240</v>
      </c>
      <c r="B793" s="399" t="s">
        <v>1241</v>
      </c>
      <c r="C793" s="399" t="s">
        <v>1539</v>
      </c>
      <c r="D793" s="399" t="s">
        <v>1540</v>
      </c>
      <c r="E793" s="400" t="s">
        <v>947</v>
      </c>
      <c r="F793" s="399" t="s">
        <v>947</v>
      </c>
      <c r="G793" s="399">
        <v>89276</v>
      </c>
      <c r="H793" s="399" t="s">
        <v>1765</v>
      </c>
      <c r="I793" s="399" t="s">
        <v>96</v>
      </c>
      <c r="J793" s="399" t="s">
        <v>1037</v>
      </c>
      <c r="K793" s="400">
        <v>1.1200000000000001</v>
      </c>
      <c r="L793" s="399" t="s">
        <v>951</v>
      </c>
    </row>
    <row r="794" spans="1:12" ht="13.5">
      <c r="A794" s="399" t="s">
        <v>1240</v>
      </c>
      <c r="B794" s="399" t="s">
        <v>1241</v>
      </c>
      <c r="C794" s="399" t="s">
        <v>1539</v>
      </c>
      <c r="D794" s="399" t="s">
        <v>1540</v>
      </c>
      <c r="E794" s="400" t="s">
        <v>947</v>
      </c>
      <c r="F794" s="399" t="s">
        <v>947</v>
      </c>
      <c r="G794" s="399">
        <v>89277</v>
      </c>
      <c r="H794" s="399" t="s">
        <v>1766</v>
      </c>
      <c r="I794" s="399" t="s">
        <v>96</v>
      </c>
      <c r="J794" s="399" t="s">
        <v>1440</v>
      </c>
      <c r="K794" s="400">
        <v>4.82</v>
      </c>
      <c r="L794" s="399" t="s">
        <v>951</v>
      </c>
    </row>
    <row r="795" spans="1:12" ht="13.5">
      <c r="A795" s="399" t="s">
        <v>1240</v>
      </c>
      <c r="B795" s="399" t="s">
        <v>1241</v>
      </c>
      <c r="C795" s="399" t="s">
        <v>1539</v>
      </c>
      <c r="D795" s="399" t="s">
        <v>1540</v>
      </c>
      <c r="E795" s="400" t="s">
        <v>947</v>
      </c>
      <c r="F795" s="399" t="s">
        <v>947</v>
      </c>
      <c r="G795" s="399">
        <v>89280</v>
      </c>
      <c r="H795" s="399" t="s">
        <v>1767</v>
      </c>
      <c r="I795" s="399" t="s">
        <v>96</v>
      </c>
      <c r="J795" s="399" t="s">
        <v>950</v>
      </c>
      <c r="K795" s="400">
        <v>19.54</v>
      </c>
      <c r="L795" s="399" t="s">
        <v>951</v>
      </c>
    </row>
    <row r="796" spans="1:12" ht="13.5">
      <c r="A796" s="399" t="s">
        <v>1240</v>
      </c>
      <c r="B796" s="399" t="s">
        <v>1241</v>
      </c>
      <c r="C796" s="399" t="s">
        <v>1539</v>
      </c>
      <c r="D796" s="399" t="s">
        <v>1540</v>
      </c>
      <c r="E796" s="400" t="s">
        <v>947</v>
      </c>
      <c r="F796" s="399" t="s">
        <v>947</v>
      </c>
      <c r="G796" s="399">
        <v>89281</v>
      </c>
      <c r="H796" s="399" t="s">
        <v>1768</v>
      </c>
      <c r="I796" s="399" t="s">
        <v>96</v>
      </c>
      <c r="J796" s="399" t="s">
        <v>950</v>
      </c>
      <c r="K796" s="400">
        <v>2.71</v>
      </c>
      <c r="L796" s="399" t="s">
        <v>951</v>
      </c>
    </row>
    <row r="797" spans="1:12" ht="13.5">
      <c r="A797" s="399" t="s">
        <v>1240</v>
      </c>
      <c r="B797" s="399" t="s">
        <v>1241</v>
      </c>
      <c r="C797" s="399" t="s">
        <v>1539</v>
      </c>
      <c r="D797" s="399" t="s">
        <v>1540</v>
      </c>
      <c r="E797" s="400" t="s">
        <v>947</v>
      </c>
      <c r="F797" s="399" t="s">
        <v>947</v>
      </c>
      <c r="G797" s="399">
        <v>89870</v>
      </c>
      <c r="H797" s="399" t="s">
        <v>1769</v>
      </c>
      <c r="I797" s="399" t="s">
        <v>96</v>
      </c>
      <c r="J797" s="399" t="s">
        <v>950</v>
      </c>
      <c r="K797" s="400">
        <v>20.27</v>
      </c>
      <c r="L797" s="399" t="s">
        <v>951</v>
      </c>
    </row>
    <row r="798" spans="1:12" ht="13.5">
      <c r="A798" s="399" t="s">
        <v>1240</v>
      </c>
      <c r="B798" s="399" t="s">
        <v>1241</v>
      </c>
      <c r="C798" s="399" t="s">
        <v>1539</v>
      </c>
      <c r="D798" s="399" t="s">
        <v>1540</v>
      </c>
      <c r="E798" s="400" t="s">
        <v>947</v>
      </c>
      <c r="F798" s="399" t="s">
        <v>947</v>
      </c>
      <c r="G798" s="399">
        <v>89871</v>
      </c>
      <c r="H798" s="399" t="s">
        <v>1770</v>
      </c>
      <c r="I798" s="399" t="s">
        <v>96</v>
      </c>
      <c r="J798" s="399" t="s">
        <v>950</v>
      </c>
      <c r="K798" s="400">
        <v>3.74</v>
      </c>
      <c r="L798" s="399" t="s">
        <v>951</v>
      </c>
    </row>
    <row r="799" spans="1:12" ht="13.5">
      <c r="A799" s="399" t="s">
        <v>1240</v>
      </c>
      <c r="B799" s="399" t="s">
        <v>1241</v>
      </c>
      <c r="C799" s="399" t="s">
        <v>1539</v>
      </c>
      <c r="D799" s="399" t="s">
        <v>1540</v>
      </c>
      <c r="E799" s="400" t="s">
        <v>947</v>
      </c>
      <c r="F799" s="399" t="s">
        <v>947</v>
      </c>
      <c r="G799" s="399">
        <v>89872</v>
      </c>
      <c r="H799" s="399" t="s">
        <v>1771</v>
      </c>
      <c r="I799" s="399" t="s">
        <v>96</v>
      </c>
      <c r="J799" s="399" t="s">
        <v>950</v>
      </c>
      <c r="K799" s="400">
        <v>1.46</v>
      </c>
      <c r="L799" s="399" t="s">
        <v>951</v>
      </c>
    </row>
    <row r="800" spans="1:12" ht="13.5">
      <c r="A800" s="399" t="s">
        <v>1240</v>
      </c>
      <c r="B800" s="399" t="s">
        <v>1241</v>
      </c>
      <c r="C800" s="399" t="s">
        <v>1539</v>
      </c>
      <c r="D800" s="399" t="s">
        <v>1540</v>
      </c>
      <c r="E800" s="400" t="s">
        <v>947</v>
      </c>
      <c r="F800" s="399" t="s">
        <v>947</v>
      </c>
      <c r="G800" s="399">
        <v>89873</v>
      </c>
      <c r="H800" s="399" t="s">
        <v>1772</v>
      </c>
      <c r="I800" s="399" t="s">
        <v>96</v>
      </c>
      <c r="J800" s="399" t="s">
        <v>950</v>
      </c>
      <c r="K800" s="400">
        <v>38.04</v>
      </c>
      <c r="L800" s="399" t="s">
        <v>951</v>
      </c>
    </row>
    <row r="801" spans="1:12" ht="13.5">
      <c r="A801" s="399" t="s">
        <v>1240</v>
      </c>
      <c r="B801" s="399" t="s">
        <v>1241</v>
      </c>
      <c r="C801" s="399" t="s">
        <v>1539</v>
      </c>
      <c r="D801" s="399" t="s">
        <v>1540</v>
      </c>
      <c r="E801" s="400" t="s">
        <v>947</v>
      </c>
      <c r="F801" s="399" t="s">
        <v>947</v>
      </c>
      <c r="G801" s="399">
        <v>89874</v>
      </c>
      <c r="H801" s="399" t="s">
        <v>1773</v>
      </c>
      <c r="I801" s="399" t="s">
        <v>96</v>
      </c>
      <c r="J801" s="399" t="s">
        <v>1440</v>
      </c>
      <c r="K801" s="400">
        <v>100.19</v>
      </c>
      <c r="L801" s="399" t="s">
        <v>951</v>
      </c>
    </row>
    <row r="802" spans="1:12" ht="13.5">
      <c r="A802" s="399" t="s">
        <v>1240</v>
      </c>
      <c r="B802" s="399" t="s">
        <v>1241</v>
      </c>
      <c r="C802" s="399" t="s">
        <v>1539</v>
      </c>
      <c r="D802" s="399" t="s">
        <v>1540</v>
      </c>
      <c r="E802" s="400" t="s">
        <v>947</v>
      </c>
      <c r="F802" s="399" t="s">
        <v>947</v>
      </c>
      <c r="G802" s="399">
        <v>89878</v>
      </c>
      <c r="H802" s="399" t="s">
        <v>1774</v>
      </c>
      <c r="I802" s="399" t="s">
        <v>96</v>
      </c>
      <c r="J802" s="399" t="s">
        <v>950</v>
      </c>
      <c r="K802" s="400">
        <v>21.39</v>
      </c>
      <c r="L802" s="399" t="s">
        <v>951</v>
      </c>
    </row>
    <row r="803" spans="1:12" ht="13.5">
      <c r="A803" s="399" t="s">
        <v>1240</v>
      </c>
      <c r="B803" s="399" t="s">
        <v>1241</v>
      </c>
      <c r="C803" s="399" t="s">
        <v>1539</v>
      </c>
      <c r="D803" s="399" t="s">
        <v>1540</v>
      </c>
      <c r="E803" s="400" t="s">
        <v>947</v>
      </c>
      <c r="F803" s="399" t="s">
        <v>947</v>
      </c>
      <c r="G803" s="399">
        <v>89879</v>
      </c>
      <c r="H803" s="399" t="s">
        <v>1775</v>
      </c>
      <c r="I803" s="399" t="s">
        <v>96</v>
      </c>
      <c r="J803" s="399" t="s">
        <v>950</v>
      </c>
      <c r="K803" s="400">
        <v>3.95</v>
      </c>
      <c r="L803" s="399" t="s">
        <v>951</v>
      </c>
    </row>
    <row r="804" spans="1:12" ht="13.5">
      <c r="A804" s="399" t="s">
        <v>1240</v>
      </c>
      <c r="B804" s="399" t="s">
        <v>1241</v>
      </c>
      <c r="C804" s="399" t="s">
        <v>1539</v>
      </c>
      <c r="D804" s="399" t="s">
        <v>1540</v>
      </c>
      <c r="E804" s="400" t="s">
        <v>947</v>
      </c>
      <c r="F804" s="399" t="s">
        <v>947</v>
      </c>
      <c r="G804" s="399">
        <v>89880</v>
      </c>
      <c r="H804" s="399" t="s">
        <v>1776</v>
      </c>
      <c r="I804" s="399" t="s">
        <v>96</v>
      </c>
      <c r="J804" s="399" t="s">
        <v>950</v>
      </c>
      <c r="K804" s="400">
        <v>1.54</v>
      </c>
      <c r="L804" s="399" t="s">
        <v>951</v>
      </c>
    </row>
    <row r="805" spans="1:12" ht="13.5">
      <c r="A805" s="399" t="s">
        <v>1240</v>
      </c>
      <c r="B805" s="399" t="s">
        <v>1241</v>
      </c>
      <c r="C805" s="399" t="s">
        <v>1539</v>
      </c>
      <c r="D805" s="399" t="s">
        <v>1540</v>
      </c>
      <c r="E805" s="400" t="s">
        <v>947</v>
      </c>
      <c r="F805" s="399" t="s">
        <v>947</v>
      </c>
      <c r="G805" s="399">
        <v>89881</v>
      </c>
      <c r="H805" s="399" t="s">
        <v>1777</v>
      </c>
      <c r="I805" s="399" t="s">
        <v>96</v>
      </c>
      <c r="J805" s="399" t="s">
        <v>950</v>
      </c>
      <c r="K805" s="400">
        <v>40.11</v>
      </c>
      <c r="L805" s="399" t="s">
        <v>951</v>
      </c>
    </row>
    <row r="806" spans="1:12" ht="13.5">
      <c r="A806" s="399" t="s">
        <v>1240</v>
      </c>
      <c r="B806" s="399" t="s">
        <v>1241</v>
      </c>
      <c r="C806" s="399" t="s">
        <v>1539</v>
      </c>
      <c r="D806" s="399" t="s">
        <v>1540</v>
      </c>
      <c r="E806" s="400" t="s">
        <v>947</v>
      </c>
      <c r="F806" s="399" t="s">
        <v>947</v>
      </c>
      <c r="G806" s="399">
        <v>89882</v>
      </c>
      <c r="H806" s="399" t="s">
        <v>1778</v>
      </c>
      <c r="I806" s="399" t="s">
        <v>96</v>
      </c>
      <c r="J806" s="399" t="s">
        <v>1440</v>
      </c>
      <c r="K806" s="400">
        <v>115.6</v>
      </c>
      <c r="L806" s="399" t="s">
        <v>951</v>
      </c>
    </row>
    <row r="807" spans="1:12" ht="13.5">
      <c r="A807" s="399" t="s">
        <v>1240</v>
      </c>
      <c r="B807" s="399" t="s">
        <v>1241</v>
      </c>
      <c r="C807" s="399" t="s">
        <v>1539</v>
      </c>
      <c r="D807" s="399" t="s">
        <v>1540</v>
      </c>
      <c r="E807" s="400" t="s">
        <v>947</v>
      </c>
      <c r="F807" s="399" t="s">
        <v>947</v>
      </c>
      <c r="G807" s="399">
        <v>90582</v>
      </c>
      <c r="H807" s="399" t="s">
        <v>1779</v>
      </c>
      <c r="I807" s="399" t="s">
        <v>96</v>
      </c>
      <c r="J807" s="399" t="s">
        <v>950</v>
      </c>
      <c r="K807" s="400">
        <v>0.28999999999999998</v>
      </c>
      <c r="L807" s="399" t="s">
        <v>951</v>
      </c>
    </row>
    <row r="808" spans="1:12" ht="13.5">
      <c r="A808" s="399" t="s">
        <v>1240</v>
      </c>
      <c r="B808" s="399" t="s">
        <v>1241</v>
      </c>
      <c r="C808" s="399" t="s">
        <v>1539</v>
      </c>
      <c r="D808" s="399" t="s">
        <v>1540</v>
      </c>
      <c r="E808" s="400" t="s">
        <v>947</v>
      </c>
      <c r="F808" s="399" t="s">
        <v>947</v>
      </c>
      <c r="G808" s="399">
        <v>90583</v>
      </c>
      <c r="H808" s="399" t="s">
        <v>1780</v>
      </c>
      <c r="I808" s="399" t="s">
        <v>96</v>
      </c>
      <c r="J808" s="399" t="s">
        <v>950</v>
      </c>
      <c r="K808" s="400">
        <v>0.03</v>
      </c>
      <c r="L808" s="399" t="s">
        <v>951</v>
      </c>
    </row>
    <row r="809" spans="1:12" ht="13.5">
      <c r="A809" s="399" t="s">
        <v>1240</v>
      </c>
      <c r="B809" s="399" t="s">
        <v>1241</v>
      </c>
      <c r="C809" s="399" t="s">
        <v>1539</v>
      </c>
      <c r="D809" s="399" t="s">
        <v>1540</v>
      </c>
      <c r="E809" s="400" t="s">
        <v>947</v>
      </c>
      <c r="F809" s="399" t="s">
        <v>947</v>
      </c>
      <c r="G809" s="399">
        <v>90584</v>
      </c>
      <c r="H809" s="399" t="s">
        <v>1781</v>
      </c>
      <c r="I809" s="399" t="s">
        <v>96</v>
      </c>
      <c r="J809" s="399" t="s">
        <v>950</v>
      </c>
      <c r="K809" s="400">
        <v>0.22</v>
      </c>
      <c r="L809" s="399" t="s">
        <v>951</v>
      </c>
    </row>
    <row r="810" spans="1:12" ht="13.5">
      <c r="A810" s="399" t="s">
        <v>1240</v>
      </c>
      <c r="B810" s="399" t="s">
        <v>1241</v>
      </c>
      <c r="C810" s="399" t="s">
        <v>1539</v>
      </c>
      <c r="D810" s="399" t="s">
        <v>1540</v>
      </c>
      <c r="E810" s="400" t="s">
        <v>947</v>
      </c>
      <c r="F810" s="399" t="s">
        <v>947</v>
      </c>
      <c r="G810" s="399">
        <v>90585</v>
      </c>
      <c r="H810" s="399" t="s">
        <v>1782</v>
      </c>
      <c r="I810" s="399" t="s">
        <v>96</v>
      </c>
      <c r="J810" s="399" t="s">
        <v>1037</v>
      </c>
      <c r="K810" s="400">
        <v>0.75</v>
      </c>
      <c r="L810" s="399" t="s">
        <v>951</v>
      </c>
    </row>
    <row r="811" spans="1:12" ht="13.5">
      <c r="A811" s="399" t="s">
        <v>1240</v>
      </c>
      <c r="B811" s="399" t="s">
        <v>1241</v>
      </c>
      <c r="C811" s="399" t="s">
        <v>1539</v>
      </c>
      <c r="D811" s="399" t="s">
        <v>1540</v>
      </c>
      <c r="E811" s="400" t="s">
        <v>947</v>
      </c>
      <c r="F811" s="399" t="s">
        <v>947</v>
      </c>
      <c r="G811" s="399">
        <v>90621</v>
      </c>
      <c r="H811" s="399" t="s">
        <v>1783</v>
      </c>
      <c r="I811" s="399" t="s">
        <v>96</v>
      </c>
      <c r="J811" s="399" t="s">
        <v>950</v>
      </c>
      <c r="K811" s="400">
        <v>1.38</v>
      </c>
      <c r="L811" s="399" t="s">
        <v>951</v>
      </c>
    </row>
    <row r="812" spans="1:12" ht="13.5">
      <c r="A812" s="399" t="s">
        <v>1240</v>
      </c>
      <c r="B812" s="399" t="s">
        <v>1241</v>
      </c>
      <c r="C812" s="399" t="s">
        <v>1539</v>
      </c>
      <c r="D812" s="399" t="s">
        <v>1540</v>
      </c>
      <c r="E812" s="400" t="s">
        <v>947</v>
      </c>
      <c r="F812" s="399" t="s">
        <v>947</v>
      </c>
      <c r="G812" s="399">
        <v>90622</v>
      </c>
      <c r="H812" s="399" t="s">
        <v>1784</v>
      </c>
      <c r="I812" s="399" t="s">
        <v>96</v>
      </c>
      <c r="J812" s="399" t="s">
        <v>950</v>
      </c>
      <c r="K812" s="400">
        <v>0.16</v>
      </c>
      <c r="L812" s="399" t="s">
        <v>951</v>
      </c>
    </row>
    <row r="813" spans="1:12" ht="13.5">
      <c r="A813" s="399" t="s">
        <v>1240</v>
      </c>
      <c r="B813" s="399" t="s">
        <v>1241</v>
      </c>
      <c r="C813" s="399" t="s">
        <v>1539</v>
      </c>
      <c r="D813" s="399" t="s">
        <v>1540</v>
      </c>
      <c r="E813" s="400" t="s">
        <v>947</v>
      </c>
      <c r="F813" s="399" t="s">
        <v>947</v>
      </c>
      <c r="G813" s="399">
        <v>90623</v>
      </c>
      <c r="H813" s="399" t="s">
        <v>1785</v>
      </c>
      <c r="I813" s="399" t="s">
        <v>96</v>
      </c>
      <c r="J813" s="399" t="s">
        <v>950</v>
      </c>
      <c r="K813" s="400">
        <v>1.73</v>
      </c>
      <c r="L813" s="399" t="s">
        <v>951</v>
      </c>
    </row>
    <row r="814" spans="1:12" ht="13.5">
      <c r="A814" s="399" t="s">
        <v>1240</v>
      </c>
      <c r="B814" s="399" t="s">
        <v>1241</v>
      </c>
      <c r="C814" s="399" t="s">
        <v>1539</v>
      </c>
      <c r="D814" s="399" t="s">
        <v>1540</v>
      </c>
      <c r="E814" s="400" t="s">
        <v>947</v>
      </c>
      <c r="F814" s="399" t="s">
        <v>947</v>
      </c>
      <c r="G814" s="399">
        <v>90624</v>
      </c>
      <c r="H814" s="399" t="s">
        <v>1786</v>
      </c>
      <c r="I814" s="399" t="s">
        <v>96</v>
      </c>
      <c r="J814" s="399" t="s">
        <v>1037</v>
      </c>
      <c r="K814" s="400">
        <v>1.87</v>
      </c>
      <c r="L814" s="399" t="s">
        <v>951</v>
      </c>
    </row>
    <row r="815" spans="1:12" ht="13.5">
      <c r="A815" s="399" t="s">
        <v>1240</v>
      </c>
      <c r="B815" s="399" t="s">
        <v>1241</v>
      </c>
      <c r="C815" s="399" t="s">
        <v>1539</v>
      </c>
      <c r="D815" s="399" t="s">
        <v>1540</v>
      </c>
      <c r="E815" s="400" t="s">
        <v>947</v>
      </c>
      <c r="F815" s="399" t="s">
        <v>947</v>
      </c>
      <c r="G815" s="399">
        <v>90627</v>
      </c>
      <c r="H815" s="399" t="s">
        <v>1787</v>
      </c>
      <c r="I815" s="399" t="s">
        <v>96</v>
      </c>
      <c r="J815" s="399" t="s">
        <v>950</v>
      </c>
      <c r="K815" s="400">
        <v>24.51</v>
      </c>
      <c r="L815" s="399" t="s">
        <v>951</v>
      </c>
    </row>
    <row r="816" spans="1:12" ht="13.5">
      <c r="A816" s="399" t="s">
        <v>1240</v>
      </c>
      <c r="B816" s="399" t="s">
        <v>1241</v>
      </c>
      <c r="C816" s="399" t="s">
        <v>1539</v>
      </c>
      <c r="D816" s="399" t="s">
        <v>1540</v>
      </c>
      <c r="E816" s="400" t="s">
        <v>947</v>
      </c>
      <c r="F816" s="399" t="s">
        <v>947</v>
      </c>
      <c r="G816" s="399">
        <v>90628</v>
      </c>
      <c r="H816" s="399" t="s">
        <v>1788</v>
      </c>
      <c r="I816" s="399" t="s">
        <v>96</v>
      </c>
      <c r="J816" s="399" t="s">
        <v>950</v>
      </c>
      <c r="K816" s="400">
        <v>3.49</v>
      </c>
      <c r="L816" s="399" t="s">
        <v>951</v>
      </c>
    </row>
    <row r="817" spans="1:12" ht="13.5">
      <c r="A817" s="399" t="s">
        <v>1240</v>
      </c>
      <c r="B817" s="399" t="s">
        <v>1241</v>
      </c>
      <c r="C817" s="399" t="s">
        <v>1539</v>
      </c>
      <c r="D817" s="399" t="s">
        <v>1540</v>
      </c>
      <c r="E817" s="400" t="s">
        <v>947</v>
      </c>
      <c r="F817" s="399" t="s">
        <v>947</v>
      </c>
      <c r="G817" s="399">
        <v>90629</v>
      </c>
      <c r="H817" s="399" t="s">
        <v>1789</v>
      </c>
      <c r="I817" s="399" t="s">
        <v>96</v>
      </c>
      <c r="J817" s="399" t="s">
        <v>950</v>
      </c>
      <c r="K817" s="400">
        <v>30.67</v>
      </c>
      <c r="L817" s="399" t="s">
        <v>951</v>
      </c>
    </row>
    <row r="818" spans="1:12" ht="13.5">
      <c r="A818" s="399" t="s">
        <v>1240</v>
      </c>
      <c r="B818" s="399" t="s">
        <v>1241</v>
      </c>
      <c r="C818" s="399" t="s">
        <v>1539</v>
      </c>
      <c r="D818" s="399" t="s">
        <v>1540</v>
      </c>
      <c r="E818" s="400" t="s">
        <v>947</v>
      </c>
      <c r="F818" s="399" t="s">
        <v>947</v>
      </c>
      <c r="G818" s="399">
        <v>90630</v>
      </c>
      <c r="H818" s="399" t="s">
        <v>1790</v>
      </c>
      <c r="I818" s="399" t="s">
        <v>96</v>
      </c>
      <c r="J818" s="399" t="s">
        <v>1037</v>
      </c>
      <c r="K818" s="400">
        <v>7.6</v>
      </c>
      <c r="L818" s="399" t="s">
        <v>951</v>
      </c>
    </row>
    <row r="819" spans="1:12" ht="13.5">
      <c r="A819" s="399" t="s">
        <v>1240</v>
      </c>
      <c r="B819" s="399" t="s">
        <v>1241</v>
      </c>
      <c r="C819" s="399" t="s">
        <v>1539</v>
      </c>
      <c r="D819" s="399" t="s">
        <v>1540</v>
      </c>
      <c r="E819" s="400" t="s">
        <v>947</v>
      </c>
      <c r="F819" s="399" t="s">
        <v>947</v>
      </c>
      <c r="G819" s="399">
        <v>90633</v>
      </c>
      <c r="H819" s="399" t="s">
        <v>1791</v>
      </c>
      <c r="I819" s="399" t="s">
        <v>96</v>
      </c>
      <c r="J819" s="399" t="s">
        <v>1037</v>
      </c>
      <c r="K819" s="400">
        <v>3.05</v>
      </c>
      <c r="L819" s="399" t="s">
        <v>951</v>
      </c>
    </row>
    <row r="820" spans="1:12" ht="13.5">
      <c r="A820" s="399" t="s">
        <v>1240</v>
      </c>
      <c r="B820" s="399" t="s">
        <v>1241</v>
      </c>
      <c r="C820" s="399" t="s">
        <v>1539</v>
      </c>
      <c r="D820" s="399" t="s">
        <v>1540</v>
      </c>
      <c r="E820" s="400" t="s">
        <v>947</v>
      </c>
      <c r="F820" s="399" t="s">
        <v>947</v>
      </c>
      <c r="G820" s="399">
        <v>90634</v>
      </c>
      <c r="H820" s="399" t="s">
        <v>1792</v>
      </c>
      <c r="I820" s="399" t="s">
        <v>96</v>
      </c>
      <c r="J820" s="399" t="s">
        <v>1037</v>
      </c>
      <c r="K820" s="400">
        <v>0.36</v>
      </c>
      <c r="L820" s="399" t="s">
        <v>951</v>
      </c>
    </row>
    <row r="821" spans="1:12" ht="13.5">
      <c r="A821" s="399" t="s">
        <v>1240</v>
      </c>
      <c r="B821" s="399" t="s">
        <v>1241</v>
      </c>
      <c r="C821" s="399" t="s">
        <v>1539</v>
      </c>
      <c r="D821" s="399" t="s">
        <v>1540</v>
      </c>
      <c r="E821" s="400" t="s">
        <v>947</v>
      </c>
      <c r="F821" s="399" t="s">
        <v>947</v>
      </c>
      <c r="G821" s="399">
        <v>90635</v>
      </c>
      <c r="H821" s="399" t="s">
        <v>1793</v>
      </c>
      <c r="I821" s="399" t="s">
        <v>96</v>
      </c>
      <c r="J821" s="399" t="s">
        <v>1037</v>
      </c>
      <c r="K821" s="400">
        <v>3.33</v>
      </c>
      <c r="L821" s="399" t="s">
        <v>951</v>
      </c>
    </row>
    <row r="822" spans="1:12" ht="13.5">
      <c r="A822" s="399" t="s">
        <v>1240</v>
      </c>
      <c r="B822" s="399" t="s">
        <v>1241</v>
      </c>
      <c r="C822" s="399" t="s">
        <v>1539</v>
      </c>
      <c r="D822" s="399" t="s">
        <v>1540</v>
      </c>
      <c r="E822" s="400" t="s">
        <v>947</v>
      </c>
      <c r="F822" s="399" t="s">
        <v>947</v>
      </c>
      <c r="G822" s="399">
        <v>90636</v>
      </c>
      <c r="H822" s="399" t="s">
        <v>1794</v>
      </c>
      <c r="I822" s="399" t="s">
        <v>96</v>
      </c>
      <c r="J822" s="399" t="s">
        <v>1037</v>
      </c>
      <c r="K822" s="400">
        <v>3.75</v>
      </c>
      <c r="L822" s="399" t="s">
        <v>951</v>
      </c>
    </row>
    <row r="823" spans="1:12" ht="13.5">
      <c r="A823" s="399" t="s">
        <v>1240</v>
      </c>
      <c r="B823" s="399" t="s">
        <v>1241</v>
      </c>
      <c r="C823" s="399" t="s">
        <v>1539</v>
      </c>
      <c r="D823" s="399" t="s">
        <v>1540</v>
      </c>
      <c r="E823" s="400" t="s">
        <v>947</v>
      </c>
      <c r="F823" s="399" t="s">
        <v>947</v>
      </c>
      <c r="G823" s="399">
        <v>90639</v>
      </c>
      <c r="H823" s="399" t="s">
        <v>1795</v>
      </c>
      <c r="I823" s="399" t="s">
        <v>96</v>
      </c>
      <c r="J823" s="399" t="s">
        <v>1037</v>
      </c>
      <c r="K823" s="400">
        <v>4.55</v>
      </c>
      <c r="L823" s="399" t="s">
        <v>951</v>
      </c>
    </row>
    <row r="824" spans="1:12" ht="13.5">
      <c r="A824" s="399" t="s">
        <v>1240</v>
      </c>
      <c r="B824" s="399" t="s">
        <v>1241</v>
      </c>
      <c r="C824" s="399" t="s">
        <v>1539</v>
      </c>
      <c r="D824" s="399" t="s">
        <v>1540</v>
      </c>
      <c r="E824" s="400" t="s">
        <v>947</v>
      </c>
      <c r="F824" s="399" t="s">
        <v>947</v>
      </c>
      <c r="G824" s="399">
        <v>90640</v>
      </c>
      <c r="H824" s="399" t="s">
        <v>1796</v>
      </c>
      <c r="I824" s="399" t="s">
        <v>96</v>
      </c>
      <c r="J824" s="399" t="s">
        <v>1037</v>
      </c>
      <c r="K824" s="400">
        <v>0.54</v>
      </c>
      <c r="L824" s="399" t="s">
        <v>951</v>
      </c>
    </row>
    <row r="825" spans="1:12" ht="13.5">
      <c r="A825" s="399" t="s">
        <v>1240</v>
      </c>
      <c r="B825" s="399" t="s">
        <v>1241</v>
      </c>
      <c r="C825" s="399" t="s">
        <v>1539</v>
      </c>
      <c r="D825" s="399" t="s">
        <v>1540</v>
      </c>
      <c r="E825" s="400" t="s">
        <v>947</v>
      </c>
      <c r="F825" s="399" t="s">
        <v>947</v>
      </c>
      <c r="G825" s="399">
        <v>90641</v>
      </c>
      <c r="H825" s="399" t="s">
        <v>1797</v>
      </c>
      <c r="I825" s="399" t="s">
        <v>96</v>
      </c>
      <c r="J825" s="399" t="s">
        <v>1037</v>
      </c>
      <c r="K825" s="400">
        <v>4.9800000000000004</v>
      </c>
      <c r="L825" s="399" t="s">
        <v>951</v>
      </c>
    </row>
    <row r="826" spans="1:12" ht="13.5">
      <c r="A826" s="399" t="s">
        <v>1240</v>
      </c>
      <c r="B826" s="399" t="s">
        <v>1241</v>
      </c>
      <c r="C826" s="399" t="s">
        <v>1539</v>
      </c>
      <c r="D826" s="399" t="s">
        <v>1540</v>
      </c>
      <c r="E826" s="400" t="s">
        <v>947</v>
      </c>
      <c r="F826" s="399" t="s">
        <v>947</v>
      </c>
      <c r="G826" s="399">
        <v>90642</v>
      </c>
      <c r="H826" s="399" t="s">
        <v>1798</v>
      </c>
      <c r="I826" s="399" t="s">
        <v>96</v>
      </c>
      <c r="J826" s="399" t="s">
        <v>1440</v>
      </c>
      <c r="K826" s="400">
        <v>5.23</v>
      </c>
      <c r="L826" s="399" t="s">
        <v>951</v>
      </c>
    </row>
    <row r="827" spans="1:12" ht="13.5">
      <c r="A827" s="399" t="s">
        <v>1240</v>
      </c>
      <c r="B827" s="399" t="s">
        <v>1241</v>
      </c>
      <c r="C827" s="399" t="s">
        <v>1539</v>
      </c>
      <c r="D827" s="399" t="s">
        <v>1540</v>
      </c>
      <c r="E827" s="400" t="s">
        <v>947</v>
      </c>
      <c r="F827" s="399" t="s">
        <v>947</v>
      </c>
      <c r="G827" s="399">
        <v>90646</v>
      </c>
      <c r="H827" s="399" t="s">
        <v>1799</v>
      </c>
      <c r="I827" s="399" t="s">
        <v>96</v>
      </c>
      <c r="J827" s="399" t="s">
        <v>1037</v>
      </c>
      <c r="K827" s="400">
        <v>0.49</v>
      </c>
      <c r="L827" s="399" t="s">
        <v>951</v>
      </c>
    </row>
    <row r="828" spans="1:12" ht="13.5">
      <c r="A828" s="399" t="s">
        <v>1240</v>
      </c>
      <c r="B828" s="399" t="s">
        <v>1241</v>
      </c>
      <c r="C828" s="399" t="s">
        <v>1539</v>
      </c>
      <c r="D828" s="399" t="s">
        <v>1540</v>
      </c>
      <c r="E828" s="400" t="s">
        <v>947</v>
      </c>
      <c r="F828" s="399" t="s">
        <v>947</v>
      </c>
      <c r="G828" s="399">
        <v>90647</v>
      </c>
      <c r="H828" s="399" t="s">
        <v>1800</v>
      </c>
      <c r="I828" s="399" t="s">
        <v>96</v>
      </c>
      <c r="J828" s="399" t="s">
        <v>1037</v>
      </c>
      <c r="K828" s="400">
        <v>0.05</v>
      </c>
      <c r="L828" s="399" t="s">
        <v>951</v>
      </c>
    </row>
    <row r="829" spans="1:12" ht="13.5">
      <c r="A829" s="399" t="s">
        <v>1240</v>
      </c>
      <c r="B829" s="399" t="s">
        <v>1241</v>
      </c>
      <c r="C829" s="399" t="s">
        <v>1539</v>
      </c>
      <c r="D829" s="399" t="s">
        <v>1540</v>
      </c>
      <c r="E829" s="400" t="s">
        <v>947</v>
      </c>
      <c r="F829" s="399" t="s">
        <v>947</v>
      </c>
      <c r="G829" s="399">
        <v>90648</v>
      </c>
      <c r="H829" s="399" t="s">
        <v>1801</v>
      </c>
      <c r="I829" s="399" t="s">
        <v>96</v>
      </c>
      <c r="J829" s="399" t="s">
        <v>1037</v>
      </c>
      <c r="K829" s="400">
        <v>0.54</v>
      </c>
      <c r="L829" s="399" t="s">
        <v>951</v>
      </c>
    </row>
    <row r="830" spans="1:12" ht="13.5">
      <c r="A830" s="399" t="s">
        <v>1240</v>
      </c>
      <c r="B830" s="399" t="s">
        <v>1241</v>
      </c>
      <c r="C830" s="399" t="s">
        <v>1539</v>
      </c>
      <c r="D830" s="399" t="s">
        <v>1540</v>
      </c>
      <c r="E830" s="400" t="s">
        <v>947</v>
      </c>
      <c r="F830" s="399" t="s">
        <v>947</v>
      </c>
      <c r="G830" s="399">
        <v>90649</v>
      </c>
      <c r="H830" s="399" t="s">
        <v>1802</v>
      </c>
      <c r="I830" s="399" t="s">
        <v>96</v>
      </c>
      <c r="J830" s="399" t="s">
        <v>1440</v>
      </c>
      <c r="K830" s="400">
        <v>5.8</v>
      </c>
      <c r="L830" s="399" t="s">
        <v>951</v>
      </c>
    </row>
    <row r="831" spans="1:12" ht="13.5">
      <c r="A831" s="399" t="s">
        <v>1240</v>
      </c>
      <c r="B831" s="399" t="s">
        <v>1241</v>
      </c>
      <c r="C831" s="399" t="s">
        <v>1539</v>
      </c>
      <c r="D831" s="399" t="s">
        <v>1540</v>
      </c>
      <c r="E831" s="400" t="s">
        <v>947</v>
      </c>
      <c r="F831" s="399" t="s">
        <v>947</v>
      </c>
      <c r="G831" s="399">
        <v>90652</v>
      </c>
      <c r="H831" s="399" t="s">
        <v>1803</v>
      </c>
      <c r="I831" s="399" t="s">
        <v>96</v>
      </c>
      <c r="J831" s="399" t="s">
        <v>1037</v>
      </c>
      <c r="K831" s="400">
        <v>2.96</v>
      </c>
      <c r="L831" s="399" t="s">
        <v>951</v>
      </c>
    </row>
    <row r="832" spans="1:12" ht="13.5">
      <c r="A832" s="399" t="s">
        <v>1240</v>
      </c>
      <c r="B832" s="399" t="s">
        <v>1241</v>
      </c>
      <c r="C832" s="399" t="s">
        <v>1539</v>
      </c>
      <c r="D832" s="399" t="s">
        <v>1540</v>
      </c>
      <c r="E832" s="400" t="s">
        <v>947</v>
      </c>
      <c r="F832" s="399" t="s">
        <v>947</v>
      </c>
      <c r="G832" s="399">
        <v>90653</v>
      </c>
      <c r="H832" s="399" t="s">
        <v>1804</v>
      </c>
      <c r="I832" s="399" t="s">
        <v>96</v>
      </c>
      <c r="J832" s="399" t="s">
        <v>1037</v>
      </c>
      <c r="K832" s="400">
        <v>0.35</v>
      </c>
      <c r="L832" s="399" t="s">
        <v>951</v>
      </c>
    </row>
    <row r="833" spans="1:12" ht="13.5">
      <c r="A833" s="399" t="s">
        <v>1240</v>
      </c>
      <c r="B833" s="399" t="s">
        <v>1241</v>
      </c>
      <c r="C833" s="399" t="s">
        <v>1539</v>
      </c>
      <c r="D833" s="399" t="s">
        <v>1540</v>
      </c>
      <c r="E833" s="400" t="s">
        <v>947</v>
      </c>
      <c r="F833" s="399" t="s">
        <v>947</v>
      </c>
      <c r="G833" s="399">
        <v>90654</v>
      </c>
      <c r="H833" s="399" t="s">
        <v>1805</v>
      </c>
      <c r="I833" s="399" t="s">
        <v>96</v>
      </c>
      <c r="J833" s="399" t="s">
        <v>1037</v>
      </c>
      <c r="K833" s="400">
        <v>3.24</v>
      </c>
      <c r="L833" s="399" t="s">
        <v>951</v>
      </c>
    </row>
    <row r="834" spans="1:12" ht="13.5">
      <c r="A834" s="399" t="s">
        <v>1240</v>
      </c>
      <c r="B834" s="399" t="s">
        <v>1241</v>
      </c>
      <c r="C834" s="399" t="s">
        <v>1539</v>
      </c>
      <c r="D834" s="399" t="s">
        <v>1540</v>
      </c>
      <c r="E834" s="400" t="s">
        <v>947</v>
      </c>
      <c r="F834" s="399" t="s">
        <v>947</v>
      </c>
      <c r="G834" s="399">
        <v>90655</v>
      </c>
      <c r="H834" s="399" t="s">
        <v>1806</v>
      </c>
      <c r="I834" s="399" t="s">
        <v>96</v>
      </c>
      <c r="J834" s="399" t="s">
        <v>1440</v>
      </c>
      <c r="K834" s="400">
        <v>3.81</v>
      </c>
      <c r="L834" s="399" t="s">
        <v>951</v>
      </c>
    </row>
    <row r="835" spans="1:12" ht="13.5">
      <c r="A835" s="399" t="s">
        <v>1240</v>
      </c>
      <c r="B835" s="399" t="s">
        <v>1241</v>
      </c>
      <c r="C835" s="399" t="s">
        <v>1539</v>
      </c>
      <c r="D835" s="399" t="s">
        <v>1540</v>
      </c>
      <c r="E835" s="400" t="s">
        <v>947</v>
      </c>
      <c r="F835" s="399" t="s">
        <v>947</v>
      </c>
      <c r="G835" s="399">
        <v>90658</v>
      </c>
      <c r="H835" s="399" t="s">
        <v>1807</v>
      </c>
      <c r="I835" s="399" t="s">
        <v>96</v>
      </c>
      <c r="J835" s="399" t="s">
        <v>1037</v>
      </c>
      <c r="K835" s="400">
        <v>3.17</v>
      </c>
      <c r="L835" s="399" t="s">
        <v>951</v>
      </c>
    </row>
    <row r="836" spans="1:12" ht="13.5">
      <c r="A836" s="399" t="s">
        <v>1240</v>
      </c>
      <c r="B836" s="399" t="s">
        <v>1241</v>
      </c>
      <c r="C836" s="399" t="s">
        <v>1539</v>
      </c>
      <c r="D836" s="399" t="s">
        <v>1540</v>
      </c>
      <c r="E836" s="400" t="s">
        <v>947</v>
      </c>
      <c r="F836" s="399" t="s">
        <v>947</v>
      </c>
      <c r="G836" s="399">
        <v>90659</v>
      </c>
      <c r="H836" s="399" t="s">
        <v>1808</v>
      </c>
      <c r="I836" s="399" t="s">
        <v>96</v>
      </c>
      <c r="J836" s="399" t="s">
        <v>1037</v>
      </c>
      <c r="K836" s="400">
        <v>0.37</v>
      </c>
      <c r="L836" s="399" t="s">
        <v>951</v>
      </c>
    </row>
    <row r="837" spans="1:12" ht="13.5">
      <c r="A837" s="399" t="s">
        <v>1240</v>
      </c>
      <c r="B837" s="399" t="s">
        <v>1241</v>
      </c>
      <c r="C837" s="399" t="s">
        <v>1539</v>
      </c>
      <c r="D837" s="399" t="s">
        <v>1540</v>
      </c>
      <c r="E837" s="400" t="s">
        <v>947</v>
      </c>
      <c r="F837" s="399" t="s">
        <v>947</v>
      </c>
      <c r="G837" s="399">
        <v>90660</v>
      </c>
      <c r="H837" s="399" t="s">
        <v>1809</v>
      </c>
      <c r="I837" s="399" t="s">
        <v>96</v>
      </c>
      <c r="J837" s="399" t="s">
        <v>1037</v>
      </c>
      <c r="K837" s="400">
        <v>3.47</v>
      </c>
      <c r="L837" s="399" t="s">
        <v>951</v>
      </c>
    </row>
    <row r="838" spans="1:12" ht="13.5">
      <c r="A838" s="399" t="s">
        <v>1240</v>
      </c>
      <c r="B838" s="399" t="s">
        <v>1241</v>
      </c>
      <c r="C838" s="399" t="s">
        <v>1539</v>
      </c>
      <c r="D838" s="399" t="s">
        <v>1540</v>
      </c>
      <c r="E838" s="400" t="s">
        <v>947</v>
      </c>
      <c r="F838" s="399" t="s">
        <v>947</v>
      </c>
      <c r="G838" s="399">
        <v>90661</v>
      </c>
      <c r="H838" s="399" t="s">
        <v>1810</v>
      </c>
      <c r="I838" s="399" t="s">
        <v>96</v>
      </c>
      <c r="J838" s="399" t="s">
        <v>1440</v>
      </c>
      <c r="K838" s="400">
        <v>3.81</v>
      </c>
      <c r="L838" s="399" t="s">
        <v>951</v>
      </c>
    </row>
    <row r="839" spans="1:12" ht="13.5">
      <c r="A839" s="399" t="s">
        <v>1240</v>
      </c>
      <c r="B839" s="399" t="s">
        <v>1241</v>
      </c>
      <c r="C839" s="399" t="s">
        <v>1539</v>
      </c>
      <c r="D839" s="399" t="s">
        <v>1540</v>
      </c>
      <c r="E839" s="400" t="s">
        <v>947</v>
      </c>
      <c r="F839" s="399" t="s">
        <v>947</v>
      </c>
      <c r="G839" s="399">
        <v>90664</v>
      </c>
      <c r="H839" s="399" t="s">
        <v>1811</v>
      </c>
      <c r="I839" s="399" t="s">
        <v>96</v>
      </c>
      <c r="J839" s="399" t="s">
        <v>950</v>
      </c>
      <c r="K839" s="400">
        <v>3.77</v>
      </c>
      <c r="L839" s="399" t="s">
        <v>951</v>
      </c>
    </row>
    <row r="840" spans="1:12" ht="13.5">
      <c r="A840" s="399" t="s">
        <v>1240</v>
      </c>
      <c r="B840" s="399" t="s">
        <v>1241</v>
      </c>
      <c r="C840" s="399" t="s">
        <v>1539</v>
      </c>
      <c r="D840" s="399" t="s">
        <v>1540</v>
      </c>
      <c r="E840" s="400" t="s">
        <v>947</v>
      </c>
      <c r="F840" s="399" t="s">
        <v>947</v>
      </c>
      <c r="G840" s="399">
        <v>90665</v>
      </c>
      <c r="H840" s="399" t="s">
        <v>1812</v>
      </c>
      <c r="I840" s="399" t="s">
        <v>96</v>
      </c>
      <c r="J840" s="399" t="s">
        <v>950</v>
      </c>
      <c r="K840" s="400">
        <v>0.43</v>
      </c>
      <c r="L840" s="399" t="s">
        <v>951</v>
      </c>
    </row>
    <row r="841" spans="1:12" ht="13.5">
      <c r="A841" s="399" t="s">
        <v>1240</v>
      </c>
      <c r="B841" s="399" t="s">
        <v>1241</v>
      </c>
      <c r="C841" s="399" t="s">
        <v>1539</v>
      </c>
      <c r="D841" s="399" t="s">
        <v>1540</v>
      </c>
      <c r="E841" s="400" t="s">
        <v>947</v>
      </c>
      <c r="F841" s="399" t="s">
        <v>947</v>
      </c>
      <c r="G841" s="399">
        <v>90666</v>
      </c>
      <c r="H841" s="399" t="s">
        <v>1813</v>
      </c>
      <c r="I841" s="399" t="s">
        <v>96</v>
      </c>
      <c r="J841" s="399" t="s">
        <v>950</v>
      </c>
      <c r="K841" s="400">
        <v>4.12</v>
      </c>
      <c r="L841" s="399" t="s">
        <v>951</v>
      </c>
    </row>
    <row r="842" spans="1:12" ht="13.5">
      <c r="A842" s="399" t="s">
        <v>1240</v>
      </c>
      <c r="B842" s="399" t="s">
        <v>1241</v>
      </c>
      <c r="C842" s="399" t="s">
        <v>1539</v>
      </c>
      <c r="D842" s="399" t="s">
        <v>1540</v>
      </c>
      <c r="E842" s="400" t="s">
        <v>947</v>
      </c>
      <c r="F842" s="399" t="s">
        <v>947</v>
      </c>
      <c r="G842" s="399">
        <v>90667</v>
      </c>
      <c r="H842" s="399" t="s">
        <v>1814</v>
      </c>
      <c r="I842" s="399" t="s">
        <v>96</v>
      </c>
      <c r="J842" s="399" t="s">
        <v>1440</v>
      </c>
      <c r="K842" s="400">
        <v>8.5</v>
      </c>
      <c r="L842" s="399" t="s">
        <v>951</v>
      </c>
    </row>
    <row r="843" spans="1:12" ht="13.5">
      <c r="A843" s="399" t="s">
        <v>1240</v>
      </c>
      <c r="B843" s="399" t="s">
        <v>1241</v>
      </c>
      <c r="C843" s="399" t="s">
        <v>1539</v>
      </c>
      <c r="D843" s="399" t="s">
        <v>1540</v>
      </c>
      <c r="E843" s="400" t="s">
        <v>947</v>
      </c>
      <c r="F843" s="399" t="s">
        <v>947</v>
      </c>
      <c r="G843" s="399">
        <v>90670</v>
      </c>
      <c r="H843" s="399" t="s">
        <v>1815</v>
      </c>
      <c r="I843" s="399" t="s">
        <v>96</v>
      </c>
      <c r="J843" s="399" t="s">
        <v>950</v>
      </c>
      <c r="K843" s="400">
        <v>112.48</v>
      </c>
      <c r="L843" s="399" t="s">
        <v>951</v>
      </c>
    </row>
    <row r="844" spans="1:12" ht="13.5">
      <c r="A844" s="399" t="s">
        <v>1240</v>
      </c>
      <c r="B844" s="399" t="s">
        <v>1241</v>
      </c>
      <c r="C844" s="399" t="s">
        <v>1539</v>
      </c>
      <c r="D844" s="399" t="s">
        <v>1540</v>
      </c>
      <c r="E844" s="400" t="s">
        <v>947</v>
      </c>
      <c r="F844" s="399" t="s">
        <v>947</v>
      </c>
      <c r="G844" s="399">
        <v>90671</v>
      </c>
      <c r="H844" s="399" t="s">
        <v>1816</v>
      </c>
      <c r="I844" s="399" t="s">
        <v>96</v>
      </c>
      <c r="J844" s="399" t="s">
        <v>950</v>
      </c>
      <c r="K844" s="400">
        <v>15.61</v>
      </c>
      <c r="L844" s="399" t="s">
        <v>951</v>
      </c>
    </row>
    <row r="845" spans="1:12" ht="13.5">
      <c r="A845" s="399" t="s">
        <v>1240</v>
      </c>
      <c r="B845" s="399" t="s">
        <v>1241</v>
      </c>
      <c r="C845" s="399" t="s">
        <v>1539</v>
      </c>
      <c r="D845" s="399" t="s">
        <v>1540</v>
      </c>
      <c r="E845" s="400" t="s">
        <v>947</v>
      </c>
      <c r="F845" s="399" t="s">
        <v>947</v>
      </c>
      <c r="G845" s="399">
        <v>90672</v>
      </c>
      <c r="H845" s="399" t="s">
        <v>1817</v>
      </c>
      <c r="I845" s="399" t="s">
        <v>96</v>
      </c>
      <c r="J845" s="399" t="s">
        <v>950</v>
      </c>
      <c r="K845" s="400">
        <v>140.76</v>
      </c>
      <c r="L845" s="399" t="s">
        <v>951</v>
      </c>
    </row>
    <row r="846" spans="1:12" ht="13.5">
      <c r="A846" s="399" t="s">
        <v>1240</v>
      </c>
      <c r="B846" s="399" t="s">
        <v>1241</v>
      </c>
      <c r="C846" s="399" t="s">
        <v>1539</v>
      </c>
      <c r="D846" s="399" t="s">
        <v>1540</v>
      </c>
      <c r="E846" s="400" t="s">
        <v>947</v>
      </c>
      <c r="F846" s="399" t="s">
        <v>947</v>
      </c>
      <c r="G846" s="399">
        <v>90673</v>
      </c>
      <c r="H846" s="399" t="s">
        <v>1818</v>
      </c>
      <c r="I846" s="399" t="s">
        <v>96</v>
      </c>
      <c r="J846" s="399" t="s">
        <v>1440</v>
      </c>
      <c r="K846" s="400">
        <v>68</v>
      </c>
      <c r="L846" s="399" t="s">
        <v>951</v>
      </c>
    </row>
    <row r="847" spans="1:12" ht="13.5">
      <c r="A847" s="399" t="s">
        <v>1240</v>
      </c>
      <c r="B847" s="399" t="s">
        <v>1241</v>
      </c>
      <c r="C847" s="399" t="s">
        <v>1539</v>
      </c>
      <c r="D847" s="399" t="s">
        <v>1540</v>
      </c>
      <c r="E847" s="400" t="s">
        <v>947</v>
      </c>
      <c r="F847" s="399" t="s">
        <v>947</v>
      </c>
      <c r="G847" s="399">
        <v>90676</v>
      </c>
      <c r="H847" s="399" t="s">
        <v>1819</v>
      </c>
      <c r="I847" s="399" t="s">
        <v>96</v>
      </c>
      <c r="J847" s="399" t="s">
        <v>950</v>
      </c>
      <c r="K847" s="400">
        <v>60.36</v>
      </c>
      <c r="L847" s="399" t="s">
        <v>951</v>
      </c>
    </row>
    <row r="848" spans="1:12" ht="13.5">
      <c r="A848" s="399" t="s">
        <v>1240</v>
      </c>
      <c r="B848" s="399" t="s">
        <v>1241</v>
      </c>
      <c r="C848" s="399" t="s">
        <v>1539</v>
      </c>
      <c r="D848" s="399" t="s">
        <v>1540</v>
      </c>
      <c r="E848" s="400" t="s">
        <v>947</v>
      </c>
      <c r="F848" s="399" t="s">
        <v>947</v>
      </c>
      <c r="G848" s="399">
        <v>90677</v>
      </c>
      <c r="H848" s="399" t="s">
        <v>1820</v>
      </c>
      <c r="I848" s="399" t="s">
        <v>96</v>
      </c>
      <c r="J848" s="399" t="s">
        <v>950</v>
      </c>
      <c r="K848" s="400">
        <v>8.3699999999999992</v>
      </c>
      <c r="L848" s="399" t="s">
        <v>951</v>
      </c>
    </row>
    <row r="849" spans="1:12" ht="13.5">
      <c r="A849" s="399" t="s">
        <v>1240</v>
      </c>
      <c r="B849" s="399" t="s">
        <v>1241</v>
      </c>
      <c r="C849" s="399" t="s">
        <v>1539</v>
      </c>
      <c r="D849" s="399" t="s">
        <v>1540</v>
      </c>
      <c r="E849" s="400" t="s">
        <v>947</v>
      </c>
      <c r="F849" s="399" t="s">
        <v>947</v>
      </c>
      <c r="G849" s="399">
        <v>90678</v>
      </c>
      <c r="H849" s="399" t="s">
        <v>1821</v>
      </c>
      <c r="I849" s="399" t="s">
        <v>96</v>
      </c>
      <c r="J849" s="399" t="s">
        <v>950</v>
      </c>
      <c r="K849" s="400">
        <v>75.53</v>
      </c>
      <c r="L849" s="399" t="s">
        <v>951</v>
      </c>
    </row>
    <row r="850" spans="1:12" ht="13.5">
      <c r="A850" s="399" t="s">
        <v>1240</v>
      </c>
      <c r="B850" s="399" t="s">
        <v>1241</v>
      </c>
      <c r="C850" s="399" t="s">
        <v>1539</v>
      </c>
      <c r="D850" s="399" t="s">
        <v>1540</v>
      </c>
      <c r="E850" s="400" t="s">
        <v>947</v>
      </c>
      <c r="F850" s="399" t="s">
        <v>947</v>
      </c>
      <c r="G850" s="399">
        <v>90679</v>
      </c>
      <c r="H850" s="399" t="s">
        <v>1822</v>
      </c>
      <c r="I850" s="399" t="s">
        <v>96</v>
      </c>
      <c r="J850" s="399" t="s">
        <v>1440</v>
      </c>
      <c r="K850" s="400">
        <v>52.12</v>
      </c>
      <c r="L850" s="399" t="s">
        <v>951</v>
      </c>
    </row>
    <row r="851" spans="1:12" ht="13.5">
      <c r="A851" s="399" t="s">
        <v>1240</v>
      </c>
      <c r="B851" s="399" t="s">
        <v>1241</v>
      </c>
      <c r="C851" s="399" t="s">
        <v>1539</v>
      </c>
      <c r="D851" s="399" t="s">
        <v>1540</v>
      </c>
      <c r="E851" s="400" t="s">
        <v>947</v>
      </c>
      <c r="F851" s="399" t="s">
        <v>947</v>
      </c>
      <c r="G851" s="399">
        <v>90682</v>
      </c>
      <c r="H851" s="399" t="s">
        <v>1823</v>
      </c>
      <c r="I851" s="399" t="s">
        <v>96</v>
      </c>
      <c r="J851" s="399" t="s">
        <v>950</v>
      </c>
      <c r="K851" s="400">
        <v>21.46</v>
      </c>
      <c r="L851" s="399" t="s">
        <v>951</v>
      </c>
    </row>
    <row r="852" spans="1:12" ht="13.5">
      <c r="A852" s="399" t="s">
        <v>1240</v>
      </c>
      <c r="B852" s="399" t="s">
        <v>1241</v>
      </c>
      <c r="C852" s="399" t="s">
        <v>1539</v>
      </c>
      <c r="D852" s="399" t="s">
        <v>1540</v>
      </c>
      <c r="E852" s="400" t="s">
        <v>947</v>
      </c>
      <c r="F852" s="399" t="s">
        <v>947</v>
      </c>
      <c r="G852" s="399">
        <v>90683</v>
      </c>
      <c r="H852" s="399" t="s">
        <v>1824</v>
      </c>
      <c r="I852" s="399" t="s">
        <v>96</v>
      </c>
      <c r="J852" s="399" t="s">
        <v>950</v>
      </c>
      <c r="K852" s="400">
        <v>2.54</v>
      </c>
      <c r="L852" s="399" t="s">
        <v>951</v>
      </c>
    </row>
    <row r="853" spans="1:12" ht="13.5">
      <c r="A853" s="399" t="s">
        <v>1240</v>
      </c>
      <c r="B853" s="399" t="s">
        <v>1241</v>
      </c>
      <c r="C853" s="399" t="s">
        <v>1539</v>
      </c>
      <c r="D853" s="399" t="s">
        <v>1540</v>
      </c>
      <c r="E853" s="400" t="s">
        <v>947</v>
      </c>
      <c r="F853" s="399" t="s">
        <v>947</v>
      </c>
      <c r="G853" s="399">
        <v>90684</v>
      </c>
      <c r="H853" s="399" t="s">
        <v>1825</v>
      </c>
      <c r="I853" s="399" t="s">
        <v>96</v>
      </c>
      <c r="J853" s="399" t="s">
        <v>950</v>
      </c>
      <c r="K853" s="400">
        <v>23.47</v>
      </c>
      <c r="L853" s="399" t="s">
        <v>951</v>
      </c>
    </row>
    <row r="854" spans="1:12" ht="13.5">
      <c r="A854" s="399" t="s">
        <v>1240</v>
      </c>
      <c r="B854" s="399" t="s">
        <v>1241</v>
      </c>
      <c r="C854" s="399" t="s">
        <v>1539</v>
      </c>
      <c r="D854" s="399" t="s">
        <v>1540</v>
      </c>
      <c r="E854" s="400" t="s">
        <v>947</v>
      </c>
      <c r="F854" s="399" t="s">
        <v>947</v>
      </c>
      <c r="G854" s="399">
        <v>90685</v>
      </c>
      <c r="H854" s="399" t="s">
        <v>1826</v>
      </c>
      <c r="I854" s="399" t="s">
        <v>96</v>
      </c>
      <c r="J854" s="399" t="s">
        <v>1440</v>
      </c>
      <c r="K854" s="400">
        <v>32.33</v>
      </c>
      <c r="L854" s="399" t="s">
        <v>951</v>
      </c>
    </row>
    <row r="855" spans="1:12" ht="13.5">
      <c r="A855" s="399" t="s">
        <v>1240</v>
      </c>
      <c r="B855" s="399" t="s">
        <v>1241</v>
      </c>
      <c r="C855" s="399" t="s">
        <v>1539</v>
      </c>
      <c r="D855" s="399" t="s">
        <v>1540</v>
      </c>
      <c r="E855" s="400" t="s">
        <v>947</v>
      </c>
      <c r="F855" s="399" t="s">
        <v>947</v>
      </c>
      <c r="G855" s="399">
        <v>90688</v>
      </c>
      <c r="H855" s="399" t="s">
        <v>1827</v>
      </c>
      <c r="I855" s="399" t="s">
        <v>96</v>
      </c>
      <c r="J855" s="399" t="s">
        <v>950</v>
      </c>
      <c r="K855" s="400">
        <v>13.66</v>
      </c>
      <c r="L855" s="399" t="s">
        <v>951</v>
      </c>
    </row>
    <row r="856" spans="1:12" ht="13.5">
      <c r="A856" s="399" t="s">
        <v>1240</v>
      </c>
      <c r="B856" s="399" t="s">
        <v>1241</v>
      </c>
      <c r="C856" s="399" t="s">
        <v>1539</v>
      </c>
      <c r="D856" s="399" t="s">
        <v>1540</v>
      </c>
      <c r="E856" s="400" t="s">
        <v>947</v>
      </c>
      <c r="F856" s="399" t="s">
        <v>947</v>
      </c>
      <c r="G856" s="399">
        <v>90689</v>
      </c>
      <c r="H856" s="399" t="s">
        <v>1828</v>
      </c>
      <c r="I856" s="399" t="s">
        <v>96</v>
      </c>
      <c r="J856" s="399" t="s">
        <v>950</v>
      </c>
      <c r="K856" s="400">
        <v>1.38</v>
      </c>
      <c r="L856" s="399" t="s">
        <v>951</v>
      </c>
    </row>
    <row r="857" spans="1:12" ht="13.5">
      <c r="A857" s="399" t="s">
        <v>1240</v>
      </c>
      <c r="B857" s="399" t="s">
        <v>1241</v>
      </c>
      <c r="C857" s="399" t="s">
        <v>1539</v>
      </c>
      <c r="D857" s="399" t="s">
        <v>1540</v>
      </c>
      <c r="E857" s="400" t="s">
        <v>947</v>
      </c>
      <c r="F857" s="399" t="s">
        <v>947</v>
      </c>
      <c r="G857" s="399">
        <v>90690</v>
      </c>
      <c r="H857" s="399" t="s">
        <v>1829</v>
      </c>
      <c r="I857" s="399" t="s">
        <v>96</v>
      </c>
      <c r="J857" s="399" t="s">
        <v>950</v>
      </c>
      <c r="K857" s="400">
        <v>17.079999999999998</v>
      </c>
      <c r="L857" s="399" t="s">
        <v>951</v>
      </c>
    </row>
    <row r="858" spans="1:12" ht="13.5">
      <c r="A858" s="399" t="s">
        <v>1240</v>
      </c>
      <c r="B858" s="399" t="s">
        <v>1241</v>
      </c>
      <c r="C858" s="399" t="s">
        <v>1539</v>
      </c>
      <c r="D858" s="399" t="s">
        <v>1540</v>
      </c>
      <c r="E858" s="400" t="s">
        <v>947</v>
      </c>
      <c r="F858" s="399" t="s">
        <v>947</v>
      </c>
      <c r="G858" s="399">
        <v>90691</v>
      </c>
      <c r="H858" s="399" t="s">
        <v>1830</v>
      </c>
      <c r="I858" s="399" t="s">
        <v>96</v>
      </c>
      <c r="J858" s="399" t="s">
        <v>1440</v>
      </c>
      <c r="K858" s="400">
        <v>29.78</v>
      </c>
      <c r="L858" s="399" t="s">
        <v>951</v>
      </c>
    </row>
    <row r="859" spans="1:12" ht="13.5">
      <c r="A859" s="399" t="s">
        <v>1240</v>
      </c>
      <c r="B859" s="399" t="s">
        <v>1241</v>
      </c>
      <c r="C859" s="399" t="s">
        <v>1539</v>
      </c>
      <c r="D859" s="399" t="s">
        <v>1540</v>
      </c>
      <c r="E859" s="400" t="s">
        <v>947</v>
      </c>
      <c r="F859" s="399" t="s">
        <v>947</v>
      </c>
      <c r="G859" s="399">
        <v>90957</v>
      </c>
      <c r="H859" s="399" t="s">
        <v>1831</v>
      </c>
      <c r="I859" s="399" t="s">
        <v>96</v>
      </c>
      <c r="J859" s="399" t="s">
        <v>950</v>
      </c>
      <c r="K859" s="400">
        <v>2.33</v>
      </c>
      <c r="L859" s="399" t="s">
        <v>951</v>
      </c>
    </row>
    <row r="860" spans="1:12" ht="13.5">
      <c r="A860" s="399" t="s">
        <v>1240</v>
      </c>
      <c r="B860" s="399" t="s">
        <v>1241</v>
      </c>
      <c r="C860" s="399" t="s">
        <v>1539</v>
      </c>
      <c r="D860" s="399" t="s">
        <v>1540</v>
      </c>
      <c r="E860" s="400" t="s">
        <v>947</v>
      </c>
      <c r="F860" s="399" t="s">
        <v>947</v>
      </c>
      <c r="G860" s="399">
        <v>90958</v>
      </c>
      <c r="H860" s="399" t="s">
        <v>1832</v>
      </c>
      <c r="I860" s="399" t="s">
        <v>96</v>
      </c>
      <c r="J860" s="399" t="s">
        <v>950</v>
      </c>
      <c r="K860" s="400">
        <v>0.32</v>
      </c>
      <c r="L860" s="399" t="s">
        <v>951</v>
      </c>
    </row>
    <row r="861" spans="1:12" ht="13.5">
      <c r="A861" s="399" t="s">
        <v>1240</v>
      </c>
      <c r="B861" s="399" t="s">
        <v>1241</v>
      </c>
      <c r="C861" s="399" t="s">
        <v>1539</v>
      </c>
      <c r="D861" s="399" t="s">
        <v>1540</v>
      </c>
      <c r="E861" s="400" t="s">
        <v>947</v>
      </c>
      <c r="F861" s="399" t="s">
        <v>947</v>
      </c>
      <c r="G861" s="399">
        <v>90960</v>
      </c>
      <c r="H861" s="399" t="s">
        <v>1833</v>
      </c>
      <c r="I861" s="399" t="s">
        <v>96</v>
      </c>
      <c r="J861" s="399" t="s">
        <v>950</v>
      </c>
      <c r="K861" s="400">
        <v>3.11</v>
      </c>
      <c r="L861" s="399" t="s">
        <v>951</v>
      </c>
    </row>
    <row r="862" spans="1:12" ht="13.5">
      <c r="A862" s="399" t="s">
        <v>1240</v>
      </c>
      <c r="B862" s="399" t="s">
        <v>1241</v>
      </c>
      <c r="C862" s="399" t="s">
        <v>1539</v>
      </c>
      <c r="D862" s="399" t="s">
        <v>1540</v>
      </c>
      <c r="E862" s="400" t="s">
        <v>947</v>
      </c>
      <c r="F862" s="399" t="s">
        <v>947</v>
      </c>
      <c r="G862" s="399">
        <v>90961</v>
      </c>
      <c r="H862" s="399" t="s">
        <v>1834</v>
      </c>
      <c r="I862" s="399" t="s">
        <v>96</v>
      </c>
      <c r="J862" s="399" t="s">
        <v>950</v>
      </c>
      <c r="K862" s="400">
        <v>0.43</v>
      </c>
      <c r="L862" s="399" t="s">
        <v>951</v>
      </c>
    </row>
    <row r="863" spans="1:12" ht="13.5">
      <c r="A863" s="399" t="s">
        <v>1240</v>
      </c>
      <c r="B863" s="399" t="s">
        <v>1241</v>
      </c>
      <c r="C863" s="399" t="s">
        <v>1539</v>
      </c>
      <c r="D863" s="399" t="s">
        <v>1540</v>
      </c>
      <c r="E863" s="400" t="s">
        <v>947</v>
      </c>
      <c r="F863" s="399" t="s">
        <v>947</v>
      </c>
      <c r="G863" s="399">
        <v>90962</v>
      </c>
      <c r="H863" s="399" t="s">
        <v>1835</v>
      </c>
      <c r="I863" s="399" t="s">
        <v>96</v>
      </c>
      <c r="J863" s="399" t="s">
        <v>950</v>
      </c>
      <c r="K863" s="400">
        <v>3.89</v>
      </c>
      <c r="L863" s="399" t="s">
        <v>951</v>
      </c>
    </row>
    <row r="864" spans="1:12" ht="13.5">
      <c r="A864" s="399" t="s">
        <v>1240</v>
      </c>
      <c r="B864" s="399" t="s">
        <v>1241</v>
      </c>
      <c r="C864" s="399" t="s">
        <v>1539</v>
      </c>
      <c r="D864" s="399" t="s">
        <v>1540</v>
      </c>
      <c r="E864" s="400" t="s">
        <v>947</v>
      </c>
      <c r="F864" s="399" t="s">
        <v>947</v>
      </c>
      <c r="G864" s="399">
        <v>90963</v>
      </c>
      <c r="H864" s="399" t="s">
        <v>1836</v>
      </c>
      <c r="I864" s="399" t="s">
        <v>96</v>
      </c>
      <c r="J864" s="399" t="s">
        <v>1440</v>
      </c>
      <c r="K864" s="400">
        <v>8.5</v>
      </c>
      <c r="L864" s="399" t="s">
        <v>951</v>
      </c>
    </row>
    <row r="865" spans="1:12" ht="13.5">
      <c r="A865" s="399" t="s">
        <v>1240</v>
      </c>
      <c r="B865" s="399" t="s">
        <v>1241</v>
      </c>
      <c r="C865" s="399" t="s">
        <v>1539</v>
      </c>
      <c r="D865" s="399" t="s">
        <v>1540</v>
      </c>
      <c r="E865" s="400" t="s">
        <v>947</v>
      </c>
      <c r="F865" s="399" t="s">
        <v>947</v>
      </c>
      <c r="G865" s="399">
        <v>90968</v>
      </c>
      <c r="H865" s="399" t="s">
        <v>1837</v>
      </c>
      <c r="I865" s="399" t="s">
        <v>96</v>
      </c>
      <c r="J865" s="399" t="s">
        <v>950</v>
      </c>
      <c r="K865" s="400">
        <v>3.12</v>
      </c>
      <c r="L865" s="399" t="s">
        <v>951</v>
      </c>
    </row>
    <row r="866" spans="1:12" ht="13.5">
      <c r="A866" s="399" t="s">
        <v>1240</v>
      </c>
      <c r="B866" s="399" t="s">
        <v>1241</v>
      </c>
      <c r="C866" s="399" t="s">
        <v>1539</v>
      </c>
      <c r="D866" s="399" t="s">
        <v>1540</v>
      </c>
      <c r="E866" s="400" t="s">
        <v>947</v>
      </c>
      <c r="F866" s="399" t="s">
        <v>947</v>
      </c>
      <c r="G866" s="399">
        <v>90969</v>
      </c>
      <c r="H866" s="399" t="s">
        <v>1838</v>
      </c>
      <c r="I866" s="399" t="s">
        <v>96</v>
      </c>
      <c r="J866" s="399" t="s">
        <v>950</v>
      </c>
      <c r="K866" s="400">
        <v>0.43</v>
      </c>
      <c r="L866" s="399" t="s">
        <v>951</v>
      </c>
    </row>
    <row r="867" spans="1:12" ht="13.5">
      <c r="A867" s="399" t="s">
        <v>1240</v>
      </c>
      <c r="B867" s="399" t="s">
        <v>1241</v>
      </c>
      <c r="C867" s="399" t="s">
        <v>1539</v>
      </c>
      <c r="D867" s="399" t="s">
        <v>1540</v>
      </c>
      <c r="E867" s="400" t="s">
        <v>947</v>
      </c>
      <c r="F867" s="399" t="s">
        <v>947</v>
      </c>
      <c r="G867" s="399">
        <v>90970</v>
      </c>
      <c r="H867" s="399" t="s">
        <v>1839</v>
      </c>
      <c r="I867" s="399" t="s">
        <v>96</v>
      </c>
      <c r="J867" s="399" t="s">
        <v>950</v>
      </c>
      <c r="K867" s="400">
        <v>3.91</v>
      </c>
      <c r="L867" s="399" t="s">
        <v>951</v>
      </c>
    </row>
    <row r="868" spans="1:12" ht="13.5">
      <c r="A868" s="399" t="s">
        <v>1240</v>
      </c>
      <c r="B868" s="399" t="s">
        <v>1241</v>
      </c>
      <c r="C868" s="399" t="s">
        <v>1539</v>
      </c>
      <c r="D868" s="399" t="s">
        <v>1540</v>
      </c>
      <c r="E868" s="400" t="s">
        <v>947</v>
      </c>
      <c r="F868" s="399" t="s">
        <v>947</v>
      </c>
      <c r="G868" s="399">
        <v>90971</v>
      </c>
      <c r="H868" s="399" t="s">
        <v>1840</v>
      </c>
      <c r="I868" s="399" t="s">
        <v>96</v>
      </c>
      <c r="J868" s="399" t="s">
        <v>1440</v>
      </c>
      <c r="K868" s="400">
        <v>34.44</v>
      </c>
      <c r="L868" s="399" t="s">
        <v>951</v>
      </c>
    </row>
    <row r="869" spans="1:12" ht="13.5">
      <c r="A869" s="399" t="s">
        <v>1240</v>
      </c>
      <c r="B869" s="399" t="s">
        <v>1241</v>
      </c>
      <c r="C869" s="399" t="s">
        <v>1539</v>
      </c>
      <c r="D869" s="399" t="s">
        <v>1540</v>
      </c>
      <c r="E869" s="400" t="s">
        <v>947</v>
      </c>
      <c r="F869" s="399" t="s">
        <v>947</v>
      </c>
      <c r="G869" s="399">
        <v>90975</v>
      </c>
      <c r="H869" s="399" t="s">
        <v>1841</v>
      </c>
      <c r="I869" s="399" t="s">
        <v>96</v>
      </c>
      <c r="J869" s="399" t="s">
        <v>950</v>
      </c>
      <c r="K869" s="400">
        <v>7.93</v>
      </c>
      <c r="L869" s="399" t="s">
        <v>951</v>
      </c>
    </row>
    <row r="870" spans="1:12" ht="13.5">
      <c r="A870" s="399" t="s">
        <v>1240</v>
      </c>
      <c r="B870" s="399" t="s">
        <v>1241</v>
      </c>
      <c r="C870" s="399" t="s">
        <v>1539</v>
      </c>
      <c r="D870" s="399" t="s">
        <v>1540</v>
      </c>
      <c r="E870" s="400" t="s">
        <v>947</v>
      </c>
      <c r="F870" s="399" t="s">
        <v>947</v>
      </c>
      <c r="G870" s="399">
        <v>90976</v>
      </c>
      <c r="H870" s="399" t="s">
        <v>1842</v>
      </c>
      <c r="I870" s="399" t="s">
        <v>96</v>
      </c>
      <c r="J870" s="399" t="s">
        <v>950</v>
      </c>
      <c r="K870" s="400">
        <v>1.1000000000000001</v>
      </c>
      <c r="L870" s="399" t="s">
        <v>951</v>
      </c>
    </row>
    <row r="871" spans="1:12" ht="13.5">
      <c r="A871" s="399" t="s">
        <v>1240</v>
      </c>
      <c r="B871" s="399" t="s">
        <v>1241</v>
      </c>
      <c r="C871" s="399" t="s">
        <v>1539</v>
      </c>
      <c r="D871" s="399" t="s">
        <v>1540</v>
      </c>
      <c r="E871" s="400" t="s">
        <v>947</v>
      </c>
      <c r="F871" s="399" t="s">
        <v>947</v>
      </c>
      <c r="G871" s="399">
        <v>90977</v>
      </c>
      <c r="H871" s="399" t="s">
        <v>1843</v>
      </c>
      <c r="I871" s="399" t="s">
        <v>96</v>
      </c>
      <c r="J871" s="399" t="s">
        <v>950</v>
      </c>
      <c r="K871" s="400">
        <v>9.92</v>
      </c>
      <c r="L871" s="399" t="s">
        <v>951</v>
      </c>
    </row>
    <row r="872" spans="1:12" ht="13.5">
      <c r="A872" s="399" t="s">
        <v>1240</v>
      </c>
      <c r="B872" s="399" t="s">
        <v>1241</v>
      </c>
      <c r="C872" s="399" t="s">
        <v>1539</v>
      </c>
      <c r="D872" s="399" t="s">
        <v>1540</v>
      </c>
      <c r="E872" s="400" t="s">
        <v>947</v>
      </c>
      <c r="F872" s="399" t="s">
        <v>947</v>
      </c>
      <c r="G872" s="399">
        <v>90978</v>
      </c>
      <c r="H872" s="399" t="s">
        <v>1844</v>
      </c>
      <c r="I872" s="399" t="s">
        <v>96</v>
      </c>
      <c r="J872" s="399" t="s">
        <v>1440</v>
      </c>
      <c r="K872" s="400">
        <v>89.35</v>
      </c>
      <c r="L872" s="399" t="s">
        <v>951</v>
      </c>
    </row>
    <row r="873" spans="1:12" ht="13.5">
      <c r="A873" s="399" t="s">
        <v>1240</v>
      </c>
      <c r="B873" s="399" t="s">
        <v>1241</v>
      </c>
      <c r="C873" s="399" t="s">
        <v>1539</v>
      </c>
      <c r="D873" s="399" t="s">
        <v>1540</v>
      </c>
      <c r="E873" s="400" t="s">
        <v>947</v>
      </c>
      <c r="F873" s="399" t="s">
        <v>947</v>
      </c>
      <c r="G873" s="399">
        <v>90992</v>
      </c>
      <c r="H873" s="399" t="s">
        <v>1845</v>
      </c>
      <c r="I873" s="399" t="s">
        <v>96</v>
      </c>
      <c r="J873" s="399" t="s">
        <v>950</v>
      </c>
      <c r="K873" s="400">
        <v>3.7</v>
      </c>
      <c r="L873" s="399" t="s">
        <v>951</v>
      </c>
    </row>
    <row r="874" spans="1:12" ht="13.5">
      <c r="A874" s="399" t="s">
        <v>1240</v>
      </c>
      <c r="B874" s="399" t="s">
        <v>1241</v>
      </c>
      <c r="C874" s="399" t="s">
        <v>1539</v>
      </c>
      <c r="D874" s="399" t="s">
        <v>1540</v>
      </c>
      <c r="E874" s="400" t="s">
        <v>947</v>
      </c>
      <c r="F874" s="399" t="s">
        <v>947</v>
      </c>
      <c r="G874" s="399">
        <v>90993</v>
      </c>
      <c r="H874" s="399" t="s">
        <v>1846</v>
      </c>
      <c r="I874" s="399" t="s">
        <v>96</v>
      </c>
      <c r="J874" s="399" t="s">
        <v>950</v>
      </c>
      <c r="K874" s="400">
        <v>0.51</v>
      </c>
      <c r="L874" s="399" t="s">
        <v>951</v>
      </c>
    </row>
    <row r="875" spans="1:12" ht="13.5">
      <c r="A875" s="399" t="s">
        <v>1240</v>
      </c>
      <c r="B875" s="399" t="s">
        <v>1241</v>
      </c>
      <c r="C875" s="399" t="s">
        <v>1539</v>
      </c>
      <c r="D875" s="399" t="s">
        <v>1540</v>
      </c>
      <c r="E875" s="400" t="s">
        <v>947</v>
      </c>
      <c r="F875" s="399" t="s">
        <v>947</v>
      </c>
      <c r="G875" s="399">
        <v>90994</v>
      </c>
      <c r="H875" s="399" t="s">
        <v>1847</v>
      </c>
      <c r="I875" s="399" t="s">
        <v>96</v>
      </c>
      <c r="J875" s="399" t="s">
        <v>950</v>
      </c>
      <c r="K875" s="400">
        <v>4.63</v>
      </c>
      <c r="L875" s="399" t="s">
        <v>951</v>
      </c>
    </row>
    <row r="876" spans="1:12" ht="13.5">
      <c r="A876" s="399" t="s">
        <v>1240</v>
      </c>
      <c r="B876" s="399" t="s">
        <v>1241</v>
      </c>
      <c r="C876" s="399" t="s">
        <v>1539</v>
      </c>
      <c r="D876" s="399" t="s">
        <v>1540</v>
      </c>
      <c r="E876" s="400" t="s">
        <v>947</v>
      </c>
      <c r="F876" s="399" t="s">
        <v>947</v>
      </c>
      <c r="G876" s="399">
        <v>90995</v>
      </c>
      <c r="H876" s="399" t="s">
        <v>1848</v>
      </c>
      <c r="I876" s="399" t="s">
        <v>96</v>
      </c>
      <c r="J876" s="399" t="s">
        <v>1440</v>
      </c>
      <c r="K876" s="400">
        <v>46.78</v>
      </c>
      <c r="L876" s="399" t="s">
        <v>951</v>
      </c>
    </row>
    <row r="877" spans="1:12" ht="13.5">
      <c r="A877" s="399" t="s">
        <v>1240</v>
      </c>
      <c r="B877" s="399" t="s">
        <v>1241</v>
      </c>
      <c r="C877" s="399" t="s">
        <v>1539</v>
      </c>
      <c r="D877" s="399" t="s">
        <v>1540</v>
      </c>
      <c r="E877" s="400" t="s">
        <v>947</v>
      </c>
      <c r="F877" s="399" t="s">
        <v>947</v>
      </c>
      <c r="G877" s="399">
        <v>91021</v>
      </c>
      <c r="H877" s="399" t="s">
        <v>1849</v>
      </c>
      <c r="I877" s="399" t="s">
        <v>96</v>
      </c>
      <c r="J877" s="399" t="s">
        <v>950</v>
      </c>
      <c r="K877" s="400">
        <v>3.27</v>
      </c>
      <c r="L877" s="399" t="s">
        <v>951</v>
      </c>
    </row>
    <row r="878" spans="1:12" ht="13.5">
      <c r="A878" s="399" t="s">
        <v>1240</v>
      </c>
      <c r="B878" s="399" t="s">
        <v>1241</v>
      </c>
      <c r="C878" s="399" t="s">
        <v>1539</v>
      </c>
      <c r="D878" s="399" t="s">
        <v>1540</v>
      </c>
      <c r="E878" s="400" t="s">
        <v>947</v>
      </c>
      <c r="F878" s="399" t="s">
        <v>947</v>
      </c>
      <c r="G878" s="399">
        <v>91026</v>
      </c>
      <c r="H878" s="399" t="s">
        <v>1850</v>
      </c>
      <c r="I878" s="399" t="s">
        <v>96</v>
      </c>
      <c r="J878" s="399" t="s">
        <v>950</v>
      </c>
      <c r="K878" s="400">
        <v>11.86</v>
      </c>
      <c r="L878" s="399" t="s">
        <v>951</v>
      </c>
    </row>
    <row r="879" spans="1:12" ht="13.5">
      <c r="A879" s="399" t="s">
        <v>1240</v>
      </c>
      <c r="B879" s="399" t="s">
        <v>1241</v>
      </c>
      <c r="C879" s="399" t="s">
        <v>1539</v>
      </c>
      <c r="D879" s="399" t="s">
        <v>1540</v>
      </c>
      <c r="E879" s="400" t="s">
        <v>947</v>
      </c>
      <c r="F879" s="399" t="s">
        <v>947</v>
      </c>
      <c r="G879" s="399">
        <v>91027</v>
      </c>
      <c r="H879" s="399" t="s">
        <v>1851</v>
      </c>
      <c r="I879" s="399" t="s">
        <v>96</v>
      </c>
      <c r="J879" s="399" t="s">
        <v>950</v>
      </c>
      <c r="K879" s="400">
        <v>2.48</v>
      </c>
      <c r="L879" s="399" t="s">
        <v>951</v>
      </c>
    </row>
    <row r="880" spans="1:12" ht="13.5">
      <c r="A880" s="399" t="s">
        <v>1240</v>
      </c>
      <c r="B880" s="399" t="s">
        <v>1241</v>
      </c>
      <c r="C880" s="399" t="s">
        <v>1539</v>
      </c>
      <c r="D880" s="399" t="s">
        <v>1540</v>
      </c>
      <c r="E880" s="400" t="s">
        <v>947</v>
      </c>
      <c r="F880" s="399" t="s">
        <v>947</v>
      </c>
      <c r="G880" s="399">
        <v>91028</v>
      </c>
      <c r="H880" s="399" t="s">
        <v>1852</v>
      </c>
      <c r="I880" s="399" t="s">
        <v>96</v>
      </c>
      <c r="J880" s="399" t="s">
        <v>950</v>
      </c>
      <c r="K880" s="400">
        <v>0.96</v>
      </c>
      <c r="L880" s="399" t="s">
        <v>951</v>
      </c>
    </row>
    <row r="881" spans="1:12" ht="13.5">
      <c r="A881" s="399" t="s">
        <v>1240</v>
      </c>
      <c r="B881" s="399" t="s">
        <v>1241</v>
      </c>
      <c r="C881" s="399" t="s">
        <v>1539</v>
      </c>
      <c r="D881" s="399" t="s">
        <v>1540</v>
      </c>
      <c r="E881" s="400" t="s">
        <v>947</v>
      </c>
      <c r="F881" s="399" t="s">
        <v>947</v>
      </c>
      <c r="G881" s="399">
        <v>91029</v>
      </c>
      <c r="H881" s="399" t="s">
        <v>1853</v>
      </c>
      <c r="I881" s="399" t="s">
        <v>96</v>
      </c>
      <c r="J881" s="399" t="s">
        <v>950</v>
      </c>
      <c r="K881" s="400">
        <v>22.23</v>
      </c>
      <c r="L881" s="399" t="s">
        <v>951</v>
      </c>
    </row>
    <row r="882" spans="1:12" ht="13.5">
      <c r="A882" s="399" t="s">
        <v>1240</v>
      </c>
      <c r="B882" s="399" t="s">
        <v>1241</v>
      </c>
      <c r="C882" s="399" t="s">
        <v>1539</v>
      </c>
      <c r="D882" s="399" t="s">
        <v>1540</v>
      </c>
      <c r="E882" s="400" t="s">
        <v>947</v>
      </c>
      <c r="F882" s="399" t="s">
        <v>947</v>
      </c>
      <c r="G882" s="399">
        <v>91030</v>
      </c>
      <c r="H882" s="399" t="s">
        <v>1854</v>
      </c>
      <c r="I882" s="399" t="s">
        <v>96</v>
      </c>
      <c r="J882" s="399" t="s">
        <v>1440</v>
      </c>
      <c r="K882" s="400">
        <v>80.92</v>
      </c>
      <c r="L882" s="399" t="s">
        <v>951</v>
      </c>
    </row>
    <row r="883" spans="1:12" ht="13.5">
      <c r="A883" s="399" t="s">
        <v>1240</v>
      </c>
      <c r="B883" s="399" t="s">
        <v>1241</v>
      </c>
      <c r="C883" s="399" t="s">
        <v>1539</v>
      </c>
      <c r="D883" s="399" t="s">
        <v>1540</v>
      </c>
      <c r="E883" s="400" t="s">
        <v>947</v>
      </c>
      <c r="F883" s="399" t="s">
        <v>947</v>
      </c>
      <c r="G883" s="399">
        <v>91273</v>
      </c>
      <c r="H883" s="399" t="s">
        <v>1855</v>
      </c>
      <c r="I883" s="399" t="s">
        <v>96</v>
      </c>
      <c r="J883" s="399" t="s">
        <v>1037</v>
      </c>
      <c r="K883" s="400">
        <v>0.66</v>
      </c>
      <c r="L883" s="399" t="s">
        <v>951</v>
      </c>
    </row>
    <row r="884" spans="1:12" ht="13.5">
      <c r="A884" s="399" t="s">
        <v>1240</v>
      </c>
      <c r="B884" s="399" t="s">
        <v>1241</v>
      </c>
      <c r="C884" s="399" t="s">
        <v>1539</v>
      </c>
      <c r="D884" s="399" t="s">
        <v>1540</v>
      </c>
      <c r="E884" s="400" t="s">
        <v>947</v>
      </c>
      <c r="F884" s="399" t="s">
        <v>947</v>
      </c>
      <c r="G884" s="399">
        <v>91274</v>
      </c>
      <c r="H884" s="399" t="s">
        <v>1856</v>
      </c>
      <c r="I884" s="399" t="s">
        <v>96</v>
      </c>
      <c r="J884" s="399" t="s">
        <v>1037</v>
      </c>
      <c r="K884" s="400">
        <v>0.09</v>
      </c>
      <c r="L884" s="399" t="s">
        <v>951</v>
      </c>
    </row>
    <row r="885" spans="1:12" ht="13.5">
      <c r="A885" s="399" t="s">
        <v>1240</v>
      </c>
      <c r="B885" s="399" t="s">
        <v>1241</v>
      </c>
      <c r="C885" s="399" t="s">
        <v>1539</v>
      </c>
      <c r="D885" s="399" t="s">
        <v>1540</v>
      </c>
      <c r="E885" s="400" t="s">
        <v>947</v>
      </c>
      <c r="F885" s="399" t="s">
        <v>947</v>
      </c>
      <c r="G885" s="399">
        <v>91275</v>
      </c>
      <c r="H885" s="399" t="s">
        <v>1857</v>
      </c>
      <c r="I885" s="399" t="s">
        <v>96</v>
      </c>
      <c r="J885" s="399" t="s">
        <v>1037</v>
      </c>
      <c r="K885" s="400">
        <v>0.83</v>
      </c>
      <c r="L885" s="399" t="s">
        <v>951</v>
      </c>
    </row>
    <row r="886" spans="1:12" ht="13.5">
      <c r="A886" s="399" t="s">
        <v>1240</v>
      </c>
      <c r="B886" s="399" t="s">
        <v>1241</v>
      </c>
      <c r="C886" s="399" t="s">
        <v>1539</v>
      </c>
      <c r="D886" s="399" t="s">
        <v>1540</v>
      </c>
      <c r="E886" s="400" t="s">
        <v>947</v>
      </c>
      <c r="F886" s="399" t="s">
        <v>947</v>
      </c>
      <c r="G886" s="399">
        <v>91276</v>
      </c>
      <c r="H886" s="399" t="s">
        <v>1858</v>
      </c>
      <c r="I886" s="399" t="s">
        <v>96</v>
      </c>
      <c r="J886" s="399" t="s">
        <v>1440</v>
      </c>
      <c r="K886" s="400">
        <v>5.29</v>
      </c>
      <c r="L886" s="399" t="s">
        <v>951</v>
      </c>
    </row>
    <row r="887" spans="1:12" ht="13.5">
      <c r="A887" s="399" t="s">
        <v>1240</v>
      </c>
      <c r="B887" s="399" t="s">
        <v>1241</v>
      </c>
      <c r="C887" s="399" t="s">
        <v>1539</v>
      </c>
      <c r="D887" s="399" t="s">
        <v>1540</v>
      </c>
      <c r="E887" s="400" t="s">
        <v>947</v>
      </c>
      <c r="F887" s="399" t="s">
        <v>947</v>
      </c>
      <c r="G887" s="399">
        <v>91279</v>
      </c>
      <c r="H887" s="399" t="s">
        <v>1859</v>
      </c>
      <c r="I887" s="399" t="s">
        <v>96</v>
      </c>
      <c r="J887" s="399" t="s">
        <v>1037</v>
      </c>
      <c r="K887" s="400">
        <v>0.61</v>
      </c>
      <c r="L887" s="399" t="s">
        <v>951</v>
      </c>
    </row>
    <row r="888" spans="1:12" ht="13.5">
      <c r="A888" s="399" t="s">
        <v>1240</v>
      </c>
      <c r="B888" s="399" t="s">
        <v>1241</v>
      </c>
      <c r="C888" s="399" t="s">
        <v>1539</v>
      </c>
      <c r="D888" s="399" t="s">
        <v>1540</v>
      </c>
      <c r="E888" s="400" t="s">
        <v>947</v>
      </c>
      <c r="F888" s="399" t="s">
        <v>947</v>
      </c>
      <c r="G888" s="399">
        <v>91280</v>
      </c>
      <c r="H888" s="399" t="s">
        <v>1860</v>
      </c>
      <c r="I888" s="399" t="s">
        <v>96</v>
      </c>
      <c r="J888" s="399" t="s">
        <v>1037</v>
      </c>
      <c r="K888" s="400">
        <v>0.06</v>
      </c>
      <c r="L888" s="399" t="s">
        <v>951</v>
      </c>
    </row>
    <row r="889" spans="1:12" ht="13.5">
      <c r="A889" s="399" t="s">
        <v>1240</v>
      </c>
      <c r="B889" s="399" t="s">
        <v>1241</v>
      </c>
      <c r="C889" s="399" t="s">
        <v>1539</v>
      </c>
      <c r="D889" s="399" t="s">
        <v>1540</v>
      </c>
      <c r="E889" s="400" t="s">
        <v>947</v>
      </c>
      <c r="F889" s="399" t="s">
        <v>947</v>
      </c>
      <c r="G889" s="399">
        <v>91281</v>
      </c>
      <c r="H889" s="399" t="s">
        <v>1861</v>
      </c>
      <c r="I889" s="399" t="s">
        <v>96</v>
      </c>
      <c r="J889" s="399" t="s">
        <v>1037</v>
      </c>
      <c r="K889" s="400">
        <v>0.77</v>
      </c>
      <c r="L889" s="399" t="s">
        <v>951</v>
      </c>
    </row>
    <row r="890" spans="1:12" ht="13.5">
      <c r="A890" s="399" t="s">
        <v>1240</v>
      </c>
      <c r="B890" s="399" t="s">
        <v>1241</v>
      </c>
      <c r="C890" s="399" t="s">
        <v>1539</v>
      </c>
      <c r="D890" s="399" t="s">
        <v>1540</v>
      </c>
      <c r="E890" s="400" t="s">
        <v>947</v>
      </c>
      <c r="F890" s="399" t="s">
        <v>947</v>
      </c>
      <c r="G890" s="399">
        <v>91282</v>
      </c>
      <c r="H890" s="399" t="s">
        <v>1862</v>
      </c>
      <c r="I890" s="399" t="s">
        <v>96</v>
      </c>
      <c r="J890" s="399" t="s">
        <v>1440</v>
      </c>
      <c r="K890" s="400">
        <v>12.66</v>
      </c>
      <c r="L890" s="399" t="s">
        <v>951</v>
      </c>
    </row>
    <row r="891" spans="1:12" ht="13.5">
      <c r="A891" s="399" t="s">
        <v>1240</v>
      </c>
      <c r="B891" s="399" t="s">
        <v>1241</v>
      </c>
      <c r="C891" s="399" t="s">
        <v>1539</v>
      </c>
      <c r="D891" s="399" t="s">
        <v>1540</v>
      </c>
      <c r="E891" s="400" t="s">
        <v>947</v>
      </c>
      <c r="F891" s="399" t="s">
        <v>947</v>
      </c>
      <c r="G891" s="399">
        <v>91354</v>
      </c>
      <c r="H891" s="399" t="s">
        <v>1863</v>
      </c>
      <c r="I891" s="399" t="s">
        <v>96</v>
      </c>
      <c r="J891" s="399" t="s">
        <v>950</v>
      </c>
      <c r="K891" s="400">
        <v>9.2200000000000006</v>
      </c>
      <c r="L891" s="399" t="s">
        <v>951</v>
      </c>
    </row>
    <row r="892" spans="1:12" ht="13.5">
      <c r="A892" s="399" t="s">
        <v>1240</v>
      </c>
      <c r="B892" s="399" t="s">
        <v>1241</v>
      </c>
      <c r="C892" s="399" t="s">
        <v>1539</v>
      </c>
      <c r="D892" s="399" t="s">
        <v>1540</v>
      </c>
      <c r="E892" s="400" t="s">
        <v>947</v>
      </c>
      <c r="F892" s="399" t="s">
        <v>947</v>
      </c>
      <c r="G892" s="399">
        <v>91355</v>
      </c>
      <c r="H892" s="399" t="s">
        <v>1864</v>
      </c>
      <c r="I892" s="399" t="s">
        <v>96</v>
      </c>
      <c r="J892" s="399" t="s">
        <v>950</v>
      </c>
      <c r="K892" s="400">
        <v>1.93</v>
      </c>
      <c r="L892" s="399" t="s">
        <v>951</v>
      </c>
    </row>
    <row r="893" spans="1:12" ht="13.5">
      <c r="A893" s="399" t="s">
        <v>1240</v>
      </c>
      <c r="B893" s="399" t="s">
        <v>1241</v>
      </c>
      <c r="C893" s="399" t="s">
        <v>1539</v>
      </c>
      <c r="D893" s="399" t="s">
        <v>1540</v>
      </c>
      <c r="E893" s="400" t="s">
        <v>947</v>
      </c>
      <c r="F893" s="399" t="s">
        <v>947</v>
      </c>
      <c r="G893" s="399">
        <v>91356</v>
      </c>
      <c r="H893" s="399" t="s">
        <v>1865</v>
      </c>
      <c r="I893" s="399" t="s">
        <v>96</v>
      </c>
      <c r="J893" s="399" t="s">
        <v>950</v>
      </c>
      <c r="K893" s="400">
        <v>0.75</v>
      </c>
      <c r="L893" s="399" t="s">
        <v>951</v>
      </c>
    </row>
    <row r="894" spans="1:12" ht="13.5">
      <c r="A894" s="399" t="s">
        <v>1240</v>
      </c>
      <c r="B894" s="399" t="s">
        <v>1241</v>
      </c>
      <c r="C894" s="399" t="s">
        <v>1539</v>
      </c>
      <c r="D894" s="399" t="s">
        <v>1540</v>
      </c>
      <c r="E894" s="400" t="s">
        <v>947</v>
      </c>
      <c r="F894" s="399" t="s">
        <v>947</v>
      </c>
      <c r="G894" s="399">
        <v>91359</v>
      </c>
      <c r="H894" s="399" t="s">
        <v>1866</v>
      </c>
      <c r="I894" s="399" t="s">
        <v>96</v>
      </c>
      <c r="J894" s="399" t="s">
        <v>950</v>
      </c>
      <c r="K894" s="400">
        <v>10.26</v>
      </c>
      <c r="L894" s="399" t="s">
        <v>951</v>
      </c>
    </row>
    <row r="895" spans="1:12" ht="13.5">
      <c r="A895" s="399" t="s">
        <v>1240</v>
      </c>
      <c r="B895" s="399" t="s">
        <v>1241</v>
      </c>
      <c r="C895" s="399" t="s">
        <v>1539</v>
      </c>
      <c r="D895" s="399" t="s">
        <v>1540</v>
      </c>
      <c r="E895" s="400" t="s">
        <v>947</v>
      </c>
      <c r="F895" s="399" t="s">
        <v>947</v>
      </c>
      <c r="G895" s="399">
        <v>91360</v>
      </c>
      <c r="H895" s="399" t="s">
        <v>1867</v>
      </c>
      <c r="I895" s="399" t="s">
        <v>96</v>
      </c>
      <c r="J895" s="399" t="s">
        <v>950</v>
      </c>
      <c r="K895" s="400">
        <v>2.15</v>
      </c>
      <c r="L895" s="399" t="s">
        <v>951</v>
      </c>
    </row>
    <row r="896" spans="1:12" ht="13.5">
      <c r="A896" s="399" t="s">
        <v>1240</v>
      </c>
      <c r="B896" s="399" t="s">
        <v>1241</v>
      </c>
      <c r="C896" s="399" t="s">
        <v>1539</v>
      </c>
      <c r="D896" s="399" t="s">
        <v>1540</v>
      </c>
      <c r="E896" s="400" t="s">
        <v>947</v>
      </c>
      <c r="F896" s="399" t="s">
        <v>947</v>
      </c>
      <c r="G896" s="399">
        <v>91361</v>
      </c>
      <c r="H896" s="399" t="s">
        <v>1868</v>
      </c>
      <c r="I896" s="399" t="s">
        <v>96</v>
      </c>
      <c r="J896" s="399" t="s">
        <v>950</v>
      </c>
      <c r="K896" s="400">
        <v>0.83</v>
      </c>
      <c r="L896" s="399" t="s">
        <v>951</v>
      </c>
    </row>
    <row r="897" spans="1:12" ht="13.5">
      <c r="A897" s="399" t="s">
        <v>1240</v>
      </c>
      <c r="B897" s="399" t="s">
        <v>1241</v>
      </c>
      <c r="C897" s="399" t="s">
        <v>1539</v>
      </c>
      <c r="D897" s="399" t="s">
        <v>1540</v>
      </c>
      <c r="E897" s="400" t="s">
        <v>947</v>
      </c>
      <c r="F897" s="399" t="s">
        <v>947</v>
      </c>
      <c r="G897" s="399">
        <v>91367</v>
      </c>
      <c r="H897" s="399" t="s">
        <v>1869</v>
      </c>
      <c r="I897" s="399" t="s">
        <v>96</v>
      </c>
      <c r="J897" s="399" t="s">
        <v>950</v>
      </c>
      <c r="K897" s="400">
        <v>13.44</v>
      </c>
      <c r="L897" s="399" t="s">
        <v>951</v>
      </c>
    </row>
    <row r="898" spans="1:12" ht="13.5">
      <c r="A898" s="399" t="s">
        <v>1240</v>
      </c>
      <c r="B898" s="399" t="s">
        <v>1241</v>
      </c>
      <c r="C898" s="399" t="s">
        <v>1539</v>
      </c>
      <c r="D898" s="399" t="s">
        <v>1540</v>
      </c>
      <c r="E898" s="400" t="s">
        <v>947</v>
      </c>
      <c r="F898" s="399" t="s">
        <v>947</v>
      </c>
      <c r="G898" s="399">
        <v>91368</v>
      </c>
      <c r="H898" s="399" t="s">
        <v>1870</v>
      </c>
      <c r="I898" s="399" t="s">
        <v>96</v>
      </c>
      <c r="J898" s="399" t="s">
        <v>950</v>
      </c>
      <c r="K898" s="400">
        <v>2.48</v>
      </c>
      <c r="L898" s="399" t="s">
        <v>951</v>
      </c>
    </row>
    <row r="899" spans="1:12" ht="13.5">
      <c r="A899" s="399" t="s">
        <v>1240</v>
      </c>
      <c r="B899" s="399" t="s">
        <v>1241</v>
      </c>
      <c r="C899" s="399" t="s">
        <v>1539</v>
      </c>
      <c r="D899" s="399" t="s">
        <v>1540</v>
      </c>
      <c r="E899" s="400" t="s">
        <v>947</v>
      </c>
      <c r="F899" s="399" t="s">
        <v>947</v>
      </c>
      <c r="G899" s="399">
        <v>91369</v>
      </c>
      <c r="H899" s="399" t="s">
        <v>1871</v>
      </c>
      <c r="I899" s="399" t="s">
        <v>96</v>
      </c>
      <c r="J899" s="399" t="s">
        <v>950</v>
      </c>
      <c r="K899" s="400">
        <v>0.96</v>
      </c>
      <c r="L899" s="399" t="s">
        <v>951</v>
      </c>
    </row>
    <row r="900" spans="1:12" ht="13.5">
      <c r="A900" s="399" t="s">
        <v>1240</v>
      </c>
      <c r="B900" s="399" t="s">
        <v>1241</v>
      </c>
      <c r="C900" s="399" t="s">
        <v>1539</v>
      </c>
      <c r="D900" s="399" t="s">
        <v>1540</v>
      </c>
      <c r="E900" s="400" t="s">
        <v>947</v>
      </c>
      <c r="F900" s="399" t="s">
        <v>947</v>
      </c>
      <c r="G900" s="399">
        <v>91375</v>
      </c>
      <c r="H900" s="399" t="s">
        <v>1872</v>
      </c>
      <c r="I900" s="399" t="s">
        <v>96</v>
      </c>
      <c r="J900" s="399" t="s">
        <v>950</v>
      </c>
      <c r="K900" s="400">
        <v>7.76</v>
      </c>
      <c r="L900" s="399" t="s">
        <v>951</v>
      </c>
    </row>
    <row r="901" spans="1:12" ht="13.5">
      <c r="A901" s="399" t="s">
        <v>1240</v>
      </c>
      <c r="B901" s="399" t="s">
        <v>1241</v>
      </c>
      <c r="C901" s="399" t="s">
        <v>1539</v>
      </c>
      <c r="D901" s="399" t="s">
        <v>1540</v>
      </c>
      <c r="E901" s="400" t="s">
        <v>947</v>
      </c>
      <c r="F901" s="399" t="s">
        <v>947</v>
      </c>
      <c r="G901" s="399">
        <v>91376</v>
      </c>
      <c r="H901" s="399" t="s">
        <v>1873</v>
      </c>
      <c r="I901" s="399" t="s">
        <v>96</v>
      </c>
      <c r="J901" s="399" t="s">
        <v>950</v>
      </c>
      <c r="K901" s="400">
        <v>1.63</v>
      </c>
      <c r="L901" s="399" t="s">
        <v>951</v>
      </c>
    </row>
    <row r="902" spans="1:12" ht="13.5">
      <c r="A902" s="399" t="s">
        <v>1240</v>
      </c>
      <c r="B902" s="399" t="s">
        <v>1241</v>
      </c>
      <c r="C902" s="399" t="s">
        <v>1539</v>
      </c>
      <c r="D902" s="399" t="s">
        <v>1540</v>
      </c>
      <c r="E902" s="400" t="s">
        <v>947</v>
      </c>
      <c r="F902" s="399" t="s">
        <v>947</v>
      </c>
      <c r="G902" s="399">
        <v>91377</v>
      </c>
      <c r="H902" s="399" t="s">
        <v>1874</v>
      </c>
      <c r="I902" s="399" t="s">
        <v>96</v>
      </c>
      <c r="J902" s="399" t="s">
        <v>950</v>
      </c>
      <c r="K902" s="400">
        <v>0.63</v>
      </c>
      <c r="L902" s="399" t="s">
        <v>951</v>
      </c>
    </row>
    <row r="903" spans="1:12" ht="13.5">
      <c r="A903" s="399" t="s">
        <v>1240</v>
      </c>
      <c r="B903" s="399" t="s">
        <v>1241</v>
      </c>
      <c r="C903" s="399" t="s">
        <v>1539</v>
      </c>
      <c r="D903" s="399" t="s">
        <v>1540</v>
      </c>
      <c r="E903" s="400" t="s">
        <v>947</v>
      </c>
      <c r="F903" s="399" t="s">
        <v>947</v>
      </c>
      <c r="G903" s="399">
        <v>91380</v>
      </c>
      <c r="H903" s="399" t="s">
        <v>1875</v>
      </c>
      <c r="I903" s="399" t="s">
        <v>96</v>
      </c>
      <c r="J903" s="399" t="s">
        <v>950</v>
      </c>
      <c r="K903" s="400">
        <v>15.18</v>
      </c>
      <c r="L903" s="399" t="s">
        <v>951</v>
      </c>
    </row>
    <row r="904" spans="1:12" ht="13.5">
      <c r="A904" s="399" t="s">
        <v>1240</v>
      </c>
      <c r="B904" s="399" t="s">
        <v>1241</v>
      </c>
      <c r="C904" s="399" t="s">
        <v>1539</v>
      </c>
      <c r="D904" s="399" t="s">
        <v>1540</v>
      </c>
      <c r="E904" s="400" t="s">
        <v>947</v>
      </c>
      <c r="F904" s="399" t="s">
        <v>947</v>
      </c>
      <c r="G904" s="399">
        <v>91381</v>
      </c>
      <c r="H904" s="399" t="s">
        <v>1876</v>
      </c>
      <c r="I904" s="399" t="s">
        <v>96</v>
      </c>
      <c r="J904" s="399" t="s">
        <v>950</v>
      </c>
      <c r="K904" s="400">
        <v>2.8</v>
      </c>
      <c r="L904" s="399" t="s">
        <v>951</v>
      </c>
    </row>
    <row r="905" spans="1:12" ht="13.5">
      <c r="A905" s="399" t="s">
        <v>1240</v>
      </c>
      <c r="B905" s="399" t="s">
        <v>1241</v>
      </c>
      <c r="C905" s="399" t="s">
        <v>1539</v>
      </c>
      <c r="D905" s="399" t="s">
        <v>1540</v>
      </c>
      <c r="E905" s="400" t="s">
        <v>947</v>
      </c>
      <c r="F905" s="399" t="s">
        <v>947</v>
      </c>
      <c r="G905" s="399">
        <v>91382</v>
      </c>
      <c r="H905" s="399" t="s">
        <v>1877</v>
      </c>
      <c r="I905" s="399" t="s">
        <v>96</v>
      </c>
      <c r="J905" s="399" t="s">
        <v>950</v>
      </c>
      <c r="K905" s="400">
        <v>1.0900000000000001</v>
      </c>
      <c r="L905" s="399" t="s">
        <v>951</v>
      </c>
    </row>
    <row r="906" spans="1:12" ht="13.5">
      <c r="A906" s="399" t="s">
        <v>1240</v>
      </c>
      <c r="B906" s="399" t="s">
        <v>1241</v>
      </c>
      <c r="C906" s="399" t="s">
        <v>1539</v>
      </c>
      <c r="D906" s="399" t="s">
        <v>1540</v>
      </c>
      <c r="E906" s="400" t="s">
        <v>947</v>
      </c>
      <c r="F906" s="399" t="s">
        <v>947</v>
      </c>
      <c r="G906" s="399">
        <v>91383</v>
      </c>
      <c r="H906" s="399" t="s">
        <v>1878</v>
      </c>
      <c r="I906" s="399" t="s">
        <v>96</v>
      </c>
      <c r="J906" s="399" t="s">
        <v>950</v>
      </c>
      <c r="K906" s="400">
        <v>28.46</v>
      </c>
      <c r="L906" s="399" t="s">
        <v>951</v>
      </c>
    </row>
    <row r="907" spans="1:12" ht="13.5">
      <c r="A907" s="399" t="s">
        <v>1240</v>
      </c>
      <c r="B907" s="399" t="s">
        <v>1241</v>
      </c>
      <c r="C907" s="399" t="s">
        <v>1539</v>
      </c>
      <c r="D907" s="399" t="s">
        <v>1540</v>
      </c>
      <c r="E907" s="400" t="s">
        <v>947</v>
      </c>
      <c r="F907" s="399" t="s">
        <v>947</v>
      </c>
      <c r="G907" s="399">
        <v>91384</v>
      </c>
      <c r="H907" s="399" t="s">
        <v>1879</v>
      </c>
      <c r="I907" s="399" t="s">
        <v>96</v>
      </c>
      <c r="J907" s="399" t="s">
        <v>1440</v>
      </c>
      <c r="K907" s="400">
        <v>80.58</v>
      </c>
      <c r="L907" s="399" t="s">
        <v>951</v>
      </c>
    </row>
    <row r="908" spans="1:12" ht="13.5">
      <c r="A908" s="399" t="s">
        <v>1240</v>
      </c>
      <c r="B908" s="399" t="s">
        <v>1241</v>
      </c>
      <c r="C908" s="399" t="s">
        <v>1539</v>
      </c>
      <c r="D908" s="399" t="s">
        <v>1540</v>
      </c>
      <c r="E908" s="400" t="s">
        <v>947</v>
      </c>
      <c r="F908" s="399" t="s">
        <v>947</v>
      </c>
      <c r="G908" s="399">
        <v>91390</v>
      </c>
      <c r="H908" s="399" t="s">
        <v>1880</v>
      </c>
      <c r="I908" s="399" t="s">
        <v>96</v>
      </c>
      <c r="J908" s="399" t="s">
        <v>950</v>
      </c>
      <c r="K908" s="400">
        <v>9.9499999999999993</v>
      </c>
      <c r="L908" s="399" t="s">
        <v>951</v>
      </c>
    </row>
    <row r="909" spans="1:12" ht="13.5">
      <c r="A909" s="399" t="s">
        <v>1240</v>
      </c>
      <c r="B909" s="399" t="s">
        <v>1241</v>
      </c>
      <c r="C909" s="399" t="s">
        <v>1539</v>
      </c>
      <c r="D909" s="399" t="s">
        <v>1540</v>
      </c>
      <c r="E909" s="400" t="s">
        <v>947</v>
      </c>
      <c r="F909" s="399" t="s">
        <v>947</v>
      </c>
      <c r="G909" s="399">
        <v>91391</v>
      </c>
      <c r="H909" s="399" t="s">
        <v>1881</v>
      </c>
      <c r="I909" s="399" t="s">
        <v>96</v>
      </c>
      <c r="J909" s="399" t="s">
        <v>950</v>
      </c>
      <c r="K909" s="400">
        <v>2.09</v>
      </c>
      <c r="L909" s="399" t="s">
        <v>951</v>
      </c>
    </row>
    <row r="910" spans="1:12" ht="13.5">
      <c r="A910" s="399" t="s">
        <v>1240</v>
      </c>
      <c r="B910" s="399" t="s">
        <v>1241</v>
      </c>
      <c r="C910" s="399" t="s">
        <v>1539</v>
      </c>
      <c r="D910" s="399" t="s">
        <v>1540</v>
      </c>
      <c r="E910" s="400" t="s">
        <v>947</v>
      </c>
      <c r="F910" s="399" t="s">
        <v>947</v>
      </c>
      <c r="G910" s="399">
        <v>91392</v>
      </c>
      <c r="H910" s="399" t="s">
        <v>1882</v>
      </c>
      <c r="I910" s="399" t="s">
        <v>96</v>
      </c>
      <c r="J910" s="399" t="s">
        <v>950</v>
      </c>
      <c r="K910" s="400">
        <v>0.8</v>
      </c>
      <c r="L910" s="399" t="s">
        <v>951</v>
      </c>
    </row>
    <row r="911" spans="1:12" ht="13.5">
      <c r="A911" s="399" t="s">
        <v>1240</v>
      </c>
      <c r="B911" s="399" t="s">
        <v>1241</v>
      </c>
      <c r="C911" s="399" t="s">
        <v>1539</v>
      </c>
      <c r="D911" s="399" t="s">
        <v>1540</v>
      </c>
      <c r="E911" s="400" t="s">
        <v>947</v>
      </c>
      <c r="F911" s="399" t="s">
        <v>947</v>
      </c>
      <c r="G911" s="399">
        <v>91396</v>
      </c>
      <c r="H911" s="399" t="s">
        <v>1883</v>
      </c>
      <c r="I911" s="399" t="s">
        <v>96</v>
      </c>
      <c r="J911" s="399" t="s">
        <v>950</v>
      </c>
      <c r="K911" s="400">
        <v>13.17</v>
      </c>
      <c r="L911" s="399" t="s">
        <v>951</v>
      </c>
    </row>
    <row r="912" spans="1:12" ht="13.5">
      <c r="A912" s="399" t="s">
        <v>1240</v>
      </c>
      <c r="B912" s="399" t="s">
        <v>1241</v>
      </c>
      <c r="C912" s="399" t="s">
        <v>1539</v>
      </c>
      <c r="D912" s="399" t="s">
        <v>1540</v>
      </c>
      <c r="E912" s="400" t="s">
        <v>947</v>
      </c>
      <c r="F912" s="399" t="s">
        <v>947</v>
      </c>
      <c r="G912" s="399">
        <v>91397</v>
      </c>
      <c r="H912" s="399" t="s">
        <v>1884</v>
      </c>
      <c r="I912" s="399" t="s">
        <v>96</v>
      </c>
      <c r="J912" s="399" t="s">
        <v>950</v>
      </c>
      <c r="K912" s="400">
        <v>2.76</v>
      </c>
      <c r="L912" s="399" t="s">
        <v>951</v>
      </c>
    </row>
    <row r="913" spans="1:12" ht="13.5">
      <c r="A913" s="399" t="s">
        <v>1240</v>
      </c>
      <c r="B913" s="399" t="s">
        <v>1241</v>
      </c>
      <c r="C913" s="399" t="s">
        <v>1539</v>
      </c>
      <c r="D913" s="399" t="s">
        <v>1540</v>
      </c>
      <c r="E913" s="400" t="s">
        <v>947</v>
      </c>
      <c r="F913" s="399" t="s">
        <v>947</v>
      </c>
      <c r="G913" s="399">
        <v>91398</v>
      </c>
      <c r="H913" s="399" t="s">
        <v>1885</v>
      </c>
      <c r="I913" s="399" t="s">
        <v>96</v>
      </c>
      <c r="J913" s="399" t="s">
        <v>950</v>
      </c>
      <c r="K913" s="400">
        <v>1.07</v>
      </c>
      <c r="L913" s="399" t="s">
        <v>951</v>
      </c>
    </row>
    <row r="914" spans="1:12" ht="13.5">
      <c r="A914" s="399" t="s">
        <v>1240</v>
      </c>
      <c r="B914" s="399" t="s">
        <v>1241</v>
      </c>
      <c r="C914" s="399" t="s">
        <v>1539</v>
      </c>
      <c r="D914" s="399" t="s">
        <v>1540</v>
      </c>
      <c r="E914" s="400" t="s">
        <v>947</v>
      </c>
      <c r="F914" s="399" t="s">
        <v>947</v>
      </c>
      <c r="G914" s="399">
        <v>91402</v>
      </c>
      <c r="H914" s="399" t="s">
        <v>1886</v>
      </c>
      <c r="I914" s="399" t="s">
        <v>96</v>
      </c>
      <c r="J914" s="399" t="s">
        <v>950</v>
      </c>
      <c r="K914" s="400">
        <v>0.92</v>
      </c>
      <c r="L914" s="399" t="s">
        <v>951</v>
      </c>
    </row>
    <row r="915" spans="1:12" ht="13.5">
      <c r="A915" s="399" t="s">
        <v>1240</v>
      </c>
      <c r="B915" s="399" t="s">
        <v>1241</v>
      </c>
      <c r="C915" s="399" t="s">
        <v>1539</v>
      </c>
      <c r="D915" s="399" t="s">
        <v>1540</v>
      </c>
      <c r="E915" s="400" t="s">
        <v>947</v>
      </c>
      <c r="F915" s="399" t="s">
        <v>947</v>
      </c>
      <c r="G915" s="399">
        <v>91466</v>
      </c>
      <c r="H915" s="399" t="s">
        <v>1887</v>
      </c>
      <c r="I915" s="399" t="s">
        <v>96</v>
      </c>
      <c r="J915" s="399" t="s">
        <v>950</v>
      </c>
      <c r="K915" s="400">
        <v>0.83</v>
      </c>
      <c r="L915" s="399" t="s">
        <v>951</v>
      </c>
    </row>
    <row r="916" spans="1:12" ht="13.5">
      <c r="A916" s="399" t="s">
        <v>1240</v>
      </c>
      <c r="B916" s="399" t="s">
        <v>1241</v>
      </c>
      <c r="C916" s="399" t="s">
        <v>1539</v>
      </c>
      <c r="D916" s="399" t="s">
        <v>1540</v>
      </c>
      <c r="E916" s="400" t="s">
        <v>947</v>
      </c>
      <c r="F916" s="399" t="s">
        <v>947</v>
      </c>
      <c r="G916" s="399">
        <v>91467</v>
      </c>
      <c r="H916" s="399" t="s">
        <v>1888</v>
      </c>
      <c r="I916" s="399" t="s">
        <v>96</v>
      </c>
      <c r="J916" s="399" t="s">
        <v>1440</v>
      </c>
      <c r="K916" s="400">
        <v>89.86</v>
      </c>
      <c r="L916" s="399" t="s">
        <v>951</v>
      </c>
    </row>
    <row r="917" spans="1:12" ht="13.5">
      <c r="A917" s="399" t="s">
        <v>1240</v>
      </c>
      <c r="B917" s="399" t="s">
        <v>1241</v>
      </c>
      <c r="C917" s="399" t="s">
        <v>1539</v>
      </c>
      <c r="D917" s="399" t="s">
        <v>1540</v>
      </c>
      <c r="E917" s="400" t="s">
        <v>947</v>
      </c>
      <c r="F917" s="399" t="s">
        <v>947</v>
      </c>
      <c r="G917" s="399">
        <v>91468</v>
      </c>
      <c r="H917" s="399" t="s">
        <v>1889</v>
      </c>
      <c r="I917" s="399" t="s">
        <v>96</v>
      </c>
      <c r="J917" s="399" t="s">
        <v>950</v>
      </c>
      <c r="K917" s="400">
        <v>14.18</v>
      </c>
      <c r="L917" s="399" t="s">
        <v>951</v>
      </c>
    </row>
    <row r="918" spans="1:12" ht="13.5">
      <c r="A918" s="399" t="s">
        <v>1240</v>
      </c>
      <c r="B918" s="399" t="s">
        <v>1241</v>
      </c>
      <c r="C918" s="399" t="s">
        <v>1539</v>
      </c>
      <c r="D918" s="399" t="s">
        <v>1540</v>
      </c>
      <c r="E918" s="400" t="s">
        <v>947</v>
      </c>
      <c r="F918" s="399" t="s">
        <v>947</v>
      </c>
      <c r="G918" s="399">
        <v>91469</v>
      </c>
      <c r="H918" s="399" t="s">
        <v>1890</v>
      </c>
      <c r="I918" s="399" t="s">
        <v>96</v>
      </c>
      <c r="J918" s="399" t="s">
        <v>950</v>
      </c>
      <c r="K918" s="400">
        <v>3.06</v>
      </c>
      <c r="L918" s="399" t="s">
        <v>951</v>
      </c>
    </row>
    <row r="919" spans="1:12" ht="13.5">
      <c r="A919" s="399" t="s">
        <v>1240</v>
      </c>
      <c r="B919" s="399" t="s">
        <v>1241</v>
      </c>
      <c r="C919" s="399" t="s">
        <v>1539</v>
      </c>
      <c r="D919" s="399" t="s">
        <v>1540</v>
      </c>
      <c r="E919" s="400" t="s">
        <v>947</v>
      </c>
      <c r="F919" s="399" t="s">
        <v>947</v>
      </c>
      <c r="G919" s="399">
        <v>91484</v>
      </c>
      <c r="H919" s="399" t="s">
        <v>1891</v>
      </c>
      <c r="I919" s="399" t="s">
        <v>96</v>
      </c>
      <c r="J919" s="399" t="s">
        <v>950</v>
      </c>
      <c r="K919" s="400">
        <v>0.97</v>
      </c>
      <c r="L919" s="399" t="s">
        <v>951</v>
      </c>
    </row>
    <row r="920" spans="1:12" ht="13.5">
      <c r="A920" s="399" t="s">
        <v>1240</v>
      </c>
      <c r="B920" s="399" t="s">
        <v>1241</v>
      </c>
      <c r="C920" s="399" t="s">
        <v>1539</v>
      </c>
      <c r="D920" s="399" t="s">
        <v>1540</v>
      </c>
      <c r="E920" s="400" t="s">
        <v>947</v>
      </c>
      <c r="F920" s="399" t="s">
        <v>947</v>
      </c>
      <c r="G920" s="399">
        <v>91485</v>
      </c>
      <c r="H920" s="399" t="s">
        <v>1892</v>
      </c>
      <c r="I920" s="399" t="s">
        <v>96</v>
      </c>
      <c r="J920" s="399" t="s">
        <v>1440</v>
      </c>
      <c r="K920" s="400">
        <v>121.95</v>
      </c>
      <c r="L920" s="399" t="s">
        <v>951</v>
      </c>
    </row>
    <row r="921" spans="1:12" ht="13.5">
      <c r="A921" s="399" t="s">
        <v>1240</v>
      </c>
      <c r="B921" s="399" t="s">
        <v>1241</v>
      </c>
      <c r="C921" s="399" t="s">
        <v>1539</v>
      </c>
      <c r="D921" s="399" t="s">
        <v>1540</v>
      </c>
      <c r="E921" s="400" t="s">
        <v>947</v>
      </c>
      <c r="F921" s="399" t="s">
        <v>947</v>
      </c>
      <c r="G921" s="399">
        <v>91529</v>
      </c>
      <c r="H921" s="399" t="s">
        <v>1893</v>
      </c>
      <c r="I921" s="399" t="s">
        <v>96</v>
      </c>
      <c r="J921" s="399" t="s">
        <v>1037</v>
      </c>
      <c r="K921" s="400">
        <v>0.98</v>
      </c>
      <c r="L921" s="399" t="s">
        <v>951</v>
      </c>
    </row>
    <row r="922" spans="1:12" ht="13.5">
      <c r="A922" s="399" t="s">
        <v>1240</v>
      </c>
      <c r="B922" s="399" t="s">
        <v>1241</v>
      </c>
      <c r="C922" s="399" t="s">
        <v>1539</v>
      </c>
      <c r="D922" s="399" t="s">
        <v>1540</v>
      </c>
      <c r="E922" s="400" t="s">
        <v>947</v>
      </c>
      <c r="F922" s="399" t="s">
        <v>947</v>
      </c>
      <c r="G922" s="399">
        <v>91530</v>
      </c>
      <c r="H922" s="399" t="s">
        <v>1894</v>
      </c>
      <c r="I922" s="399" t="s">
        <v>96</v>
      </c>
      <c r="J922" s="399" t="s">
        <v>1037</v>
      </c>
      <c r="K922" s="400">
        <v>0.13</v>
      </c>
      <c r="L922" s="399" t="s">
        <v>951</v>
      </c>
    </row>
    <row r="923" spans="1:12" ht="13.5">
      <c r="A923" s="399" t="s">
        <v>1240</v>
      </c>
      <c r="B923" s="399" t="s">
        <v>1241</v>
      </c>
      <c r="C923" s="399" t="s">
        <v>1539</v>
      </c>
      <c r="D923" s="399" t="s">
        <v>1540</v>
      </c>
      <c r="E923" s="400" t="s">
        <v>947</v>
      </c>
      <c r="F923" s="399" t="s">
        <v>947</v>
      </c>
      <c r="G923" s="399">
        <v>91531</v>
      </c>
      <c r="H923" s="399" t="s">
        <v>1895</v>
      </c>
      <c r="I923" s="399" t="s">
        <v>96</v>
      </c>
      <c r="J923" s="399" t="s">
        <v>1037</v>
      </c>
      <c r="K923" s="400">
        <v>1.22</v>
      </c>
      <c r="L923" s="399" t="s">
        <v>951</v>
      </c>
    </row>
    <row r="924" spans="1:12" ht="13.5">
      <c r="A924" s="399" t="s">
        <v>1240</v>
      </c>
      <c r="B924" s="399" t="s">
        <v>1241</v>
      </c>
      <c r="C924" s="399" t="s">
        <v>1539</v>
      </c>
      <c r="D924" s="399" t="s">
        <v>1540</v>
      </c>
      <c r="E924" s="400" t="s">
        <v>947</v>
      </c>
      <c r="F924" s="399" t="s">
        <v>947</v>
      </c>
      <c r="G924" s="399">
        <v>91532</v>
      </c>
      <c r="H924" s="399" t="s">
        <v>1896</v>
      </c>
      <c r="I924" s="399" t="s">
        <v>96</v>
      </c>
      <c r="J924" s="399" t="s">
        <v>1440</v>
      </c>
      <c r="K924" s="400">
        <v>3.84</v>
      </c>
      <c r="L924" s="399" t="s">
        <v>951</v>
      </c>
    </row>
    <row r="925" spans="1:12" ht="13.5">
      <c r="A925" s="399" t="s">
        <v>1240</v>
      </c>
      <c r="B925" s="399" t="s">
        <v>1241</v>
      </c>
      <c r="C925" s="399" t="s">
        <v>1539</v>
      </c>
      <c r="D925" s="399" t="s">
        <v>1540</v>
      </c>
      <c r="E925" s="400" t="s">
        <v>947</v>
      </c>
      <c r="F925" s="399" t="s">
        <v>947</v>
      </c>
      <c r="G925" s="399">
        <v>91629</v>
      </c>
      <c r="H925" s="399" t="s">
        <v>1897</v>
      </c>
      <c r="I925" s="399" t="s">
        <v>96</v>
      </c>
      <c r="J925" s="399" t="s">
        <v>950</v>
      </c>
      <c r="K925" s="400">
        <v>9.5399999999999991</v>
      </c>
      <c r="L925" s="399" t="s">
        <v>951</v>
      </c>
    </row>
    <row r="926" spans="1:12" ht="13.5">
      <c r="A926" s="399" t="s">
        <v>1240</v>
      </c>
      <c r="B926" s="399" t="s">
        <v>1241</v>
      </c>
      <c r="C926" s="399" t="s">
        <v>1539</v>
      </c>
      <c r="D926" s="399" t="s">
        <v>1540</v>
      </c>
      <c r="E926" s="400" t="s">
        <v>947</v>
      </c>
      <c r="F926" s="399" t="s">
        <v>947</v>
      </c>
      <c r="G926" s="399">
        <v>91630</v>
      </c>
      <c r="H926" s="399" t="s">
        <v>1898</v>
      </c>
      <c r="I926" s="399" t="s">
        <v>96</v>
      </c>
      <c r="J926" s="399" t="s">
        <v>950</v>
      </c>
      <c r="K926" s="400">
        <v>2</v>
      </c>
      <c r="L926" s="399" t="s">
        <v>951</v>
      </c>
    </row>
    <row r="927" spans="1:12" ht="13.5">
      <c r="A927" s="399" t="s">
        <v>1240</v>
      </c>
      <c r="B927" s="399" t="s">
        <v>1241</v>
      </c>
      <c r="C927" s="399" t="s">
        <v>1539</v>
      </c>
      <c r="D927" s="399" t="s">
        <v>1540</v>
      </c>
      <c r="E927" s="400" t="s">
        <v>947</v>
      </c>
      <c r="F927" s="399" t="s">
        <v>947</v>
      </c>
      <c r="G927" s="399">
        <v>91631</v>
      </c>
      <c r="H927" s="399" t="s">
        <v>1899</v>
      </c>
      <c r="I927" s="399" t="s">
        <v>96</v>
      </c>
      <c r="J927" s="399" t="s">
        <v>950</v>
      </c>
      <c r="K927" s="400">
        <v>0.77</v>
      </c>
      <c r="L927" s="399" t="s">
        <v>951</v>
      </c>
    </row>
    <row r="928" spans="1:12" ht="13.5">
      <c r="A928" s="399" t="s">
        <v>1240</v>
      </c>
      <c r="B928" s="399" t="s">
        <v>1241</v>
      </c>
      <c r="C928" s="399" t="s">
        <v>1539</v>
      </c>
      <c r="D928" s="399" t="s">
        <v>1540</v>
      </c>
      <c r="E928" s="400" t="s">
        <v>947</v>
      </c>
      <c r="F928" s="399" t="s">
        <v>947</v>
      </c>
      <c r="G928" s="399">
        <v>91632</v>
      </c>
      <c r="H928" s="399" t="s">
        <v>1900</v>
      </c>
      <c r="I928" s="399" t="s">
        <v>96</v>
      </c>
      <c r="J928" s="399" t="s">
        <v>950</v>
      </c>
      <c r="K928" s="400">
        <v>17.91</v>
      </c>
      <c r="L928" s="399" t="s">
        <v>951</v>
      </c>
    </row>
    <row r="929" spans="1:12" ht="13.5">
      <c r="A929" s="399" t="s">
        <v>1240</v>
      </c>
      <c r="B929" s="399" t="s">
        <v>1241</v>
      </c>
      <c r="C929" s="399" t="s">
        <v>1539</v>
      </c>
      <c r="D929" s="399" t="s">
        <v>1540</v>
      </c>
      <c r="E929" s="400" t="s">
        <v>947</v>
      </c>
      <c r="F929" s="399" t="s">
        <v>947</v>
      </c>
      <c r="G929" s="399">
        <v>91633</v>
      </c>
      <c r="H929" s="399" t="s">
        <v>1901</v>
      </c>
      <c r="I929" s="399" t="s">
        <v>96</v>
      </c>
      <c r="J929" s="399" t="s">
        <v>1440</v>
      </c>
      <c r="K929" s="400">
        <v>76.05</v>
      </c>
      <c r="L929" s="399" t="s">
        <v>951</v>
      </c>
    </row>
    <row r="930" spans="1:12" ht="13.5">
      <c r="A930" s="399" t="s">
        <v>1240</v>
      </c>
      <c r="B930" s="399" t="s">
        <v>1241</v>
      </c>
      <c r="C930" s="399" t="s">
        <v>1539</v>
      </c>
      <c r="D930" s="399" t="s">
        <v>1540</v>
      </c>
      <c r="E930" s="400" t="s">
        <v>947</v>
      </c>
      <c r="F930" s="399" t="s">
        <v>947</v>
      </c>
      <c r="G930" s="399">
        <v>91640</v>
      </c>
      <c r="H930" s="399" t="s">
        <v>1902</v>
      </c>
      <c r="I930" s="399" t="s">
        <v>96</v>
      </c>
      <c r="J930" s="399" t="s">
        <v>950</v>
      </c>
      <c r="K930" s="400">
        <v>21.1</v>
      </c>
      <c r="L930" s="399" t="s">
        <v>951</v>
      </c>
    </row>
    <row r="931" spans="1:12" ht="13.5">
      <c r="A931" s="399" t="s">
        <v>1240</v>
      </c>
      <c r="B931" s="399" t="s">
        <v>1241</v>
      </c>
      <c r="C931" s="399" t="s">
        <v>1539</v>
      </c>
      <c r="D931" s="399" t="s">
        <v>1540</v>
      </c>
      <c r="E931" s="400" t="s">
        <v>947</v>
      </c>
      <c r="F931" s="399" t="s">
        <v>947</v>
      </c>
      <c r="G931" s="399">
        <v>91641</v>
      </c>
      <c r="H931" s="399" t="s">
        <v>1903</v>
      </c>
      <c r="I931" s="399" t="s">
        <v>96</v>
      </c>
      <c r="J931" s="399" t="s">
        <v>950</v>
      </c>
      <c r="K931" s="400">
        <v>4.42</v>
      </c>
      <c r="L931" s="399" t="s">
        <v>951</v>
      </c>
    </row>
    <row r="932" spans="1:12" ht="13.5">
      <c r="A932" s="399" t="s">
        <v>1240</v>
      </c>
      <c r="B932" s="399" t="s">
        <v>1241</v>
      </c>
      <c r="C932" s="399" t="s">
        <v>1539</v>
      </c>
      <c r="D932" s="399" t="s">
        <v>1540</v>
      </c>
      <c r="E932" s="400" t="s">
        <v>947</v>
      </c>
      <c r="F932" s="399" t="s">
        <v>947</v>
      </c>
      <c r="G932" s="399">
        <v>91642</v>
      </c>
      <c r="H932" s="399" t="s">
        <v>1904</v>
      </c>
      <c r="I932" s="399" t="s">
        <v>96</v>
      </c>
      <c r="J932" s="399" t="s">
        <v>950</v>
      </c>
      <c r="K932" s="400">
        <v>1.71</v>
      </c>
      <c r="L932" s="399" t="s">
        <v>951</v>
      </c>
    </row>
    <row r="933" spans="1:12" ht="13.5">
      <c r="A933" s="399" t="s">
        <v>1240</v>
      </c>
      <c r="B933" s="399" t="s">
        <v>1241</v>
      </c>
      <c r="C933" s="399" t="s">
        <v>1539</v>
      </c>
      <c r="D933" s="399" t="s">
        <v>1540</v>
      </c>
      <c r="E933" s="400" t="s">
        <v>947</v>
      </c>
      <c r="F933" s="399" t="s">
        <v>947</v>
      </c>
      <c r="G933" s="399">
        <v>91643</v>
      </c>
      <c r="H933" s="399" t="s">
        <v>1905</v>
      </c>
      <c r="I933" s="399" t="s">
        <v>96</v>
      </c>
      <c r="J933" s="399" t="s">
        <v>950</v>
      </c>
      <c r="K933" s="400">
        <v>39.549999999999997</v>
      </c>
      <c r="L933" s="399" t="s">
        <v>951</v>
      </c>
    </row>
    <row r="934" spans="1:12" ht="13.5">
      <c r="A934" s="399" t="s">
        <v>1240</v>
      </c>
      <c r="B934" s="399" t="s">
        <v>1241</v>
      </c>
      <c r="C934" s="399" t="s">
        <v>1539</v>
      </c>
      <c r="D934" s="399" t="s">
        <v>1540</v>
      </c>
      <c r="E934" s="400" t="s">
        <v>947</v>
      </c>
      <c r="F934" s="399" t="s">
        <v>947</v>
      </c>
      <c r="G934" s="399">
        <v>91644</v>
      </c>
      <c r="H934" s="399" t="s">
        <v>1906</v>
      </c>
      <c r="I934" s="399" t="s">
        <v>96</v>
      </c>
      <c r="J934" s="399" t="s">
        <v>1440</v>
      </c>
      <c r="K934" s="400">
        <v>171.15</v>
      </c>
      <c r="L934" s="399" t="s">
        <v>951</v>
      </c>
    </row>
    <row r="935" spans="1:12" ht="13.5">
      <c r="A935" s="399" t="s">
        <v>1240</v>
      </c>
      <c r="B935" s="399" t="s">
        <v>1241</v>
      </c>
      <c r="C935" s="399" t="s">
        <v>1539</v>
      </c>
      <c r="D935" s="399" t="s">
        <v>1540</v>
      </c>
      <c r="E935" s="400" t="s">
        <v>947</v>
      </c>
      <c r="F935" s="399" t="s">
        <v>947</v>
      </c>
      <c r="G935" s="399">
        <v>91688</v>
      </c>
      <c r="H935" s="399" t="s">
        <v>1907</v>
      </c>
      <c r="I935" s="399" t="s">
        <v>96</v>
      </c>
      <c r="J935" s="399" t="s">
        <v>1037</v>
      </c>
      <c r="K935" s="400">
        <v>7.0000000000000007E-2</v>
      </c>
      <c r="L935" s="399" t="s">
        <v>951</v>
      </c>
    </row>
    <row r="936" spans="1:12" ht="13.5">
      <c r="A936" s="399" t="s">
        <v>1240</v>
      </c>
      <c r="B936" s="399" t="s">
        <v>1241</v>
      </c>
      <c r="C936" s="399" t="s">
        <v>1539</v>
      </c>
      <c r="D936" s="399" t="s">
        <v>1540</v>
      </c>
      <c r="E936" s="400" t="s">
        <v>947</v>
      </c>
      <c r="F936" s="399" t="s">
        <v>947</v>
      </c>
      <c r="G936" s="399">
        <v>91689</v>
      </c>
      <c r="H936" s="399" t="s">
        <v>1908</v>
      </c>
      <c r="I936" s="399" t="s">
        <v>96</v>
      </c>
      <c r="J936" s="399" t="s">
        <v>1037</v>
      </c>
      <c r="K936" s="400">
        <v>0.01</v>
      </c>
      <c r="L936" s="399" t="s">
        <v>951</v>
      </c>
    </row>
    <row r="937" spans="1:12" ht="13.5">
      <c r="A937" s="399" t="s">
        <v>1240</v>
      </c>
      <c r="B937" s="399" t="s">
        <v>1241</v>
      </c>
      <c r="C937" s="399" t="s">
        <v>1539</v>
      </c>
      <c r="D937" s="399" t="s">
        <v>1540</v>
      </c>
      <c r="E937" s="400" t="s">
        <v>947</v>
      </c>
      <c r="F937" s="399" t="s">
        <v>947</v>
      </c>
      <c r="G937" s="399">
        <v>91690</v>
      </c>
      <c r="H937" s="399" t="s">
        <v>1909</v>
      </c>
      <c r="I937" s="399" t="s">
        <v>96</v>
      </c>
      <c r="J937" s="399" t="s">
        <v>1037</v>
      </c>
      <c r="K937" s="400">
        <v>0.04</v>
      </c>
      <c r="L937" s="399" t="s">
        <v>951</v>
      </c>
    </row>
    <row r="938" spans="1:12" ht="13.5">
      <c r="A938" s="399" t="s">
        <v>1240</v>
      </c>
      <c r="B938" s="399" t="s">
        <v>1241</v>
      </c>
      <c r="C938" s="399" t="s">
        <v>1539</v>
      </c>
      <c r="D938" s="399" t="s">
        <v>1540</v>
      </c>
      <c r="E938" s="400" t="s">
        <v>947</v>
      </c>
      <c r="F938" s="399" t="s">
        <v>947</v>
      </c>
      <c r="G938" s="399">
        <v>91691</v>
      </c>
      <c r="H938" s="399" t="s">
        <v>1910</v>
      </c>
      <c r="I938" s="399" t="s">
        <v>96</v>
      </c>
      <c r="J938" s="399" t="s">
        <v>1037</v>
      </c>
      <c r="K938" s="400">
        <v>1.9</v>
      </c>
      <c r="L938" s="399" t="s">
        <v>951</v>
      </c>
    </row>
    <row r="939" spans="1:12" ht="13.5">
      <c r="A939" s="399" t="s">
        <v>1240</v>
      </c>
      <c r="B939" s="399" t="s">
        <v>1241</v>
      </c>
      <c r="C939" s="399" t="s">
        <v>1539</v>
      </c>
      <c r="D939" s="399" t="s">
        <v>1540</v>
      </c>
      <c r="E939" s="400" t="s">
        <v>947</v>
      </c>
      <c r="F939" s="399" t="s">
        <v>947</v>
      </c>
      <c r="G939" s="399">
        <v>92040</v>
      </c>
      <c r="H939" s="399" t="s">
        <v>1911</v>
      </c>
      <c r="I939" s="399" t="s">
        <v>96</v>
      </c>
      <c r="J939" s="399" t="s">
        <v>950</v>
      </c>
      <c r="K939" s="400">
        <v>4.13</v>
      </c>
      <c r="L939" s="399" t="s">
        <v>951</v>
      </c>
    </row>
    <row r="940" spans="1:12" ht="13.5">
      <c r="A940" s="399" t="s">
        <v>1240</v>
      </c>
      <c r="B940" s="399" t="s">
        <v>1241</v>
      </c>
      <c r="C940" s="399" t="s">
        <v>1539</v>
      </c>
      <c r="D940" s="399" t="s">
        <v>1540</v>
      </c>
      <c r="E940" s="400" t="s">
        <v>947</v>
      </c>
      <c r="F940" s="399" t="s">
        <v>947</v>
      </c>
      <c r="G940" s="399">
        <v>92041</v>
      </c>
      <c r="H940" s="399" t="s">
        <v>1912</v>
      </c>
      <c r="I940" s="399" t="s">
        <v>96</v>
      </c>
      <c r="J940" s="399" t="s">
        <v>950</v>
      </c>
      <c r="K940" s="400">
        <v>0.43</v>
      </c>
      <c r="L940" s="399" t="s">
        <v>951</v>
      </c>
    </row>
    <row r="941" spans="1:12" ht="13.5">
      <c r="A941" s="399" t="s">
        <v>1240</v>
      </c>
      <c r="B941" s="399" t="s">
        <v>1241</v>
      </c>
      <c r="C941" s="399" t="s">
        <v>1539</v>
      </c>
      <c r="D941" s="399" t="s">
        <v>1540</v>
      </c>
      <c r="E941" s="400" t="s">
        <v>947</v>
      </c>
      <c r="F941" s="399" t="s">
        <v>947</v>
      </c>
      <c r="G941" s="399">
        <v>92042</v>
      </c>
      <c r="H941" s="399" t="s">
        <v>1913</v>
      </c>
      <c r="I941" s="399" t="s">
        <v>96</v>
      </c>
      <c r="J941" s="399" t="s">
        <v>950</v>
      </c>
      <c r="K941" s="400">
        <v>3.44</v>
      </c>
      <c r="L941" s="399" t="s">
        <v>951</v>
      </c>
    </row>
    <row r="942" spans="1:12" ht="13.5">
      <c r="A942" s="399" t="s">
        <v>1240</v>
      </c>
      <c r="B942" s="399" t="s">
        <v>1241</v>
      </c>
      <c r="C942" s="399" t="s">
        <v>1539</v>
      </c>
      <c r="D942" s="399" t="s">
        <v>1540</v>
      </c>
      <c r="E942" s="400" t="s">
        <v>947</v>
      </c>
      <c r="F942" s="399" t="s">
        <v>947</v>
      </c>
      <c r="G942" s="399">
        <v>92101</v>
      </c>
      <c r="H942" s="399" t="s">
        <v>1914</v>
      </c>
      <c r="I942" s="399" t="s">
        <v>96</v>
      </c>
      <c r="J942" s="399" t="s">
        <v>950</v>
      </c>
      <c r="K942" s="400">
        <v>14.83</v>
      </c>
      <c r="L942" s="399" t="s">
        <v>951</v>
      </c>
    </row>
    <row r="943" spans="1:12" ht="13.5">
      <c r="A943" s="399" t="s">
        <v>1240</v>
      </c>
      <c r="B943" s="399" t="s">
        <v>1241</v>
      </c>
      <c r="C943" s="399" t="s">
        <v>1539</v>
      </c>
      <c r="D943" s="399" t="s">
        <v>1540</v>
      </c>
      <c r="E943" s="400" t="s">
        <v>947</v>
      </c>
      <c r="F943" s="399" t="s">
        <v>947</v>
      </c>
      <c r="G943" s="399">
        <v>92102</v>
      </c>
      <c r="H943" s="399" t="s">
        <v>1915</v>
      </c>
      <c r="I943" s="399" t="s">
        <v>96</v>
      </c>
      <c r="J943" s="399" t="s">
        <v>950</v>
      </c>
      <c r="K943" s="400">
        <v>3.1</v>
      </c>
      <c r="L943" s="399" t="s">
        <v>951</v>
      </c>
    </row>
    <row r="944" spans="1:12" ht="13.5">
      <c r="A944" s="399" t="s">
        <v>1240</v>
      </c>
      <c r="B944" s="399" t="s">
        <v>1241</v>
      </c>
      <c r="C944" s="399" t="s">
        <v>1539</v>
      </c>
      <c r="D944" s="399" t="s">
        <v>1540</v>
      </c>
      <c r="E944" s="400" t="s">
        <v>947</v>
      </c>
      <c r="F944" s="399" t="s">
        <v>947</v>
      </c>
      <c r="G944" s="399">
        <v>92103</v>
      </c>
      <c r="H944" s="399" t="s">
        <v>1916</v>
      </c>
      <c r="I944" s="399" t="s">
        <v>96</v>
      </c>
      <c r="J944" s="399" t="s">
        <v>950</v>
      </c>
      <c r="K944" s="400">
        <v>1.2</v>
      </c>
      <c r="L944" s="399" t="s">
        <v>951</v>
      </c>
    </row>
    <row r="945" spans="1:12" ht="13.5">
      <c r="A945" s="399" t="s">
        <v>1240</v>
      </c>
      <c r="B945" s="399" t="s">
        <v>1241</v>
      </c>
      <c r="C945" s="399" t="s">
        <v>1539</v>
      </c>
      <c r="D945" s="399" t="s">
        <v>1540</v>
      </c>
      <c r="E945" s="400" t="s">
        <v>947</v>
      </c>
      <c r="F945" s="399" t="s">
        <v>947</v>
      </c>
      <c r="G945" s="399">
        <v>92104</v>
      </c>
      <c r="H945" s="399" t="s">
        <v>1917</v>
      </c>
      <c r="I945" s="399" t="s">
        <v>96</v>
      </c>
      <c r="J945" s="399" t="s">
        <v>950</v>
      </c>
      <c r="K945" s="400">
        <v>27.82</v>
      </c>
      <c r="L945" s="399" t="s">
        <v>951</v>
      </c>
    </row>
    <row r="946" spans="1:12" ht="13.5">
      <c r="A946" s="399" t="s">
        <v>1240</v>
      </c>
      <c r="B946" s="399" t="s">
        <v>1241</v>
      </c>
      <c r="C946" s="399" t="s">
        <v>1539</v>
      </c>
      <c r="D946" s="399" t="s">
        <v>1540</v>
      </c>
      <c r="E946" s="400" t="s">
        <v>947</v>
      </c>
      <c r="F946" s="399" t="s">
        <v>947</v>
      </c>
      <c r="G946" s="399">
        <v>92105</v>
      </c>
      <c r="H946" s="399" t="s">
        <v>1918</v>
      </c>
      <c r="I946" s="399" t="s">
        <v>96</v>
      </c>
      <c r="J946" s="399" t="s">
        <v>1440</v>
      </c>
      <c r="K946" s="400">
        <v>109.34</v>
      </c>
      <c r="L946" s="399" t="s">
        <v>951</v>
      </c>
    </row>
    <row r="947" spans="1:12" ht="13.5">
      <c r="A947" s="399" t="s">
        <v>1240</v>
      </c>
      <c r="B947" s="399" t="s">
        <v>1241</v>
      </c>
      <c r="C947" s="399" t="s">
        <v>1539</v>
      </c>
      <c r="D947" s="399" t="s">
        <v>1540</v>
      </c>
      <c r="E947" s="400" t="s">
        <v>947</v>
      </c>
      <c r="F947" s="399" t="s">
        <v>947</v>
      </c>
      <c r="G947" s="399">
        <v>92108</v>
      </c>
      <c r="H947" s="399" t="s">
        <v>1919</v>
      </c>
      <c r="I947" s="399" t="s">
        <v>96</v>
      </c>
      <c r="J947" s="399" t="s">
        <v>1037</v>
      </c>
      <c r="K947" s="400">
        <v>0.71</v>
      </c>
      <c r="L947" s="399" t="s">
        <v>951</v>
      </c>
    </row>
    <row r="948" spans="1:12" ht="13.5">
      <c r="A948" s="399" t="s">
        <v>1240</v>
      </c>
      <c r="B948" s="399" t="s">
        <v>1241</v>
      </c>
      <c r="C948" s="399" t="s">
        <v>1539</v>
      </c>
      <c r="D948" s="399" t="s">
        <v>1540</v>
      </c>
      <c r="E948" s="400" t="s">
        <v>947</v>
      </c>
      <c r="F948" s="399" t="s">
        <v>947</v>
      </c>
      <c r="G948" s="399">
        <v>92109</v>
      </c>
      <c r="H948" s="399" t="s">
        <v>1920</v>
      </c>
      <c r="I948" s="399" t="s">
        <v>96</v>
      </c>
      <c r="J948" s="399" t="s">
        <v>1037</v>
      </c>
      <c r="K948" s="400">
        <v>0.08</v>
      </c>
      <c r="L948" s="399" t="s">
        <v>951</v>
      </c>
    </row>
    <row r="949" spans="1:12" ht="13.5">
      <c r="A949" s="399" t="s">
        <v>1240</v>
      </c>
      <c r="B949" s="399" t="s">
        <v>1241</v>
      </c>
      <c r="C949" s="399" t="s">
        <v>1539</v>
      </c>
      <c r="D949" s="399" t="s">
        <v>1540</v>
      </c>
      <c r="E949" s="400" t="s">
        <v>947</v>
      </c>
      <c r="F949" s="399" t="s">
        <v>947</v>
      </c>
      <c r="G949" s="399">
        <v>92110</v>
      </c>
      <c r="H949" s="399" t="s">
        <v>1921</v>
      </c>
      <c r="I949" s="399" t="s">
        <v>96</v>
      </c>
      <c r="J949" s="399" t="s">
        <v>1037</v>
      </c>
      <c r="K949" s="400">
        <v>0.55000000000000004</v>
      </c>
      <c r="L949" s="399" t="s">
        <v>951</v>
      </c>
    </row>
    <row r="950" spans="1:12" ht="13.5">
      <c r="A950" s="399" t="s">
        <v>1240</v>
      </c>
      <c r="B950" s="399" t="s">
        <v>1241</v>
      </c>
      <c r="C950" s="399" t="s">
        <v>1539</v>
      </c>
      <c r="D950" s="399" t="s">
        <v>1540</v>
      </c>
      <c r="E950" s="400" t="s">
        <v>947</v>
      </c>
      <c r="F950" s="399" t="s">
        <v>947</v>
      </c>
      <c r="G950" s="399">
        <v>92111</v>
      </c>
      <c r="H950" s="399" t="s">
        <v>1922</v>
      </c>
      <c r="I950" s="399" t="s">
        <v>96</v>
      </c>
      <c r="J950" s="399" t="s">
        <v>1037</v>
      </c>
      <c r="K950" s="400">
        <v>0.75</v>
      </c>
      <c r="L950" s="399" t="s">
        <v>951</v>
      </c>
    </row>
    <row r="951" spans="1:12" ht="13.5">
      <c r="A951" s="399" t="s">
        <v>1240</v>
      </c>
      <c r="B951" s="399" t="s">
        <v>1241</v>
      </c>
      <c r="C951" s="399" t="s">
        <v>1539</v>
      </c>
      <c r="D951" s="399" t="s">
        <v>1540</v>
      </c>
      <c r="E951" s="400" t="s">
        <v>947</v>
      </c>
      <c r="F951" s="399" t="s">
        <v>947</v>
      </c>
      <c r="G951" s="399">
        <v>92114</v>
      </c>
      <c r="H951" s="399" t="s">
        <v>1923</v>
      </c>
      <c r="I951" s="399" t="s">
        <v>96</v>
      </c>
      <c r="J951" s="399" t="s">
        <v>1037</v>
      </c>
      <c r="K951" s="400">
        <v>0.08</v>
      </c>
      <c r="L951" s="399" t="s">
        <v>951</v>
      </c>
    </row>
    <row r="952" spans="1:12" ht="13.5">
      <c r="A952" s="399" t="s">
        <v>1240</v>
      </c>
      <c r="B952" s="399" t="s">
        <v>1241</v>
      </c>
      <c r="C952" s="399" t="s">
        <v>1539</v>
      </c>
      <c r="D952" s="399" t="s">
        <v>1540</v>
      </c>
      <c r="E952" s="400" t="s">
        <v>947</v>
      </c>
      <c r="F952" s="399" t="s">
        <v>947</v>
      </c>
      <c r="G952" s="399">
        <v>92115</v>
      </c>
      <c r="H952" s="399" t="s">
        <v>1924</v>
      </c>
      <c r="I952" s="399" t="s">
        <v>96</v>
      </c>
      <c r="J952" s="399" t="s">
        <v>1037</v>
      </c>
      <c r="K952" s="400">
        <v>0</v>
      </c>
      <c r="L952" s="399" t="s">
        <v>951</v>
      </c>
    </row>
    <row r="953" spans="1:12" ht="13.5">
      <c r="A953" s="399" t="s">
        <v>1240</v>
      </c>
      <c r="B953" s="399" t="s">
        <v>1241</v>
      </c>
      <c r="C953" s="399" t="s">
        <v>1539</v>
      </c>
      <c r="D953" s="399" t="s">
        <v>1540</v>
      </c>
      <c r="E953" s="400" t="s">
        <v>947</v>
      </c>
      <c r="F953" s="399" t="s">
        <v>947</v>
      </c>
      <c r="G953" s="399">
        <v>92116</v>
      </c>
      <c r="H953" s="399" t="s">
        <v>1925</v>
      </c>
      <c r="I953" s="399" t="s">
        <v>96</v>
      </c>
      <c r="J953" s="399" t="s">
        <v>1037</v>
      </c>
      <c r="K953" s="400">
        <v>0.1</v>
      </c>
      <c r="L953" s="399" t="s">
        <v>951</v>
      </c>
    </row>
    <row r="954" spans="1:12" ht="13.5">
      <c r="A954" s="399" t="s">
        <v>1240</v>
      </c>
      <c r="B954" s="399" t="s">
        <v>1241</v>
      </c>
      <c r="C954" s="399" t="s">
        <v>1539</v>
      </c>
      <c r="D954" s="399" t="s">
        <v>1540</v>
      </c>
      <c r="E954" s="400" t="s">
        <v>947</v>
      </c>
      <c r="F954" s="399" t="s">
        <v>947</v>
      </c>
      <c r="G954" s="399">
        <v>92133</v>
      </c>
      <c r="H954" s="399" t="s">
        <v>1926</v>
      </c>
      <c r="I954" s="399" t="s">
        <v>96</v>
      </c>
      <c r="J954" s="399" t="s">
        <v>1440</v>
      </c>
      <c r="K954" s="400">
        <v>7.44</v>
      </c>
      <c r="L954" s="399" t="s">
        <v>951</v>
      </c>
    </row>
    <row r="955" spans="1:12" ht="13.5">
      <c r="A955" s="399" t="s">
        <v>1240</v>
      </c>
      <c r="B955" s="399" t="s">
        <v>1241</v>
      </c>
      <c r="C955" s="399" t="s">
        <v>1539</v>
      </c>
      <c r="D955" s="399" t="s">
        <v>1540</v>
      </c>
      <c r="E955" s="400" t="s">
        <v>947</v>
      </c>
      <c r="F955" s="399" t="s">
        <v>947</v>
      </c>
      <c r="G955" s="399">
        <v>92134</v>
      </c>
      <c r="H955" s="399" t="s">
        <v>1927</v>
      </c>
      <c r="I955" s="399" t="s">
        <v>96</v>
      </c>
      <c r="J955" s="399" t="s">
        <v>1440</v>
      </c>
      <c r="K955" s="400">
        <v>1.17</v>
      </c>
      <c r="L955" s="399" t="s">
        <v>951</v>
      </c>
    </row>
    <row r="956" spans="1:12" ht="13.5">
      <c r="A956" s="399" t="s">
        <v>1240</v>
      </c>
      <c r="B956" s="399" t="s">
        <v>1241</v>
      </c>
      <c r="C956" s="399" t="s">
        <v>1539</v>
      </c>
      <c r="D956" s="399" t="s">
        <v>1540</v>
      </c>
      <c r="E956" s="400" t="s">
        <v>947</v>
      </c>
      <c r="F956" s="399" t="s">
        <v>947</v>
      </c>
      <c r="G956" s="399">
        <v>92135</v>
      </c>
      <c r="H956" s="399" t="s">
        <v>1928</v>
      </c>
      <c r="I956" s="399" t="s">
        <v>96</v>
      </c>
      <c r="J956" s="399" t="s">
        <v>1440</v>
      </c>
      <c r="K956" s="400">
        <v>0.46</v>
      </c>
      <c r="L956" s="399" t="s">
        <v>951</v>
      </c>
    </row>
    <row r="957" spans="1:12" ht="13.5">
      <c r="A957" s="399" t="s">
        <v>1240</v>
      </c>
      <c r="B957" s="399" t="s">
        <v>1241</v>
      </c>
      <c r="C957" s="399" t="s">
        <v>1539</v>
      </c>
      <c r="D957" s="399" t="s">
        <v>1540</v>
      </c>
      <c r="E957" s="400" t="s">
        <v>947</v>
      </c>
      <c r="F957" s="399" t="s">
        <v>947</v>
      </c>
      <c r="G957" s="399">
        <v>92136</v>
      </c>
      <c r="H957" s="399" t="s">
        <v>1929</v>
      </c>
      <c r="I957" s="399" t="s">
        <v>96</v>
      </c>
      <c r="J957" s="399" t="s">
        <v>1440</v>
      </c>
      <c r="K957" s="400">
        <v>9.31</v>
      </c>
      <c r="L957" s="399" t="s">
        <v>951</v>
      </c>
    </row>
    <row r="958" spans="1:12" ht="13.5">
      <c r="A958" s="399" t="s">
        <v>1240</v>
      </c>
      <c r="B958" s="399" t="s">
        <v>1241</v>
      </c>
      <c r="C958" s="399" t="s">
        <v>1539</v>
      </c>
      <c r="D958" s="399" t="s">
        <v>1540</v>
      </c>
      <c r="E958" s="400" t="s">
        <v>947</v>
      </c>
      <c r="F958" s="399" t="s">
        <v>947</v>
      </c>
      <c r="G958" s="399">
        <v>92137</v>
      </c>
      <c r="H958" s="399" t="s">
        <v>1930</v>
      </c>
      <c r="I958" s="399" t="s">
        <v>96</v>
      </c>
      <c r="J958" s="399" t="s">
        <v>1440</v>
      </c>
      <c r="K958" s="400">
        <v>22.5</v>
      </c>
      <c r="L958" s="399" t="s">
        <v>951</v>
      </c>
    </row>
    <row r="959" spans="1:12" ht="13.5">
      <c r="A959" s="399" t="s">
        <v>1240</v>
      </c>
      <c r="B959" s="399" t="s">
        <v>1241</v>
      </c>
      <c r="C959" s="399" t="s">
        <v>1539</v>
      </c>
      <c r="D959" s="399" t="s">
        <v>1540</v>
      </c>
      <c r="E959" s="400" t="s">
        <v>947</v>
      </c>
      <c r="F959" s="399" t="s">
        <v>947</v>
      </c>
      <c r="G959" s="399">
        <v>92140</v>
      </c>
      <c r="H959" s="399" t="s">
        <v>1931</v>
      </c>
      <c r="I959" s="399" t="s">
        <v>96</v>
      </c>
      <c r="J959" s="399" t="s">
        <v>1037</v>
      </c>
      <c r="K959" s="400">
        <v>2.27</v>
      </c>
      <c r="L959" s="399" t="s">
        <v>951</v>
      </c>
    </row>
    <row r="960" spans="1:12" ht="13.5">
      <c r="A960" s="399" t="s">
        <v>1240</v>
      </c>
      <c r="B960" s="399" t="s">
        <v>1241</v>
      </c>
      <c r="C960" s="399" t="s">
        <v>1539</v>
      </c>
      <c r="D960" s="399" t="s">
        <v>1540</v>
      </c>
      <c r="E960" s="400" t="s">
        <v>947</v>
      </c>
      <c r="F960" s="399" t="s">
        <v>947</v>
      </c>
      <c r="G960" s="399">
        <v>92141</v>
      </c>
      <c r="H960" s="399" t="s">
        <v>1932</v>
      </c>
      <c r="I960" s="399" t="s">
        <v>96</v>
      </c>
      <c r="J960" s="399" t="s">
        <v>1037</v>
      </c>
      <c r="K960" s="400">
        <v>0.35</v>
      </c>
      <c r="L960" s="399" t="s">
        <v>951</v>
      </c>
    </row>
    <row r="961" spans="1:12" ht="13.5">
      <c r="A961" s="399" t="s">
        <v>1240</v>
      </c>
      <c r="B961" s="399" t="s">
        <v>1241</v>
      </c>
      <c r="C961" s="399" t="s">
        <v>1539</v>
      </c>
      <c r="D961" s="399" t="s">
        <v>1540</v>
      </c>
      <c r="E961" s="400" t="s">
        <v>947</v>
      </c>
      <c r="F961" s="399" t="s">
        <v>947</v>
      </c>
      <c r="G961" s="399">
        <v>92142</v>
      </c>
      <c r="H961" s="399" t="s">
        <v>1933</v>
      </c>
      <c r="I961" s="399" t="s">
        <v>96</v>
      </c>
      <c r="J961" s="399" t="s">
        <v>1037</v>
      </c>
      <c r="K961" s="400">
        <v>0.14000000000000001</v>
      </c>
      <c r="L961" s="399" t="s">
        <v>951</v>
      </c>
    </row>
    <row r="962" spans="1:12" ht="13.5">
      <c r="A962" s="399" t="s">
        <v>1240</v>
      </c>
      <c r="B962" s="399" t="s">
        <v>1241</v>
      </c>
      <c r="C962" s="399" t="s">
        <v>1539</v>
      </c>
      <c r="D962" s="399" t="s">
        <v>1540</v>
      </c>
      <c r="E962" s="400" t="s">
        <v>947</v>
      </c>
      <c r="F962" s="399" t="s">
        <v>947</v>
      </c>
      <c r="G962" s="399">
        <v>92143</v>
      </c>
      <c r="H962" s="399" t="s">
        <v>1934</v>
      </c>
      <c r="I962" s="399" t="s">
        <v>96</v>
      </c>
      <c r="J962" s="399" t="s">
        <v>1037</v>
      </c>
      <c r="K962" s="400">
        <v>2.83</v>
      </c>
      <c r="L962" s="399" t="s">
        <v>951</v>
      </c>
    </row>
    <row r="963" spans="1:12" ht="13.5">
      <c r="A963" s="399" t="s">
        <v>1240</v>
      </c>
      <c r="B963" s="399" t="s">
        <v>1241</v>
      </c>
      <c r="C963" s="399" t="s">
        <v>1539</v>
      </c>
      <c r="D963" s="399" t="s">
        <v>1540</v>
      </c>
      <c r="E963" s="400" t="s">
        <v>947</v>
      </c>
      <c r="F963" s="399" t="s">
        <v>947</v>
      </c>
      <c r="G963" s="399">
        <v>92144</v>
      </c>
      <c r="H963" s="399" t="s">
        <v>1935</v>
      </c>
      <c r="I963" s="399" t="s">
        <v>96</v>
      </c>
      <c r="J963" s="399" t="s">
        <v>1440</v>
      </c>
      <c r="K963" s="400">
        <v>24.95</v>
      </c>
      <c r="L963" s="399" t="s">
        <v>951</v>
      </c>
    </row>
    <row r="964" spans="1:12" ht="13.5">
      <c r="A964" s="399" t="s">
        <v>1240</v>
      </c>
      <c r="B964" s="399" t="s">
        <v>1241</v>
      </c>
      <c r="C964" s="399" t="s">
        <v>1539</v>
      </c>
      <c r="D964" s="399" t="s">
        <v>1540</v>
      </c>
      <c r="E964" s="400" t="s">
        <v>947</v>
      </c>
      <c r="F964" s="399" t="s">
        <v>947</v>
      </c>
      <c r="G964" s="399">
        <v>92237</v>
      </c>
      <c r="H964" s="399" t="s">
        <v>1936</v>
      </c>
      <c r="I964" s="399" t="s">
        <v>96</v>
      </c>
      <c r="J964" s="399" t="s">
        <v>950</v>
      </c>
      <c r="K964" s="400">
        <v>15.41</v>
      </c>
      <c r="L964" s="399" t="s">
        <v>951</v>
      </c>
    </row>
    <row r="965" spans="1:12" ht="13.5">
      <c r="A965" s="399" t="s">
        <v>1240</v>
      </c>
      <c r="B965" s="399" t="s">
        <v>1241</v>
      </c>
      <c r="C965" s="399" t="s">
        <v>1539</v>
      </c>
      <c r="D965" s="399" t="s">
        <v>1540</v>
      </c>
      <c r="E965" s="400" t="s">
        <v>947</v>
      </c>
      <c r="F965" s="399" t="s">
        <v>947</v>
      </c>
      <c r="G965" s="399">
        <v>92238</v>
      </c>
      <c r="H965" s="399" t="s">
        <v>1937</v>
      </c>
      <c r="I965" s="399" t="s">
        <v>96</v>
      </c>
      <c r="J965" s="399" t="s">
        <v>950</v>
      </c>
      <c r="K965" s="400">
        <v>3.23</v>
      </c>
      <c r="L965" s="399" t="s">
        <v>951</v>
      </c>
    </row>
    <row r="966" spans="1:12" ht="13.5">
      <c r="A966" s="399" t="s">
        <v>1240</v>
      </c>
      <c r="B966" s="399" t="s">
        <v>1241</v>
      </c>
      <c r="C966" s="399" t="s">
        <v>1539</v>
      </c>
      <c r="D966" s="399" t="s">
        <v>1540</v>
      </c>
      <c r="E966" s="400" t="s">
        <v>947</v>
      </c>
      <c r="F966" s="399" t="s">
        <v>947</v>
      </c>
      <c r="G966" s="399">
        <v>92239</v>
      </c>
      <c r="H966" s="399" t="s">
        <v>1938</v>
      </c>
      <c r="I966" s="399" t="s">
        <v>96</v>
      </c>
      <c r="J966" s="399" t="s">
        <v>950</v>
      </c>
      <c r="K966" s="400">
        <v>1.25</v>
      </c>
      <c r="L966" s="399" t="s">
        <v>951</v>
      </c>
    </row>
    <row r="967" spans="1:12" ht="13.5">
      <c r="A967" s="399" t="s">
        <v>1240</v>
      </c>
      <c r="B967" s="399" t="s">
        <v>1241</v>
      </c>
      <c r="C967" s="399" t="s">
        <v>1539</v>
      </c>
      <c r="D967" s="399" t="s">
        <v>1540</v>
      </c>
      <c r="E967" s="400" t="s">
        <v>947</v>
      </c>
      <c r="F967" s="399" t="s">
        <v>947</v>
      </c>
      <c r="G967" s="399">
        <v>92240</v>
      </c>
      <c r="H967" s="399" t="s">
        <v>1939</v>
      </c>
      <c r="I967" s="399" t="s">
        <v>96</v>
      </c>
      <c r="J967" s="399" t="s">
        <v>950</v>
      </c>
      <c r="K967" s="400">
        <v>28.9</v>
      </c>
      <c r="L967" s="399" t="s">
        <v>951</v>
      </c>
    </row>
    <row r="968" spans="1:12" ht="13.5">
      <c r="A968" s="399" t="s">
        <v>1240</v>
      </c>
      <c r="B968" s="399" t="s">
        <v>1241</v>
      </c>
      <c r="C968" s="399" t="s">
        <v>1539</v>
      </c>
      <c r="D968" s="399" t="s">
        <v>1540</v>
      </c>
      <c r="E968" s="400" t="s">
        <v>947</v>
      </c>
      <c r="F968" s="399" t="s">
        <v>947</v>
      </c>
      <c r="G968" s="399">
        <v>92241</v>
      </c>
      <c r="H968" s="399" t="s">
        <v>1940</v>
      </c>
      <c r="I968" s="399" t="s">
        <v>96</v>
      </c>
      <c r="J968" s="399" t="s">
        <v>1440</v>
      </c>
      <c r="K968" s="400">
        <v>156.91</v>
      </c>
      <c r="L968" s="399" t="s">
        <v>951</v>
      </c>
    </row>
    <row r="969" spans="1:12" ht="13.5">
      <c r="A969" s="399" t="s">
        <v>1240</v>
      </c>
      <c r="B969" s="399" t="s">
        <v>1241</v>
      </c>
      <c r="C969" s="399" t="s">
        <v>1539</v>
      </c>
      <c r="D969" s="399" t="s">
        <v>1540</v>
      </c>
      <c r="E969" s="400" t="s">
        <v>947</v>
      </c>
      <c r="F969" s="399" t="s">
        <v>947</v>
      </c>
      <c r="G969" s="399">
        <v>92712</v>
      </c>
      <c r="H969" s="399" t="s">
        <v>1941</v>
      </c>
      <c r="I969" s="399" t="s">
        <v>96</v>
      </c>
      <c r="J969" s="399" t="s">
        <v>950</v>
      </c>
      <c r="K969" s="400">
        <v>0.16</v>
      </c>
      <c r="L969" s="399" t="s">
        <v>951</v>
      </c>
    </row>
    <row r="970" spans="1:12" ht="13.5">
      <c r="A970" s="399" t="s">
        <v>1240</v>
      </c>
      <c r="B970" s="399" t="s">
        <v>1241</v>
      </c>
      <c r="C970" s="399" t="s">
        <v>1539</v>
      </c>
      <c r="D970" s="399" t="s">
        <v>1540</v>
      </c>
      <c r="E970" s="400" t="s">
        <v>947</v>
      </c>
      <c r="F970" s="399" t="s">
        <v>947</v>
      </c>
      <c r="G970" s="399">
        <v>92713</v>
      </c>
      <c r="H970" s="399" t="s">
        <v>1942</v>
      </c>
      <c r="I970" s="399" t="s">
        <v>96</v>
      </c>
      <c r="J970" s="399" t="s">
        <v>950</v>
      </c>
      <c r="K970" s="400">
        <v>0.01</v>
      </c>
      <c r="L970" s="399" t="s">
        <v>951</v>
      </c>
    </row>
    <row r="971" spans="1:12" ht="13.5">
      <c r="A971" s="399" t="s">
        <v>1240</v>
      </c>
      <c r="B971" s="399" t="s">
        <v>1241</v>
      </c>
      <c r="C971" s="399" t="s">
        <v>1539</v>
      </c>
      <c r="D971" s="399" t="s">
        <v>1540</v>
      </c>
      <c r="E971" s="400" t="s">
        <v>947</v>
      </c>
      <c r="F971" s="399" t="s">
        <v>947</v>
      </c>
      <c r="G971" s="399">
        <v>92714</v>
      </c>
      <c r="H971" s="399" t="s">
        <v>1943</v>
      </c>
      <c r="I971" s="399" t="s">
        <v>96</v>
      </c>
      <c r="J971" s="399" t="s">
        <v>950</v>
      </c>
      <c r="K971" s="400">
        <v>0.2</v>
      </c>
      <c r="L971" s="399" t="s">
        <v>951</v>
      </c>
    </row>
    <row r="972" spans="1:12" ht="13.5">
      <c r="A972" s="399" t="s">
        <v>1240</v>
      </c>
      <c r="B972" s="399" t="s">
        <v>1241</v>
      </c>
      <c r="C972" s="399" t="s">
        <v>1539</v>
      </c>
      <c r="D972" s="399" t="s">
        <v>1540</v>
      </c>
      <c r="E972" s="400" t="s">
        <v>947</v>
      </c>
      <c r="F972" s="399" t="s">
        <v>947</v>
      </c>
      <c r="G972" s="399">
        <v>92715</v>
      </c>
      <c r="H972" s="399" t="s">
        <v>1944</v>
      </c>
      <c r="I972" s="399" t="s">
        <v>96</v>
      </c>
      <c r="J972" s="399" t="s">
        <v>1037</v>
      </c>
      <c r="K972" s="400">
        <v>15.93</v>
      </c>
      <c r="L972" s="399" t="s">
        <v>951</v>
      </c>
    </row>
    <row r="973" spans="1:12" ht="13.5">
      <c r="A973" s="399" t="s">
        <v>1240</v>
      </c>
      <c r="B973" s="399" t="s">
        <v>1241</v>
      </c>
      <c r="C973" s="399" t="s">
        <v>1539</v>
      </c>
      <c r="D973" s="399" t="s">
        <v>1540</v>
      </c>
      <c r="E973" s="400" t="s">
        <v>947</v>
      </c>
      <c r="F973" s="399" t="s">
        <v>947</v>
      </c>
      <c r="G973" s="399">
        <v>92956</v>
      </c>
      <c r="H973" s="399" t="s">
        <v>1945</v>
      </c>
      <c r="I973" s="399" t="s">
        <v>96</v>
      </c>
      <c r="J973" s="399" t="s">
        <v>950</v>
      </c>
      <c r="K973" s="400">
        <v>3.75</v>
      </c>
      <c r="L973" s="399" t="s">
        <v>951</v>
      </c>
    </row>
    <row r="974" spans="1:12" ht="13.5">
      <c r="A974" s="399" t="s">
        <v>1240</v>
      </c>
      <c r="B974" s="399" t="s">
        <v>1241</v>
      </c>
      <c r="C974" s="399" t="s">
        <v>1539</v>
      </c>
      <c r="D974" s="399" t="s">
        <v>1540</v>
      </c>
      <c r="E974" s="400" t="s">
        <v>947</v>
      </c>
      <c r="F974" s="399" t="s">
        <v>947</v>
      </c>
      <c r="G974" s="399">
        <v>92957</v>
      </c>
      <c r="H974" s="399" t="s">
        <v>1946</v>
      </c>
      <c r="I974" s="399" t="s">
        <v>96</v>
      </c>
      <c r="J974" s="399" t="s">
        <v>950</v>
      </c>
      <c r="K974" s="400">
        <v>0.44</v>
      </c>
      <c r="L974" s="399" t="s">
        <v>951</v>
      </c>
    </row>
    <row r="975" spans="1:12" ht="13.5">
      <c r="A975" s="399" t="s">
        <v>1240</v>
      </c>
      <c r="B975" s="399" t="s">
        <v>1241</v>
      </c>
      <c r="C975" s="399" t="s">
        <v>1539</v>
      </c>
      <c r="D975" s="399" t="s">
        <v>1540</v>
      </c>
      <c r="E975" s="400" t="s">
        <v>947</v>
      </c>
      <c r="F975" s="399" t="s">
        <v>947</v>
      </c>
      <c r="G975" s="399">
        <v>92958</v>
      </c>
      <c r="H975" s="399" t="s">
        <v>1947</v>
      </c>
      <c r="I975" s="399" t="s">
        <v>96</v>
      </c>
      <c r="J975" s="399" t="s">
        <v>950</v>
      </c>
      <c r="K975" s="400">
        <v>4.1100000000000003</v>
      </c>
      <c r="L975" s="399" t="s">
        <v>951</v>
      </c>
    </row>
    <row r="976" spans="1:12" ht="13.5">
      <c r="A976" s="399" t="s">
        <v>1240</v>
      </c>
      <c r="B976" s="399" t="s">
        <v>1241</v>
      </c>
      <c r="C976" s="399" t="s">
        <v>1539</v>
      </c>
      <c r="D976" s="399" t="s">
        <v>1540</v>
      </c>
      <c r="E976" s="400" t="s">
        <v>947</v>
      </c>
      <c r="F976" s="399" t="s">
        <v>947</v>
      </c>
      <c r="G976" s="399">
        <v>92959</v>
      </c>
      <c r="H976" s="399" t="s">
        <v>1948</v>
      </c>
      <c r="I976" s="399" t="s">
        <v>96</v>
      </c>
      <c r="J976" s="399" t="s">
        <v>1440</v>
      </c>
      <c r="K976" s="400">
        <v>5.27</v>
      </c>
      <c r="L976" s="399" t="s">
        <v>951</v>
      </c>
    </row>
    <row r="977" spans="1:12" ht="13.5">
      <c r="A977" s="399" t="s">
        <v>1240</v>
      </c>
      <c r="B977" s="399" t="s">
        <v>1241</v>
      </c>
      <c r="C977" s="399" t="s">
        <v>1539</v>
      </c>
      <c r="D977" s="399" t="s">
        <v>1540</v>
      </c>
      <c r="E977" s="400" t="s">
        <v>947</v>
      </c>
      <c r="F977" s="399" t="s">
        <v>947</v>
      </c>
      <c r="G977" s="399">
        <v>92963</v>
      </c>
      <c r="H977" s="399" t="s">
        <v>1949</v>
      </c>
      <c r="I977" s="399" t="s">
        <v>96</v>
      </c>
      <c r="J977" s="399" t="s">
        <v>950</v>
      </c>
      <c r="K977" s="400">
        <v>1.06</v>
      </c>
      <c r="L977" s="399" t="s">
        <v>951</v>
      </c>
    </row>
    <row r="978" spans="1:12" ht="13.5">
      <c r="A978" s="399" t="s">
        <v>1240</v>
      </c>
      <c r="B978" s="399" t="s">
        <v>1241</v>
      </c>
      <c r="C978" s="399" t="s">
        <v>1539</v>
      </c>
      <c r="D978" s="399" t="s">
        <v>1540</v>
      </c>
      <c r="E978" s="400" t="s">
        <v>947</v>
      </c>
      <c r="F978" s="399" t="s">
        <v>947</v>
      </c>
      <c r="G978" s="399">
        <v>92964</v>
      </c>
      <c r="H978" s="399" t="s">
        <v>1950</v>
      </c>
      <c r="I978" s="399" t="s">
        <v>96</v>
      </c>
      <c r="J978" s="399" t="s">
        <v>950</v>
      </c>
      <c r="K978" s="400">
        <v>0.12</v>
      </c>
      <c r="L978" s="399" t="s">
        <v>951</v>
      </c>
    </row>
    <row r="979" spans="1:12" ht="13.5">
      <c r="A979" s="399" t="s">
        <v>1240</v>
      </c>
      <c r="B979" s="399" t="s">
        <v>1241</v>
      </c>
      <c r="C979" s="399" t="s">
        <v>1539</v>
      </c>
      <c r="D979" s="399" t="s">
        <v>1540</v>
      </c>
      <c r="E979" s="400" t="s">
        <v>947</v>
      </c>
      <c r="F979" s="399" t="s">
        <v>947</v>
      </c>
      <c r="G979" s="399">
        <v>92965</v>
      </c>
      <c r="H979" s="399" t="s">
        <v>1951</v>
      </c>
      <c r="I979" s="399" t="s">
        <v>96</v>
      </c>
      <c r="J979" s="399" t="s">
        <v>950</v>
      </c>
      <c r="K979" s="400">
        <v>1.33</v>
      </c>
      <c r="L979" s="399" t="s">
        <v>951</v>
      </c>
    </row>
    <row r="980" spans="1:12" ht="13.5">
      <c r="A980" s="399" t="s">
        <v>1240</v>
      </c>
      <c r="B980" s="399" t="s">
        <v>1241</v>
      </c>
      <c r="C980" s="399" t="s">
        <v>1539</v>
      </c>
      <c r="D980" s="399" t="s">
        <v>1540</v>
      </c>
      <c r="E980" s="400" t="s">
        <v>947</v>
      </c>
      <c r="F980" s="399" t="s">
        <v>947</v>
      </c>
      <c r="G980" s="399">
        <v>93220</v>
      </c>
      <c r="H980" s="399" t="s">
        <v>1952</v>
      </c>
      <c r="I980" s="399" t="s">
        <v>96</v>
      </c>
      <c r="J980" s="399" t="s">
        <v>950</v>
      </c>
      <c r="K980" s="400">
        <v>174.9</v>
      </c>
      <c r="L980" s="399" t="s">
        <v>951</v>
      </c>
    </row>
    <row r="981" spans="1:12" ht="13.5">
      <c r="A981" s="399" t="s">
        <v>1240</v>
      </c>
      <c r="B981" s="399" t="s">
        <v>1241</v>
      </c>
      <c r="C981" s="399" t="s">
        <v>1539</v>
      </c>
      <c r="D981" s="399" t="s">
        <v>1540</v>
      </c>
      <c r="E981" s="400" t="s">
        <v>947</v>
      </c>
      <c r="F981" s="399" t="s">
        <v>947</v>
      </c>
      <c r="G981" s="399">
        <v>93221</v>
      </c>
      <c r="H981" s="399" t="s">
        <v>1953</v>
      </c>
      <c r="I981" s="399" t="s">
        <v>96</v>
      </c>
      <c r="J981" s="399" t="s">
        <v>950</v>
      </c>
      <c r="K981" s="400">
        <v>24.28</v>
      </c>
      <c r="L981" s="399" t="s">
        <v>951</v>
      </c>
    </row>
    <row r="982" spans="1:12" ht="13.5">
      <c r="A982" s="399" t="s">
        <v>1240</v>
      </c>
      <c r="B982" s="399" t="s">
        <v>1241</v>
      </c>
      <c r="C982" s="399" t="s">
        <v>1539</v>
      </c>
      <c r="D982" s="399" t="s">
        <v>1540</v>
      </c>
      <c r="E982" s="400" t="s">
        <v>947</v>
      </c>
      <c r="F982" s="399" t="s">
        <v>947</v>
      </c>
      <c r="G982" s="399">
        <v>93222</v>
      </c>
      <c r="H982" s="399" t="s">
        <v>1954</v>
      </c>
      <c r="I982" s="399" t="s">
        <v>96</v>
      </c>
      <c r="J982" s="399" t="s">
        <v>950</v>
      </c>
      <c r="K982" s="400">
        <v>218.88</v>
      </c>
      <c r="L982" s="399" t="s">
        <v>951</v>
      </c>
    </row>
    <row r="983" spans="1:12" ht="13.5">
      <c r="A983" s="399" t="s">
        <v>1240</v>
      </c>
      <c r="B983" s="399" t="s">
        <v>1241</v>
      </c>
      <c r="C983" s="399" t="s">
        <v>1539</v>
      </c>
      <c r="D983" s="399" t="s">
        <v>1540</v>
      </c>
      <c r="E983" s="400" t="s">
        <v>947</v>
      </c>
      <c r="F983" s="399" t="s">
        <v>947</v>
      </c>
      <c r="G983" s="399">
        <v>93223</v>
      </c>
      <c r="H983" s="399" t="s">
        <v>1955</v>
      </c>
      <c r="I983" s="399" t="s">
        <v>96</v>
      </c>
      <c r="J983" s="399" t="s">
        <v>1440</v>
      </c>
      <c r="K983" s="400">
        <v>88.8</v>
      </c>
      <c r="L983" s="399" t="s">
        <v>951</v>
      </c>
    </row>
    <row r="984" spans="1:12" ht="13.5">
      <c r="A984" s="399" t="s">
        <v>1240</v>
      </c>
      <c r="B984" s="399" t="s">
        <v>1241</v>
      </c>
      <c r="C984" s="399" t="s">
        <v>1539</v>
      </c>
      <c r="D984" s="399" t="s">
        <v>1540</v>
      </c>
      <c r="E984" s="400" t="s">
        <v>947</v>
      </c>
      <c r="F984" s="399" t="s">
        <v>947</v>
      </c>
      <c r="G984" s="399">
        <v>93229</v>
      </c>
      <c r="H984" s="399" t="s">
        <v>1956</v>
      </c>
      <c r="I984" s="399" t="s">
        <v>96</v>
      </c>
      <c r="J984" s="399" t="s">
        <v>1037</v>
      </c>
      <c r="K984" s="400">
        <v>0.3</v>
      </c>
      <c r="L984" s="399" t="s">
        <v>951</v>
      </c>
    </row>
    <row r="985" spans="1:12" ht="13.5">
      <c r="A985" s="399" t="s">
        <v>1240</v>
      </c>
      <c r="B985" s="399" t="s">
        <v>1241</v>
      </c>
      <c r="C985" s="399" t="s">
        <v>1539</v>
      </c>
      <c r="D985" s="399" t="s">
        <v>1540</v>
      </c>
      <c r="E985" s="400" t="s">
        <v>947</v>
      </c>
      <c r="F985" s="399" t="s">
        <v>947</v>
      </c>
      <c r="G985" s="399">
        <v>93230</v>
      </c>
      <c r="H985" s="399" t="s">
        <v>1957</v>
      </c>
      <c r="I985" s="399" t="s">
        <v>96</v>
      </c>
      <c r="J985" s="399" t="s">
        <v>1037</v>
      </c>
      <c r="K985" s="400">
        <v>0.03</v>
      </c>
      <c r="L985" s="399" t="s">
        <v>951</v>
      </c>
    </row>
    <row r="986" spans="1:12" ht="13.5">
      <c r="A986" s="399" t="s">
        <v>1240</v>
      </c>
      <c r="B986" s="399" t="s">
        <v>1241</v>
      </c>
      <c r="C986" s="399" t="s">
        <v>1539</v>
      </c>
      <c r="D986" s="399" t="s">
        <v>1540</v>
      </c>
      <c r="E986" s="400" t="s">
        <v>947</v>
      </c>
      <c r="F986" s="399" t="s">
        <v>947</v>
      </c>
      <c r="G986" s="399">
        <v>93231</v>
      </c>
      <c r="H986" s="399" t="s">
        <v>1958</v>
      </c>
      <c r="I986" s="399" t="s">
        <v>96</v>
      </c>
      <c r="J986" s="399" t="s">
        <v>1037</v>
      </c>
      <c r="K986" s="400">
        <v>0.28000000000000003</v>
      </c>
      <c r="L986" s="399" t="s">
        <v>951</v>
      </c>
    </row>
    <row r="987" spans="1:12" ht="13.5">
      <c r="A987" s="399" t="s">
        <v>1240</v>
      </c>
      <c r="B987" s="399" t="s">
        <v>1241</v>
      </c>
      <c r="C987" s="399" t="s">
        <v>1539</v>
      </c>
      <c r="D987" s="399" t="s">
        <v>1540</v>
      </c>
      <c r="E987" s="400" t="s">
        <v>947</v>
      </c>
      <c r="F987" s="399" t="s">
        <v>947</v>
      </c>
      <c r="G987" s="399">
        <v>93232</v>
      </c>
      <c r="H987" s="399" t="s">
        <v>1959</v>
      </c>
      <c r="I987" s="399" t="s">
        <v>96</v>
      </c>
      <c r="J987" s="399" t="s">
        <v>1440</v>
      </c>
      <c r="K987" s="400">
        <v>5.37</v>
      </c>
      <c r="L987" s="399" t="s">
        <v>951</v>
      </c>
    </row>
    <row r="988" spans="1:12" ht="13.5">
      <c r="A988" s="399" t="s">
        <v>1240</v>
      </c>
      <c r="B988" s="399" t="s">
        <v>1241</v>
      </c>
      <c r="C988" s="399" t="s">
        <v>1539</v>
      </c>
      <c r="D988" s="399" t="s">
        <v>1540</v>
      </c>
      <c r="E988" s="400" t="s">
        <v>947</v>
      </c>
      <c r="F988" s="399" t="s">
        <v>947</v>
      </c>
      <c r="G988" s="399">
        <v>93235</v>
      </c>
      <c r="H988" s="399" t="s">
        <v>1960</v>
      </c>
      <c r="I988" s="399" t="s">
        <v>96</v>
      </c>
      <c r="J988" s="399" t="s">
        <v>950</v>
      </c>
      <c r="K988" s="400">
        <v>0.76</v>
      </c>
      <c r="L988" s="399" t="s">
        <v>951</v>
      </c>
    </row>
    <row r="989" spans="1:12" ht="13.5">
      <c r="A989" s="399" t="s">
        <v>1240</v>
      </c>
      <c r="B989" s="399" t="s">
        <v>1241</v>
      </c>
      <c r="C989" s="399" t="s">
        <v>1539</v>
      </c>
      <c r="D989" s="399" t="s">
        <v>1540</v>
      </c>
      <c r="E989" s="400" t="s">
        <v>947</v>
      </c>
      <c r="F989" s="399" t="s">
        <v>947</v>
      </c>
      <c r="G989" s="399">
        <v>93238</v>
      </c>
      <c r="H989" s="399" t="s">
        <v>1961</v>
      </c>
      <c r="I989" s="399" t="s">
        <v>96</v>
      </c>
      <c r="J989" s="399" t="s">
        <v>950</v>
      </c>
      <c r="K989" s="400">
        <v>0.66</v>
      </c>
      <c r="L989" s="399" t="s">
        <v>951</v>
      </c>
    </row>
    <row r="990" spans="1:12" ht="13.5">
      <c r="A990" s="399" t="s">
        <v>1240</v>
      </c>
      <c r="B990" s="399" t="s">
        <v>1241</v>
      </c>
      <c r="C990" s="399" t="s">
        <v>1539</v>
      </c>
      <c r="D990" s="399" t="s">
        <v>1540</v>
      </c>
      <c r="E990" s="400" t="s">
        <v>947</v>
      </c>
      <c r="F990" s="399" t="s">
        <v>947</v>
      </c>
      <c r="G990" s="399">
        <v>93239</v>
      </c>
      <c r="H990" s="399" t="s">
        <v>1962</v>
      </c>
      <c r="I990" s="399" t="s">
        <v>96</v>
      </c>
      <c r="J990" s="399" t="s">
        <v>950</v>
      </c>
      <c r="K990" s="400">
        <v>3.01</v>
      </c>
      <c r="L990" s="399" t="s">
        <v>951</v>
      </c>
    </row>
    <row r="991" spans="1:12" ht="13.5">
      <c r="A991" s="399" t="s">
        <v>1240</v>
      </c>
      <c r="B991" s="399" t="s">
        <v>1241</v>
      </c>
      <c r="C991" s="399" t="s">
        <v>1539</v>
      </c>
      <c r="D991" s="399" t="s">
        <v>1540</v>
      </c>
      <c r="E991" s="400" t="s">
        <v>947</v>
      </c>
      <c r="F991" s="399" t="s">
        <v>947</v>
      </c>
      <c r="G991" s="399">
        <v>93240</v>
      </c>
      <c r="H991" s="399" t="s">
        <v>1963</v>
      </c>
      <c r="I991" s="399" t="s">
        <v>96</v>
      </c>
      <c r="J991" s="399" t="s">
        <v>1440</v>
      </c>
      <c r="K991" s="400">
        <v>6.8</v>
      </c>
      <c r="L991" s="399" t="s">
        <v>951</v>
      </c>
    </row>
    <row r="992" spans="1:12" ht="13.5">
      <c r="A992" s="399" t="s">
        <v>1240</v>
      </c>
      <c r="B992" s="399" t="s">
        <v>1241</v>
      </c>
      <c r="C992" s="399" t="s">
        <v>1539</v>
      </c>
      <c r="D992" s="399" t="s">
        <v>1540</v>
      </c>
      <c r="E992" s="400" t="s">
        <v>947</v>
      </c>
      <c r="F992" s="399" t="s">
        <v>947</v>
      </c>
      <c r="G992" s="399">
        <v>93267</v>
      </c>
      <c r="H992" s="399" t="s">
        <v>1964</v>
      </c>
      <c r="I992" s="399" t="s">
        <v>96</v>
      </c>
      <c r="J992" s="399" t="s">
        <v>950</v>
      </c>
      <c r="K992" s="400">
        <v>24.17</v>
      </c>
      <c r="L992" s="399" t="s">
        <v>951</v>
      </c>
    </row>
    <row r="993" spans="1:12" ht="13.5">
      <c r="A993" s="399" t="s">
        <v>1240</v>
      </c>
      <c r="B993" s="399" t="s">
        <v>1241</v>
      </c>
      <c r="C993" s="399" t="s">
        <v>1539</v>
      </c>
      <c r="D993" s="399" t="s">
        <v>1540</v>
      </c>
      <c r="E993" s="400" t="s">
        <v>947</v>
      </c>
      <c r="F993" s="399" t="s">
        <v>947</v>
      </c>
      <c r="G993" s="399">
        <v>93269</v>
      </c>
      <c r="H993" s="399" t="s">
        <v>1965</v>
      </c>
      <c r="I993" s="399" t="s">
        <v>96</v>
      </c>
      <c r="J993" s="399" t="s">
        <v>950</v>
      </c>
      <c r="K993" s="400">
        <v>2.87</v>
      </c>
      <c r="L993" s="399" t="s">
        <v>951</v>
      </c>
    </row>
    <row r="994" spans="1:12" ht="13.5">
      <c r="A994" s="399" t="s">
        <v>1240</v>
      </c>
      <c r="B994" s="399" t="s">
        <v>1241</v>
      </c>
      <c r="C994" s="399" t="s">
        <v>1539</v>
      </c>
      <c r="D994" s="399" t="s">
        <v>1540</v>
      </c>
      <c r="E994" s="400" t="s">
        <v>947</v>
      </c>
      <c r="F994" s="399" t="s">
        <v>947</v>
      </c>
      <c r="G994" s="399">
        <v>93270</v>
      </c>
      <c r="H994" s="399" t="s">
        <v>1966</v>
      </c>
      <c r="I994" s="399" t="s">
        <v>96</v>
      </c>
      <c r="J994" s="399" t="s">
        <v>950</v>
      </c>
      <c r="K994" s="400">
        <v>26.44</v>
      </c>
      <c r="L994" s="399" t="s">
        <v>951</v>
      </c>
    </row>
    <row r="995" spans="1:12" ht="13.5">
      <c r="A995" s="399" t="s">
        <v>1240</v>
      </c>
      <c r="B995" s="399" t="s">
        <v>1241</v>
      </c>
      <c r="C995" s="399" t="s">
        <v>1539</v>
      </c>
      <c r="D995" s="399" t="s">
        <v>1540</v>
      </c>
      <c r="E995" s="400" t="s">
        <v>947</v>
      </c>
      <c r="F995" s="399" t="s">
        <v>947</v>
      </c>
      <c r="G995" s="399">
        <v>93271</v>
      </c>
      <c r="H995" s="399" t="s">
        <v>1967</v>
      </c>
      <c r="I995" s="399" t="s">
        <v>96</v>
      </c>
      <c r="J995" s="399" t="s">
        <v>1037</v>
      </c>
      <c r="K995" s="400">
        <v>5.61</v>
      </c>
      <c r="L995" s="399" t="s">
        <v>951</v>
      </c>
    </row>
    <row r="996" spans="1:12" ht="13.5">
      <c r="A996" s="399" t="s">
        <v>1240</v>
      </c>
      <c r="B996" s="399" t="s">
        <v>1241</v>
      </c>
      <c r="C996" s="399" t="s">
        <v>1539</v>
      </c>
      <c r="D996" s="399" t="s">
        <v>1540</v>
      </c>
      <c r="E996" s="400" t="s">
        <v>947</v>
      </c>
      <c r="F996" s="399" t="s">
        <v>947</v>
      </c>
      <c r="G996" s="399">
        <v>93277</v>
      </c>
      <c r="H996" s="399" t="s">
        <v>1968</v>
      </c>
      <c r="I996" s="399" t="s">
        <v>96</v>
      </c>
      <c r="J996" s="399" t="s">
        <v>950</v>
      </c>
      <c r="K996" s="400">
        <v>0.27</v>
      </c>
      <c r="L996" s="399" t="s">
        <v>951</v>
      </c>
    </row>
    <row r="997" spans="1:12" ht="13.5">
      <c r="A997" s="399" t="s">
        <v>1240</v>
      </c>
      <c r="B997" s="399" t="s">
        <v>1241</v>
      </c>
      <c r="C997" s="399" t="s">
        <v>1539</v>
      </c>
      <c r="D997" s="399" t="s">
        <v>1540</v>
      </c>
      <c r="E997" s="400" t="s">
        <v>947</v>
      </c>
      <c r="F997" s="399" t="s">
        <v>947</v>
      </c>
      <c r="G997" s="399">
        <v>93278</v>
      </c>
      <c r="H997" s="399" t="s">
        <v>1969</v>
      </c>
      <c r="I997" s="399" t="s">
        <v>96</v>
      </c>
      <c r="J997" s="399" t="s">
        <v>950</v>
      </c>
      <c r="K997" s="400">
        <v>0.03</v>
      </c>
      <c r="L997" s="399" t="s">
        <v>951</v>
      </c>
    </row>
    <row r="998" spans="1:12" ht="13.5">
      <c r="A998" s="399" t="s">
        <v>1240</v>
      </c>
      <c r="B998" s="399" t="s">
        <v>1241</v>
      </c>
      <c r="C998" s="399" t="s">
        <v>1539</v>
      </c>
      <c r="D998" s="399" t="s">
        <v>1540</v>
      </c>
      <c r="E998" s="400" t="s">
        <v>947</v>
      </c>
      <c r="F998" s="399" t="s">
        <v>947</v>
      </c>
      <c r="G998" s="399">
        <v>93279</v>
      </c>
      <c r="H998" s="399" t="s">
        <v>1970</v>
      </c>
      <c r="I998" s="399" t="s">
        <v>96</v>
      </c>
      <c r="J998" s="399" t="s">
        <v>950</v>
      </c>
      <c r="K998" s="400">
        <v>0.26</v>
      </c>
      <c r="L998" s="399" t="s">
        <v>951</v>
      </c>
    </row>
    <row r="999" spans="1:12" ht="13.5">
      <c r="A999" s="399" t="s">
        <v>1240</v>
      </c>
      <c r="B999" s="399" t="s">
        <v>1241</v>
      </c>
      <c r="C999" s="399" t="s">
        <v>1539</v>
      </c>
      <c r="D999" s="399" t="s">
        <v>1540</v>
      </c>
      <c r="E999" s="400" t="s">
        <v>947</v>
      </c>
      <c r="F999" s="399" t="s">
        <v>947</v>
      </c>
      <c r="G999" s="399">
        <v>93280</v>
      </c>
      <c r="H999" s="399" t="s">
        <v>1971</v>
      </c>
      <c r="I999" s="399" t="s">
        <v>96</v>
      </c>
      <c r="J999" s="399" t="s">
        <v>1037</v>
      </c>
      <c r="K999" s="400">
        <v>0.46</v>
      </c>
      <c r="L999" s="399" t="s">
        <v>951</v>
      </c>
    </row>
    <row r="1000" spans="1:12" ht="13.5">
      <c r="A1000" s="399" t="s">
        <v>1240</v>
      </c>
      <c r="B1000" s="399" t="s">
        <v>1241</v>
      </c>
      <c r="C1000" s="399" t="s">
        <v>1539</v>
      </c>
      <c r="D1000" s="399" t="s">
        <v>1540</v>
      </c>
      <c r="E1000" s="400" t="s">
        <v>947</v>
      </c>
      <c r="F1000" s="399" t="s">
        <v>947</v>
      </c>
      <c r="G1000" s="399">
        <v>93283</v>
      </c>
      <c r="H1000" s="399" t="s">
        <v>1972</v>
      </c>
      <c r="I1000" s="399" t="s">
        <v>96</v>
      </c>
      <c r="J1000" s="399" t="s">
        <v>950</v>
      </c>
      <c r="K1000" s="400">
        <v>50.81</v>
      </c>
      <c r="L1000" s="399" t="s">
        <v>951</v>
      </c>
    </row>
    <row r="1001" spans="1:12" ht="13.5">
      <c r="A1001" s="399" t="s">
        <v>1240</v>
      </c>
      <c r="B1001" s="399" t="s">
        <v>1241</v>
      </c>
      <c r="C1001" s="399" t="s">
        <v>1539</v>
      </c>
      <c r="D1001" s="399" t="s">
        <v>1540</v>
      </c>
      <c r="E1001" s="400" t="s">
        <v>947</v>
      </c>
      <c r="F1001" s="399" t="s">
        <v>947</v>
      </c>
      <c r="G1001" s="399">
        <v>93284</v>
      </c>
      <c r="H1001" s="399" t="s">
        <v>1973</v>
      </c>
      <c r="I1001" s="399" t="s">
        <v>96</v>
      </c>
      <c r="J1001" s="399" t="s">
        <v>950</v>
      </c>
      <c r="K1001" s="400">
        <v>9.65</v>
      </c>
      <c r="L1001" s="399" t="s">
        <v>951</v>
      </c>
    </row>
    <row r="1002" spans="1:12" ht="13.5">
      <c r="A1002" s="399" t="s">
        <v>1240</v>
      </c>
      <c r="B1002" s="399" t="s">
        <v>1241</v>
      </c>
      <c r="C1002" s="399" t="s">
        <v>1539</v>
      </c>
      <c r="D1002" s="399" t="s">
        <v>1540</v>
      </c>
      <c r="E1002" s="400" t="s">
        <v>947</v>
      </c>
      <c r="F1002" s="399" t="s">
        <v>947</v>
      </c>
      <c r="G1002" s="399">
        <v>93285</v>
      </c>
      <c r="H1002" s="399" t="s">
        <v>1974</v>
      </c>
      <c r="I1002" s="399" t="s">
        <v>96</v>
      </c>
      <c r="J1002" s="399" t="s">
        <v>950</v>
      </c>
      <c r="K1002" s="400">
        <v>81.69</v>
      </c>
      <c r="L1002" s="399" t="s">
        <v>951</v>
      </c>
    </row>
    <row r="1003" spans="1:12" ht="13.5">
      <c r="A1003" s="399" t="s">
        <v>1240</v>
      </c>
      <c r="B1003" s="399" t="s">
        <v>1241</v>
      </c>
      <c r="C1003" s="399" t="s">
        <v>1539</v>
      </c>
      <c r="D1003" s="399" t="s">
        <v>1540</v>
      </c>
      <c r="E1003" s="400" t="s">
        <v>947</v>
      </c>
      <c r="F1003" s="399" t="s">
        <v>947</v>
      </c>
      <c r="G1003" s="399">
        <v>93286</v>
      </c>
      <c r="H1003" s="399" t="s">
        <v>1975</v>
      </c>
      <c r="I1003" s="399" t="s">
        <v>96</v>
      </c>
      <c r="J1003" s="399" t="s">
        <v>1037</v>
      </c>
      <c r="K1003" s="400">
        <v>132.6</v>
      </c>
      <c r="L1003" s="399" t="s">
        <v>951</v>
      </c>
    </row>
    <row r="1004" spans="1:12" ht="13.5">
      <c r="A1004" s="399" t="s">
        <v>1240</v>
      </c>
      <c r="B1004" s="399" t="s">
        <v>1241</v>
      </c>
      <c r="C1004" s="399" t="s">
        <v>1539</v>
      </c>
      <c r="D1004" s="399" t="s">
        <v>1540</v>
      </c>
      <c r="E1004" s="400" t="s">
        <v>947</v>
      </c>
      <c r="F1004" s="399" t="s">
        <v>947</v>
      </c>
      <c r="G1004" s="399">
        <v>93296</v>
      </c>
      <c r="H1004" s="399" t="s">
        <v>1976</v>
      </c>
      <c r="I1004" s="399" t="s">
        <v>96</v>
      </c>
      <c r="J1004" s="399" t="s">
        <v>950</v>
      </c>
      <c r="K1004" s="400">
        <v>3.55</v>
      </c>
      <c r="L1004" s="399" t="s">
        <v>951</v>
      </c>
    </row>
    <row r="1005" spans="1:12" ht="13.5">
      <c r="A1005" s="399" t="s">
        <v>1240</v>
      </c>
      <c r="B1005" s="399" t="s">
        <v>1241</v>
      </c>
      <c r="C1005" s="399" t="s">
        <v>1539</v>
      </c>
      <c r="D1005" s="399" t="s">
        <v>1540</v>
      </c>
      <c r="E1005" s="400" t="s">
        <v>947</v>
      </c>
      <c r="F1005" s="399" t="s">
        <v>947</v>
      </c>
      <c r="G1005" s="399">
        <v>93397</v>
      </c>
      <c r="H1005" s="399" t="s">
        <v>1977</v>
      </c>
      <c r="I1005" s="399" t="s">
        <v>96</v>
      </c>
      <c r="J1005" s="399" t="s">
        <v>950</v>
      </c>
      <c r="K1005" s="400">
        <v>9.5399999999999991</v>
      </c>
      <c r="L1005" s="399" t="s">
        <v>951</v>
      </c>
    </row>
    <row r="1006" spans="1:12" ht="13.5">
      <c r="A1006" s="399" t="s">
        <v>1240</v>
      </c>
      <c r="B1006" s="399" t="s">
        <v>1241</v>
      </c>
      <c r="C1006" s="399" t="s">
        <v>1539</v>
      </c>
      <c r="D1006" s="399" t="s">
        <v>1540</v>
      </c>
      <c r="E1006" s="400" t="s">
        <v>947</v>
      </c>
      <c r="F1006" s="399" t="s">
        <v>947</v>
      </c>
      <c r="G1006" s="399">
        <v>93398</v>
      </c>
      <c r="H1006" s="399" t="s">
        <v>1978</v>
      </c>
      <c r="I1006" s="399" t="s">
        <v>96</v>
      </c>
      <c r="J1006" s="399" t="s">
        <v>950</v>
      </c>
      <c r="K1006" s="400">
        <v>2</v>
      </c>
      <c r="L1006" s="399" t="s">
        <v>951</v>
      </c>
    </row>
    <row r="1007" spans="1:12" ht="13.5">
      <c r="A1007" s="399" t="s">
        <v>1240</v>
      </c>
      <c r="B1007" s="399" t="s">
        <v>1241</v>
      </c>
      <c r="C1007" s="399" t="s">
        <v>1539</v>
      </c>
      <c r="D1007" s="399" t="s">
        <v>1540</v>
      </c>
      <c r="E1007" s="400" t="s">
        <v>947</v>
      </c>
      <c r="F1007" s="399" t="s">
        <v>947</v>
      </c>
      <c r="G1007" s="399">
        <v>93399</v>
      </c>
      <c r="H1007" s="399" t="s">
        <v>1979</v>
      </c>
      <c r="I1007" s="399" t="s">
        <v>96</v>
      </c>
      <c r="J1007" s="399" t="s">
        <v>950</v>
      </c>
      <c r="K1007" s="400">
        <v>0.77</v>
      </c>
      <c r="L1007" s="399" t="s">
        <v>951</v>
      </c>
    </row>
    <row r="1008" spans="1:12" ht="13.5">
      <c r="A1008" s="399" t="s">
        <v>1240</v>
      </c>
      <c r="B1008" s="399" t="s">
        <v>1241</v>
      </c>
      <c r="C1008" s="399" t="s">
        <v>1539</v>
      </c>
      <c r="D1008" s="399" t="s">
        <v>1540</v>
      </c>
      <c r="E1008" s="400" t="s">
        <v>947</v>
      </c>
      <c r="F1008" s="399" t="s">
        <v>947</v>
      </c>
      <c r="G1008" s="399">
        <v>93400</v>
      </c>
      <c r="H1008" s="399" t="s">
        <v>1980</v>
      </c>
      <c r="I1008" s="399" t="s">
        <v>96</v>
      </c>
      <c r="J1008" s="399" t="s">
        <v>950</v>
      </c>
      <c r="K1008" s="400">
        <v>17.91</v>
      </c>
      <c r="L1008" s="399" t="s">
        <v>951</v>
      </c>
    </row>
    <row r="1009" spans="1:12" ht="13.5">
      <c r="A1009" s="399" t="s">
        <v>1240</v>
      </c>
      <c r="B1009" s="399" t="s">
        <v>1241</v>
      </c>
      <c r="C1009" s="399" t="s">
        <v>1539</v>
      </c>
      <c r="D1009" s="399" t="s">
        <v>1540</v>
      </c>
      <c r="E1009" s="400" t="s">
        <v>947</v>
      </c>
      <c r="F1009" s="399" t="s">
        <v>947</v>
      </c>
      <c r="G1009" s="399">
        <v>93401</v>
      </c>
      <c r="H1009" s="399" t="s">
        <v>1981</v>
      </c>
      <c r="I1009" s="399" t="s">
        <v>96</v>
      </c>
      <c r="J1009" s="399" t="s">
        <v>1440</v>
      </c>
      <c r="K1009" s="400">
        <v>89.86</v>
      </c>
      <c r="L1009" s="399" t="s">
        <v>951</v>
      </c>
    </row>
    <row r="1010" spans="1:12" ht="13.5">
      <c r="A1010" s="399" t="s">
        <v>1240</v>
      </c>
      <c r="B1010" s="399" t="s">
        <v>1241</v>
      </c>
      <c r="C1010" s="399" t="s">
        <v>1539</v>
      </c>
      <c r="D1010" s="399" t="s">
        <v>1540</v>
      </c>
      <c r="E1010" s="400" t="s">
        <v>947</v>
      </c>
      <c r="F1010" s="399" t="s">
        <v>947</v>
      </c>
      <c r="G1010" s="399">
        <v>93404</v>
      </c>
      <c r="H1010" s="399" t="s">
        <v>1982</v>
      </c>
      <c r="I1010" s="399" t="s">
        <v>96</v>
      </c>
      <c r="J1010" s="399" t="s">
        <v>950</v>
      </c>
      <c r="K1010" s="400">
        <v>4.3899999999999997</v>
      </c>
      <c r="L1010" s="399" t="s">
        <v>951</v>
      </c>
    </row>
    <row r="1011" spans="1:12" ht="13.5">
      <c r="A1011" s="399" t="s">
        <v>1240</v>
      </c>
      <c r="B1011" s="399" t="s">
        <v>1241</v>
      </c>
      <c r="C1011" s="399" t="s">
        <v>1539</v>
      </c>
      <c r="D1011" s="399" t="s">
        <v>1540</v>
      </c>
      <c r="E1011" s="400" t="s">
        <v>947</v>
      </c>
      <c r="F1011" s="399" t="s">
        <v>947</v>
      </c>
      <c r="G1011" s="399">
        <v>93405</v>
      </c>
      <c r="H1011" s="399" t="s">
        <v>1983</v>
      </c>
      <c r="I1011" s="399" t="s">
        <v>96</v>
      </c>
      <c r="J1011" s="399" t="s">
        <v>950</v>
      </c>
      <c r="K1011" s="400">
        <v>0.44</v>
      </c>
      <c r="L1011" s="399" t="s">
        <v>951</v>
      </c>
    </row>
    <row r="1012" spans="1:12" ht="13.5">
      <c r="A1012" s="399" t="s">
        <v>1240</v>
      </c>
      <c r="B1012" s="399" t="s">
        <v>1241</v>
      </c>
      <c r="C1012" s="399" t="s">
        <v>1539</v>
      </c>
      <c r="D1012" s="399" t="s">
        <v>1540</v>
      </c>
      <c r="E1012" s="400" t="s">
        <v>947</v>
      </c>
      <c r="F1012" s="399" t="s">
        <v>947</v>
      </c>
      <c r="G1012" s="399">
        <v>93406</v>
      </c>
      <c r="H1012" s="399" t="s">
        <v>1984</v>
      </c>
      <c r="I1012" s="399" t="s">
        <v>96</v>
      </c>
      <c r="J1012" s="399" t="s">
        <v>950</v>
      </c>
      <c r="K1012" s="400">
        <v>5.49</v>
      </c>
      <c r="L1012" s="399" t="s">
        <v>951</v>
      </c>
    </row>
    <row r="1013" spans="1:12" ht="13.5">
      <c r="A1013" s="399" t="s">
        <v>1240</v>
      </c>
      <c r="B1013" s="399" t="s">
        <v>1241</v>
      </c>
      <c r="C1013" s="399" t="s">
        <v>1539</v>
      </c>
      <c r="D1013" s="399" t="s">
        <v>1540</v>
      </c>
      <c r="E1013" s="400" t="s">
        <v>947</v>
      </c>
      <c r="F1013" s="399" t="s">
        <v>947</v>
      </c>
      <c r="G1013" s="399">
        <v>93407</v>
      </c>
      <c r="H1013" s="399" t="s">
        <v>1985</v>
      </c>
      <c r="I1013" s="399" t="s">
        <v>96</v>
      </c>
      <c r="J1013" s="399" t="s">
        <v>1440</v>
      </c>
      <c r="K1013" s="400">
        <v>26.79</v>
      </c>
      <c r="L1013" s="399" t="s">
        <v>951</v>
      </c>
    </row>
    <row r="1014" spans="1:12" ht="13.5">
      <c r="A1014" s="399" t="s">
        <v>1240</v>
      </c>
      <c r="B1014" s="399" t="s">
        <v>1241</v>
      </c>
      <c r="C1014" s="399" t="s">
        <v>1539</v>
      </c>
      <c r="D1014" s="399" t="s">
        <v>1540</v>
      </c>
      <c r="E1014" s="400" t="s">
        <v>947</v>
      </c>
      <c r="F1014" s="399" t="s">
        <v>947</v>
      </c>
      <c r="G1014" s="399">
        <v>93411</v>
      </c>
      <c r="H1014" s="399" t="s">
        <v>1986</v>
      </c>
      <c r="I1014" s="399" t="s">
        <v>96</v>
      </c>
      <c r="J1014" s="399" t="s">
        <v>950</v>
      </c>
      <c r="K1014" s="400">
        <v>0.2</v>
      </c>
      <c r="L1014" s="399" t="s">
        <v>951</v>
      </c>
    </row>
    <row r="1015" spans="1:12" ht="13.5">
      <c r="A1015" s="399" t="s">
        <v>1240</v>
      </c>
      <c r="B1015" s="399" t="s">
        <v>1241</v>
      </c>
      <c r="C1015" s="399" t="s">
        <v>1539</v>
      </c>
      <c r="D1015" s="399" t="s">
        <v>1540</v>
      </c>
      <c r="E1015" s="400" t="s">
        <v>947</v>
      </c>
      <c r="F1015" s="399" t="s">
        <v>947</v>
      </c>
      <c r="G1015" s="399">
        <v>93412</v>
      </c>
      <c r="H1015" s="399" t="s">
        <v>1987</v>
      </c>
      <c r="I1015" s="399" t="s">
        <v>96</v>
      </c>
      <c r="J1015" s="399" t="s">
        <v>950</v>
      </c>
      <c r="K1015" s="400">
        <v>0.03</v>
      </c>
      <c r="L1015" s="399" t="s">
        <v>951</v>
      </c>
    </row>
    <row r="1016" spans="1:12" ht="13.5">
      <c r="A1016" s="399" t="s">
        <v>1240</v>
      </c>
      <c r="B1016" s="399" t="s">
        <v>1241</v>
      </c>
      <c r="C1016" s="399" t="s">
        <v>1539</v>
      </c>
      <c r="D1016" s="399" t="s">
        <v>1540</v>
      </c>
      <c r="E1016" s="400" t="s">
        <v>947</v>
      </c>
      <c r="F1016" s="399" t="s">
        <v>947</v>
      </c>
      <c r="G1016" s="399">
        <v>93413</v>
      </c>
      <c r="H1016" s="399" t="s">
        <v>1988</v>
      </c>
      <c r="I1016" s="399" t="s">
        <v>96</v>
      </c>
      <c r="J1016" s="399" t="s">
        <v>950</v>
      </c>
      <c r="K1016" s="400">
        <v>0.18</v>
      </c>
      <c r="L1016" s="399" t="s">
        <v>951</v>
      </c>
    </row>
    <row r="1017" spans="1:12" ht="13.5">
      <c r="A1017" s="399" t="s">
        <v>1240</v>
      </c>
      <c r="B1017" s="399" t="s">
        <v>1241</v>
      </c>
      <c r="C1017" s="399" t="s">
        <v>1539</v>
      </c>
      <c r="D1017" s="399" t="s">
        <v>1540</v>
      </c>
      <c r="E1017" s="400" t="s">
        <v>947</v>
      </c>
      <c r="F1017" s="399" t="s">
        <v>947</v>
      </c>
      <c r="G1017" s="399">
        <v>93414</v>
      </c>
      <c r="H1017" s="399" t="s">
        <v>1989</v>
      </c>
      <c r="I1017" s="399" t="s">
        <v>96</v>
      </c>
      <c r="J1017" s="399" t="s">
        <v>1440</v>
      </c>
      <c r="K1017" s="400">
        <v>9.26</v>
      </c>
      <c r="L1017" s="399" t="s">
        <v>951</v>
      </c>
    </row>
    <row r="1018" spans="1:12" ht="13.5">
      <c r="A1018" s="399" t="s">
        <v>1240</v>
      </c>
      <c r="B1018" s="399" t="s">
        <v>1241</v>
      </c>
      <c r="C1018" s="399" t="s">
        <v>1539</v>
      </c>
      <c r="D1018" s="399" t="s">
        <v>1540</v>
      </c>
      <c r="E1018" s="400" t="s">
        <v>947</v>
      </c>
      <c r="F1018" s="399" t="s">
        <v>947</v>
      </c>
      <c r="G1018" s="399">
        <v>93417</v>
      </c>
      <c r="H1018" s="399" t="s">
        <v>1990</v>
      </c>
      <c r="I1018" s="399" t="s">
        <v>96</v>
      </c>
      <c r="J1018" s="399" t="s">
        <v>950</v>
      </c>
      <c r="K1018" s="400">
        <v>2.68</v>
      </c>
      <c r="L1018" s="399" t="s">
        <v>951</v>
      </c>
    </row>
    <row r="1019" spans="1:12" ht="13.5">
      <c r="A1019" s="399" t="s">
        <v>1240</v>
      </c>
      <c r="B1019" s="399" t="s">
        <v>1241</v>
      </c>
      <c r="C1019" s="399" t="s">
        <v>1539</v>
      </c>
      <c r="D1019" s="399" t="s">
        <v>1540</v>
      </c>
      <c r="E1019" s="400" t="s">
        <v>947</v>
      </c>
      <c r="F1019" s="399" t="s">
        <v>947</v>
      </c>
      <c r="G1019" s="399">
        <v>93418</v>
      </c>
      <c r="H1019" s="399" t="s">
        <v>1991</v>
      </c>
      <c r="I1019" s="399" t="s">
        <v>96</v>
      </c>
      <c r="J1019" s="399" t="s">
        <v>950</v>
      </c>
      <c r="K1019" s="400">
        <v>0.48</v>
      </c>
      <c r="L1019" s="399" t="s">
        <v>951</v>
      </c>
    </row>
    <row r="1020" spans="1:12" ht="13.5">
      <c r="A1020" s="399" t="s">
        <v>1240</v>
      </c>
      <c r="B1020" s="399" t="s">
        <v>1241</v>
      </c>
      <c r="C1020" s="399" t="s">
        <v>1539</v>
      </c>
      <c r="D1020" s="399" t="s">
        <v>1540</v>
      </c>
      <c r="E1020" s="400" t="s">
        <v>947</v>
      </c>
      <c r="F1020" s="399" t="s">
        <v>947</v>
      </c>
      <c r="G1020" s="399">
        <v>93419</v>
      </c>
      <c r="H1020" s="399" t="s">
        <v>1992</v>
      </c>
      <c r="I1020" s="399" t="s">
        <v>96</v>
      </c>
      <c r="J1020" s="399" t="s">
        <v>950</v>
      </c>
      <c r="K1020" s="400">
        <v>2.39</v>
      </c>
      <c r="L1020" s="399" t="s">
        <v>951</v>
      </c>
    </row>
    <row r="1021" spans="1:12" ht="13.5">
      <c r="A1021" s="399" t="s">
        <v>1240</v>
      </c>
      <c r="B1021" s="399" t="s">
        <v>1241</v>
      </c>
      <c r="C1021" s="399" t="s">
        <v>1539</v>
      </c>
      <c r="D1021" s="399" t="s">
        <v>1540</v>
      </c>
      <c r="E1021" s="400" t="s">
        <v>947</v>
      </c>
      <c r="F1021" s="399" t="s">
        <v>947</v>
      </c>
      <c r="G1021" s="399">
        <v>93420</v>
      </c>
      <c r="H1021" s="399" t="s">
        <v>1993</v>
      </c>
      <c r="I1021" s="399" t="s">
        <v>96</v>
      </c>
      <c r="J1021" s="399" t="s">
        <v>1440</v>
      </c>
      <c r="K1021" s="400">
        <v>38.11</v>
      </c>
      <c r="L1021" s="399" t="s">
        <v>951</v>
      </c>
    </row>
    <row r="1022" spans="1:12" ht="13.5">
      <c r="A1022" s="399" t="s">
        <v>1240</v>
      </c>
      <c r="B1022" s="399" t="s">
        <v>1241</v>
      </c>
      <c r="C1022" s="399" t="s">
        <v>1539</v>
      </c>
      <c r="D1022" s="399" t="s">
        <v>1540</v>
      </c>
      <c r="E1022" s="400" t="s">
        <v>947</v>
      </c>
      <c r="F1022" s="399" t="s">
        <v>947</v>
      </c>
      <c r="G1022" s="399">
        <v>93423</v>
      </c>
      <c r="H1022" s="399" t="s">
        <v>1994</v>
      </c>
      <c r="I1022" s="399" t="s">
        <v>96</v>
      </c>
      <c r="J1022" s="399" t="s">
        <v>950</v>
      </c>
      <c r="K1022" s="400">
        <v>3.79</v>
      </c>
      <c r="L1022" s="399" t="s">
        <v>951</v>
      </c>
    </row>
    <row r="1023" spans="1:12" ht="13.5">
      <c r="A1023" s="399" t="s">
        <v>1240</v>
      </c>
      <c r="B1023" s="399" t="s">
        <v>1241</v>
      </c>
      <c r="C1023" s="399" t="s">
        <v>1539</v>
      </c>
      <c r="D1023" s="399" t="s">
        <v>1540</v>
      </c>
      <c r="E1023" s="400" t="s">
        <v>947</v>
      </c>
      <c r="F1023" s="399" t="s">
        <v>947</v>
      </c>
      <c r="G1023" s="399">
        <v>93424</v>
      </c>
      <c r="H1023" s="399" t="s">
        <v>1995</v>
      </c>
      <c r="I1023" s="399" t="s">
        <v>96</v>
      </c>
      <c r="J1023" s="399" t="s">
        <v>950</v>
      </c>
      <c r="K1023" s="400">
        <v>0.68</v>
      </c>
      <c r="L1023" s="399" t="s">
        <v>951</v>
      </c>
    </row>
    <row r="1024" spans="1:12" ht="13.5">
      <c r="A1024" s="399" t="s">
        <v>1240</v>
      </c>
      <c r="B1024" s="399" t="s">
        <v>1241</v>
      </c>
      <c r="C1024" s="399" t="s">
        <v>1539</v>
      </c>
      <c r="D1024" s="399" t="s">
        <v>1540</v>
      </c>
      <c r="E1024" s="400" t="s">
        <v>947</v>
      </c>
      <c r="F1024" s="399" t="s">
        <v>947</v>
      </c>
      <c r="G1024" s="399">
        <v>93425</v>
      </c>
      <c r="H1024" s="399" t="s">
        <v>1996</v>
      </c>
      <c r="I1024" s="399" t="s">
        <v>96</v>
      </c>
      <c r="J1024" s="399" t="s">
        <v>950</v>
      </c>
      <c r="K1024" s="400">
        <v>3.38</v>
      </c>
      <c r="L1024" s="399" t="s">
        <v>951</v>
      </c>
    </row>
    <row r="1025" spans="1:12" ht="13.5">
      <c r="A1025" s="399" t="s">
        <v>1240</v>
      </c>
      <c r="B1025" s="399" t="s">
        <v>1241</v>
      </c>
      <c r="C1025" s="399" t="s">
        <v>1539</v>
      </c>
      <c r="D1025" s="399" t="s">
        <v>1540</v>
      </c>
      <c r="E1025" s="400" t="s">
        <v>947</v>
      </c>
      <c r="F1025" s="399" t="s">
        <v>947</v>
      </c>
      <c r="G1025" s="399">
        <v>93426</v>
      </c>
      <c r="H1025" s="399" t="s">
        <v>1997</v>
      </c>
      <c r="I1025" s="399" t="s">
        <v>96</v>
      </c>
      <c r="J1025" s="399" t="s">
        <v>1440</v>
      </c>
      <c r="K1025" s="400">
        <v>91.08</v>
      </c>
      <c r="L1025" s="399" t="s">
        <v>951</v>
      </c>
    </row>
    <row r="1026" spans="1:12" ht="13.5">
      <c r="A1026" s="399" t="s">
        <v>1240</v>
      </c>
      <c r="B1026" s="399" t="s">
        <v>1241</v>
      </c>
      <c r="C1026" s="399" t="s">
        <v>1539</v>
      </c>
      <c r="D1026" s="399" t="s">
        <v>1540</v>
      </c>
      <c r="E1026" s="400" t="s">
        <v>947</v>
      </c>
      <c r="F1026" s="399" t="s">
        <v>947</v>
      </c>
      <c r="G1026" s="399">
        <v>93429</v>
      </c>
      <c r="H1026" s="399" t="s">
        <v>1998</v>
      </c>
      <c r="I1026" s="399" t="s">
        <v>96</v>
      </c>
      <c r="J1026" s="399" t="s">
        <v>950</v>
      </c>
      <c r="K1026" s="400">
        <v>66</v>
      </c>
      <c r="L1026" s="399" t="s">
        <v>951</v>
      </c>
    </row>
    <row r="1027" spans="1:12" ht="13.5">
      <c r="A1027" s="399" t="s">
        <v>1240</v>
      </c>
      <c r="B1027" s="399" t="s">
        <v>1241</v>
      </c>
      <c r="C1027" s="399" t="s">
        <v>1539</v>
      </c>
      <c r="D1027" s="399" t="s">
        <v>1540</v>
      </c>
      <c r="E1027" s="400" t="s">
        <v>947</v>
      </c>
      <c r="F1027" s="399" t="s">
        <v>947</v>
      </c>
      <c r="G1027" s="399">
        <v>93430</v>
      </c>
      <c r="H1027" s="399" t="s">
        <v>1999</v>
      </c>
      <c r="I1027" s="399" t="s">
        <v>96</v>
      </c>
      <c r="J1027" s="399" t="s">
        <v>950</v>
      </c>
      <c r="K1027" s="400">
        <v>11.88</v>
      </c>
      <c r="L1027" s="399" t="s">
        <v>951</v>
      </c>
    </row>
    <row r="1028" spans="1:12" ht="13.5">
      <c r="A1028" s="399" t="s">
        <v>1240</v>
      </c>
      <c r="B1028" s="399" t="s">
        <v>1241</v>
      </c>
      <c r="C1028" s="399" t="s">
        <v>1539</v>
      </c>
      <c r="D1028" s="399" t="s">
        <v>1540</v>
      </c>
      <c r="E1028" s="400" t="s">
        <v>947</v>
      </c>
      <c r="F1028" s="399" t="s">
        <v>947</v>
      </c>
      <c r="G1028" s="399">
        <v>93431</v>
      </c>
      <c r="H1028" s="399" t="s">
        <v>2000</v>
      </c>
      <c r="I1028" s="399" t="s">
        <v>96</v>
      </c>
      <c r="J1028" s="399" t="s">
        <v>950</v>
      </c>
      <c r="K1028" s="400">
        <v>106.09</v>
      </c>
      <c r="L1028" s="399" t="s">
        <v>951</v>
      </c>
    </row>
    <row r="1029" spans="1:12" ht="13.5">
      <c r="A1029" s="399" t="s">
        <v>1240</v>
      </c>
      <c r="B1029" s="399" t="s">
        <v>1241</v>
      </c>
      <c r="C1029" s="399" t="s">
        <v>1539</v>
      </c>
      <c r="D1029" s="399" t="s">
        <v>1540</v>
      </c>
      <c r="E1029" s="400" t="s">
        <v>947</v>
      </c>
      <c r="F1029" s="399" t="s">
        <v>947</v>
      </c>
      <c r="G1029" s="399">
        <v>93432</v>
      </c>
      <c r="H1029" s="399" t="s">
        <v>2001</v>
      </c>
      <c r="I1029" s="399" t="s">
        <v>96</v>
      </c>
      <c r="J1029" s="399" t="s">
        <v>1440</v>
      </c>
      <c r="K1029" s="401">
        <v>1632</v>
      </c>
      <c r="L1029" s="399" t="s">
        <v>951</v>
      </c>
    </row>
    <row r="1030" spans="1:12" ht="13.5">
      <c r="A1030" s="399" t="s">
        <v>1240</v>
      </c>
      <c r="B1030" s="399" t="s">
        <v>1241</v>
      </c>
      <c r="C1030" s="399" t="s">
        <v>1539</v>
      </c>
      <c r="D1030" s="399" t="s">
        <v>1540</v>
      </c>
      <c r="E1030" s="400" t="s">
        <v>947</v>
      </c>
      <c r="F1030" s="399" t="s">
        <v>947</v>
      </c>
      <c r="G1030" s="399">
        <v>93435</v>
      </c>
      <c r="H1030" s="399" t="s">
        <v>2002</v>
      </c>
      <c r="I1030" s="399" t="s">
        <v>96</v>
      </c>
      <c r="J1030" s="399" t="s">
        <v>950</v>
      </c>
      <c r="K1030" s="400">
        <v>3.57</v>
      </c>
      <c r="L1030" s="399" t="s">
        <v>951</v>
      </c>
    </row>
    <row r="1031" spans="1:12" ht="13.5">
      <c r="A1031" s="399" t="s">
        <v>1240</v>
      </c>
      <c r="B1031" s="399" t="s">
        <v>1241</v>
      </c>
      <c r="C1031" s="399" t="s">
        <v>1539</v>
      </c>
      <c r="D1031" s="399" t="s">
        <v>1540</v>
      </c>
      <c r="E1031" s="400" t="s">
        <v>947</v>
      </c>
      <c r="F1031" s="399" t="s">
        <v>947</v>
      </c>
      <c r="G1031" s="399">
        <v>93436</v>
      </c>
      <c r="H1031" s="399" t="s">
        <v>2003</v>
      </c>
      <c r="I1031" s="399" t="s">
        <v>96</v>
      </c>
      <c r="J1031" s="399" t="s">
        <v>950</v>
      </c>
      <c r="K1031" s="400">
        <v>0.75</v>
      </c>
      <c r="L1031" s="399" t="s">
        <v>951</v>
      </c>
    </row>
    <row r="1032" spans="1:12" ht="13.5">
      <c r="A1032" s="399" t="s">
        <v>1240</v>
      </c>
      <c r="B1032" s="399" t="s">
        <v>1241</v>
      </c>
      <c r="C1032" s="399" t="s">
        <v>1539</v>
      </c>
      <c r="D1032" s="399" t="s">
        <v>1540</v>
      </c>
      <c r="E1032" s="400" t="s">
        <v>947</v>
      </c>
      <c r="F1032" s="399" t="s">
        <v>947</v>
      </c>
      <c r="G1032" s="399">
        <v>93437</v>
      </c>
      <c r="H1032" s="399" t="s">
        <v>2004</v>
      </c>
      <c r="I1032" s="399" t="s">
        <v>96</v>
      </c>
      <c r="J1032" s="399" t="s">
        <v>950</v>
      </c>
      <c r="K1032" s="400">
        <v>6.69</v>
      </c>
      <c r="L1032" s="399" t="s">
        <v>951</v>
      </c>
    </row>
    <row r="1033" spans="1:12" ht="13.5">
      <c r="A1033" s="399" t="s">
        <v>1240</v>
      </c>
      <c r="B1033" s="399" t="s">
        <v>1241</v>
      </c>
      <c r="C1033" s="399" t="s">
        <v>1539</v>
      </c>
      <c r="D1033" s="399" t="s">
        <v>1540</v>
      </c>
      <c r="E1033" s="400" t="s">
        <v>947</v>
      </c>
      <c r="F1033" s="399" t="s">
        <v>947</v>
      </c>
      <c r="G1033" s="399">
        <v>93438</v>
      </c>
      <c r="H1033" s="399" t="s">
        <v>2005</v>
      </c>
      <c r="I1033" s="399" t="s">
        <v>96</v>
      </c>
      <c r="J1033" s="399" t="s">
        <v>1440</v>
      </c>
      <c r="K1033" s="400">
        <v>16.86</v>
      </c>
      <c r="L1033" s="399" t="s">
        <v>951</v>
      </c>
    </row>
    <row r="1034" spans="1:12" ht="13.5">
      <c r="A1034" s="399" t="s">
        <v>1240</v>
      </c>
      <c r="B1034" s="399" t="s">
        <v>1241</v>
      </c>
      <c r="C1034" s="399" t="s">
        <v>1539</v>
      </c>
      <c r="D1034" s="399" t="s">
        <v>1540</v>
      </c>
      <c r="E1034" s="400" t="s">
        <v>947</v>
      </c>
      <c r="F1034" s="399" t="s">
        <v>947</v>
      </c>
      <c r="G1034" s="399">
        <v>95114</v>
      </c>
      <c r="H1034" s="399" t="s">
        <v>2006</v>
      </c>
      <c r="I1034" s="399" t="s">
        <v>96</v>
      </c>
      <c r="J1034" s="399" t="s">
        <v>950</v>
      </c>
      <c r="K1034" s="400">
        <v>1.03</v>
      </c>
      <c r="L1034" s="399" t="s">
        <v>951</v>
      </c>
    </row>
    <row r="1035" spans="1:12" ht="13.5">
      <c r="A1035" s="399" t="s">
        <v>1240</v>
      </c>
      <c r="B1035" s="399" t="s">
        <v>1241</v>
      </c>
      <c r="C1035" s="399" t="s">
        <v>1539</v>
      </c>
      <c r="D1035" s="399" t="s">
        <v>1540</v>
      </c>
      <c r="E1035" s="400" t="s">
        <v>947</v>
      </c>
      <c r="F1035" s="399" t="s">
        <v>947</v>
      </c>
      <c r="G1035" s="399">
        <v>95115</v>
      </c>
      <c r="H1035" s="399" t="s">
        <v>2007</v>
      </c>
      <c r="I1035" s="399" t="s">
        <v>96</v>
      </c>
      <c r="J1035" s="399" t="s">
        <v>950</v>
      </c>
      <c r="K1035" s="400">
        <v>0.12</v>
      </c>
      <c r="L1035" s="399" t="s">
        <v>951</v>
      </c>
    </row>
    <row r="1036" spans="1:12" ht="13.5">
      <c r="A1036" s="399" t="s">
        <v>1240</v>
      </c>
      <c r="B1036" s="399" t="s">
        <v>1241</v>
      </c>
      <c r="C1036" s="399" t="s">
        <v>1539</v>
      </c>
      <c r="D1036" s="399" t="s">
        <v>1540</v>
      </c>
      <c r="E1036" s="400" t="s">
        <v>947</v>
      </c>
      <c r="F1036" s="399" t="s">
        <v>947</v>
      </c>
      <c r="G1036" s="399">
        <v>95116</v>
      </c>
      <c r="H1036" s="399" t="s">
        <v>2008</v>
      </c>
      <c r="I1036" s="399" t="s">
        <v>96</v>
      </c>
      <c r="J1036" s="399" t="s">
        <v>950</v>
      </c>
      <c r="K1036" s="400">
        <v>31.99</v>
      </c>
      <c r="L1036" s="399" t="s">
        <v>951</v>
      </c>
    </row>
    <row r="1037" spans="1:12" ht="13.5">
      <c r="A1037" s="399" t="s">
        <v>1240</v>
      </c>
      <c r="B1037" s="399" t="s">
        <v>1241</v>
      </c>
      <c r="C1037" s="399" t="s">
        <v>1539</v>
      </c>
      <c r="D1037" s="399" t="s">
        <v>1540</v>
      </c>
      <c r="E1037" s="400" t="s">
        <v>947</v>
      </c>
      <c r="F1037" s="399" t="s">
        <v>947</v>
      </c>
      <c r="G1037" s="399">
        <v>95117</v>
      </c>
      <c r="H1037" s="399" t="s">
        <v>2009</v>
      </c>
      <c r="I1037" s="399" t="s">
        <v>96</v>
      </c>
      <c r="J1037" s="399" t="s">
        <v>950</v>
      </c>
      <c r="K1037" s="400">
        <v>5.04</v>
      </c>
      <c r="L1037" s="399" t="s">
        <v>951</v>
      </c>
    </row>
    <row r="1038" spans="1:12" ht="13.5">
      <c r="A1038" s="399" t="s">
        <v>1240</v>
      </c>
      <c r="B1038" s="399" t="s">
        <v>1241</v>
      </c>
      <c r="C1038" s="399" t="s">
        <v>1539</v>
      </c>
      <c r="D1038" s="399" t="s">
        <v>1540</v>
      </c>
      <c r="E1038" s="400" t="s">
        <v>947</v>
      </c>
      <c r="F1038" s="399" t="s">
        <v>947</v>
      </c>
      <c r="G1038" s="399">
        <v>95118</v>
      </c>
      <c r="H1038" s="399" t="s">
        <v>2010</v>
      </c>
      <c r="I1038" s="399" t="s">
        <v>96</v>
      </c>
      <c r="J1038" s="399" t="s">
        <v>950</v>
      </c>
      <c r="K1038" s="400">
        <v>34.04</v>
      </c>
      <c r="L1038" s="399" t="s">
        <v>951</v>
      </c>
    </row>
    <row r="1039" spans="1:12" ht="13.5">
      <c r="A1039" s="399" t="s">
        <v>1240</v>
      </c>
      <c r="B1039" s="399" t="s">
        <v>1241</v>
      </c>
      <c r="C1039" s="399" t="s">
        <v>1539</v>
      </c>
      <c r="D1039" s="399" t="s">
        <v>1540</v>
      </c>
      <c r="E1039" s="400" t="s">
        <v>947</v>
      </c>
      <c r="F1039" s="399" t="s">
        <v>947</v>
      </c>
      <c r="G1039" s="399">
        <v>95119</v>
      </c>
      <c r="H1039" s="399" t="s">
        <v>2011</v>
      </c>
      <c r="I1039" s="399" t="s">
        <v>96</v>
      </c>
      <c r="J1039" s="399" t="s">
        <v>950</v>
      </c>
      <c r="K1039" s="400">
        <v>6.12</v>
      </c>
      <c r="L1039" s="399" t="s">
        <v>951</v>
      </c>
    </row>
    <row r="1040" spans="1:12" ht="13.5">
      <c r="A1040" s="399" t="s">
        <v>1240</v>
      </c>
      <c r="B1040" s="399" t="s">
        <v>1241</v>
      </c>
      <c r="C1040" s="399" t="s">
        <v>1539</v>
      </c>
      <c r="D1040" s="399" t="s">
        <v>1540</v>
      </c>
      <c r="E1040" s="400" t="s">
        <v>947</v>
      </c>
      <c r="F1040" s="399" t="s">
        <v>947</v>
      </c>
      <c r="G1040" s="399">
        <v>95120</v>
      </c>
      <c r="H1040" s="399" t="s">
        <v>2012</v>
      </c>
      <c r="I1040" s="399" t="s">
        <v>96</v>
      </c>
      <c r="J1040" s="399" t="s">
        <v>1037</v>
      </c>
      <c r="K1040" s="400">
        <v>38.25</v>
      </c>
      <c r="L1040" s="399" t="s">
        <v>951</v>
      </c>
    </row>
    <row r="1041" spans="1:12" ht="13.5">
      <c r="A1041" s="399" t="s">
        <v>1240</v>
      </c>
      <c r="B1041" s="399" t="s">
        <v>1241</v>
      </c>
      <c r="C1041" s="399" t="s">
        <v>1539</v>
      </c>
      <c r="D1041" s="399" t="s">
        <v>1540</v>
      </c>
      <c r="E1041" s="400" t="s">
        <v>947</v>
      </c>
      <c r="F1041" s="399" t="s">
        <v>947</v>
      </c>
      <c r="G1041" s="399">
        <v>95123</v>
      </c>
      <c r="H1041" s="399" t="s">
        <v>2013</v>
      </c>
      <c r="I1041" s="399" t="s">
        <v>96</v>
      </c>
      <c r="J1041" s="399" t="s">
        <v>950</v>
      </c>
      <c r="K1041" s="400">
        <v>11.4</v>
      </c>
      <c r="L1041" s="399" t="s">
        <v>951</v>
      </c>
    </row>
    <row r="1042" spans="1:12" ht="13.5">
      <c r="A1042" s="399" t="s">
        <v>1240</v>
      </c>
      <c r="B1042" s="399" t="s">
        <v>1241</v>
      </c>
      <c r="C1042" s="399" t="s">
        <v>1539</v>
      </c>
      <c r="D1042" s="399" t="s">
        <v>1540</v>
      </c>
      <c r="E1042" s="400" t="s">
        <v>947</v>
      </c>
      <c r="F1042" s="399" t="s">
        <v>947</v>
      </c>
      <c r="G1042" s="399">
        <v>95124</v>
      </c>
      <c r="H1042" s="399" t="s">
        <v>2014</v>
      </c>
      <c r="I1042" s="399" t="s">
        <v>96</v>
      </c>
      <c r="J1042" s="399" t="s">
        <v>950</v>
      </c>
      <c r="K1042" s="400">
        <v>1.79</v>
      </c>
      <c r="L1042" s="399" t="s">
        <v>951</v>
      </c>
    </row>
    <row r="1043" spans="1:12" ht="13.5">
      <c r="A1043" s="399" t="s">
        <v>1240</v>
      </c>
      <c r="B1043" s="399" t="s">
        <v>1241</v>
      </c>
      <c r="C1043" s="399" t="s">
        <v>1539</v>
      </c>
      <c r="D1043" s="399" t="s">
        <v>1540</v>
      </c>
      <c r="E1043" s="400" t="s">
        <v>947</v>
      </c>
      <c r="F1043" s="399" t="s">
        <v>947</v>
      </c>
      <c r="G1043" s="399">
        <v>95125</v>
      </c>
      <c r="H1043" s="399" t="s">
        <v>2015</v>
      </c>
      <c r="I1043" s="399" t="s">
        <v>96</v>
      </c>
      <c r="J1043" s="399" t="s">
        <v>950</v>
      </c>
      <c r="K1043" s="400">
        <v>12.47</v>
      </c>
      <c r="L1043" s="399" t="s">
        <v>951</v>
      </c>
    </row>
    <row r="1044" spans="1:12" ht="13.5">
      <c r="A1044" s="399" t="s">
        <v>1240</v>
      </c>
      <c r="B1044" s="399" t="s">
        <v>1241</v>
      </c>
      <c r="C1044" s="399" t="s">
        <v>1539</v>
      </c>
      <c r="D1044" s="399" t="s">
        <v>1540</v>
      </c>
      <c r="E1044" s="400" t="s">
        <v>947</v>
      </c>
      <c r="F1044" s="399" t="s">
        <v>947</v>
      </c>
      <c r="G1044" s="399">
        <v>95126</v>
      </c>
      <c r="H1044" s="399" t="s">
        <v>2016</v>
      </c>
      <c r="I1044" s="399" t="s">
        <v>96</v>
      </c>
      <c r="J1044" s="399" t="s">
        <v>1440</v>
      </c>
      <c r="K1044" s="400">
        <v>83.67</v>
      </c>
      <c r="L1044" s="399" t="s">
        <v>951</v>
      </c>
    </row>
    <row r="1045" spans="1:12" ht="13.5">
      <c r="A1045" s="399" t="s">
        <v>1240</v>
      </c>
      <c r="B1045" s="399" t="s">
        <v>1241</v>
      </c>
      <c r="C1045" s="399" t="s">
        <v>1539</v>
      </c>
      <c r="D1045" s="399" t="s">
        <v>1540</v>
      </c>
      <c r="E1045" s="400" t="s">
        <v>947</v>
      </c>
      <c r="F1045" s="399" t="s">
        <v>947</v>
      </c>
      <c r="G1045" s="399">
        <v>95129</v>
      </c>
      <c r="H1045" s="399" t="s">
        <v>2017</v>
      </c>
      <c r="I1045" s="399" t="s">
        <v>96</v>
      </c>
      <c r="J1045" s="399" t="s">
        <v>950</v>
      </c>
      <c r="K1045" s="400">
        <v>20.23</v>
      </c>
      <c r="L1045" s="399" t="s">
        <v>951</v>
      </c>
    </row>
    <row r="1046" spans="1:12" ht="13.5">
      <c r="A1046" s="399" t="s">
        <v>1240</v>
      </c>
      <c r="B1046" s="399" t="s">
        <v>1241</v>
      </c>
      <c r="C1046" s="399" t="s">
        <v>1539</v>
      </c>
      <c r="D1046" s="399" t="s">
        <v>1540</v>
      </c>
      <c r="E1046" s="400" t="s">
        <v>947</v>
      </c>
      <c r="F1046" s="399" t="s">
        <v>947</v>
      </c>
      <c r="G1046" s="399">
        <v>95130</v>
      </c>
      <c r="H1046" s="399" t="s">
        <v>2018</v>
      </c>
      <c r="I1046" s="399" t="s">
        <v>96</v>
      </c>
      <c r="J1046" s="399" t="s">
        <v>950</v>
      </c>
      <c r="K1046" s="400">
        <v>3.64</v>
      </c>
      <c r="L1046" s="399" t="s">
        <v>951</v>
      </c>
    </row>
    <row r="1047" spans="1:12" ht="13.5">
      <c r="A1047" s="399" t="s">
        <v>1240</v>
      </c>
      <c r="B1047" s="399" t="s">
        <v>1241</v>
      </c>
      <c r="C1047" s="399" t="s">
        <v>1539</v>
      </c>
      <c r="D1047" s="399" t="s">
        <v>1540</v>
      </c>
      <c r="E1047" s="400" t="s">
        <v>947</v>
      </c>
      <c r="F1047" s="399" t="s">
        <v>947</v>
      </c>
      <c r="G1047" s="399">
        <v>95131</v>
      </c>
      <c r="H1047" s="399" t="s">
        <v>2019</v>
      </c>
      <c r="I1047" s="399" t="s">
        <v>96</v>
      </c>
      <c r="J1047" s="399" t="s">
        <v>950</v>
      </c>
      <c r="K1047" s="400">
        <v>37.94</v>
      </c>
      <c r="L1047" s="399" t="s">
        <v>951</v>
      </c>
    </row>
    <row r="1048" spans="1:12" ht="13.5">
      <c r="A1048" s="399" t="s">
        <v>1240</v>
      </c>
      <c r="B1048" s="399" t="s">
        <v>1241</v>
      </c>
      <c r="C1048" s="399" t="s">
        <v>1539</v>
      </c>
      <c r="D1048" s="399" t="s">
        <v>1540</v>
      </c>
      <c r="E1048" s="400" t="s">
        <v>947</v>
      </c>
      <c r="F1048" s="399" t="s">
        <v>947</v>
      </c>
      <c r="G1048" s="399">
        <v>95132</v>
      </c>
      <c r="H1048" s="399" t="s">
        <v>2020</v>
      </c>
      <c r="I1048" s="399" t="s">
        <v>96</v>
      </c>
      <c r="J1048" s="399" t="s">
        <v>1440</v>
      </c>
      <c r="K1048" s="400">
        <v>18.32</v>
      </c>
      <c r="L1048" s="399" t="s">
        <v>951</v>
      </c>
    </row>
    <row r="1049" spans="1:12" ht="13.5">
      <c r="A1049" s="399" t="s">
        <v>1240</v>
      </c>
      <c r="B1049" s="399" t="s">
        <v>1241</v>
      </c>
      <c r="C1049" s="399" t="s">
        <v>1539</v>
      </c>
      <c r="D1049" s="399" t="s">
        <v>1540</v>
      </c>
      <c r="E1049" s="400" t="s">
        <v>947</v>
      </c>
      <c r="F1049" s="399" t="s">
        <v>947</v>
      </c>
      <c r="G1049" s="399">
        <v>95136</v>
      </c>
      <c r="H1049" s="399" t="s">
        <v>2021</v>
      </c>
      <c r="I1049" s="399" t="s">
        <v>96</v>
      </c>
      <c r="J1049" s="399" t="s">
        <v>950</v>
      </c>
      <c r="K1049" s="400">
        <v>0.03</v>
      </c>
      <c r="L1049" s="399" t="s">
        <v>951</v>
      </c>
    </row>
    <row r="1050" spans="1:12" ht="13.5">
      <c r="A1050" s="399" t="s">
        <v>1240</v>
      </c>
      <c r="B1050" s="399" t="s">
        <v>1241</v>
      </c>
      <c r="C1050" s="399" t="s">
        <v>1539</v>
      </c>
      <c r="D1050" s="399" t="s">
        <v>1540</v>
      </c>
      <c r="E1050" s="400" t="s">
        <v>947</v>
      </c>
      <c r="F1050" s="399" t="s">
        <v>947</v>
      </c>
      <c r="G1050" s="399">
        <v>95137</v>
      </c>
      <c r="H1050" s="399" t="s">
        <v>2022</v>
      </c>
      <c r="I1050" s="399" t="s">
        <v>96</v>
      </c>
      <c r="J1050" s="399" t="s">
        <v>950</v>
      </c>
      <c r="K1050" s="400">
        <v>0.01</v>
      </c>
      <c r="L1050" s="399" t="s">
        <v>951</v>
      </c>
    </row>
    <row r="1051" spans="1:12" ht="13.5">
      <c r="A1051" s="399" t="s">
        <v>1240</v>
      </c>
      <c r="B1051" s="399" t="s">
        <v>1241</v>
      </c>
      <c r="C1051" s="399" t="s">
        <v>1539</v>
      </c>
      <c r="D1051" s="399" t="s">
        <v>1540</v>
      </c>
      <c r="E1051" s="400" t="s">
        <v>947</v>
      </c>
      <c r="F1051" s="399" t="s">
        <v>947</v>
      </c>
      <c r="G1051" s="399">
        <v>95138</v>
      </c>
      <c r="H1051" s="399" t="s">
        <v>2023</v>
      </c>
      <c r="I1051" s="399" t="s">
        <v>96</v>
      </c>
      <c r="J1051" s="399" t="s">
        <v>950</v>
      </c>
      <c r="K1051" s="400">
        <v>0.02</v>
      </c>
      <c r="L1051" s="399" t="s">
        <v>951</v>
      </c>
    </row>
    <row r="1052" spans="1:12" ht="13.5">
      <c r="A1052" s="399" t="s">
        <v>1240</v>
      </c>
      <c r="B1052" s="399" t="s">
        <v>1241</v>
      </c>
      <c r="C1052" s="399" t="s">
        <v>1539</v>
      </c>
      <c r="D1052" s="399" t="s">
        <v>1540</v>
      </c>
      <c r="E1052" s="400" t="s">
        <v>947</v>
      </c>
      <c r="F1052" s="399" t="s">
        <v>947</v>
      </c>
      <c r="G1052" s="399">
        <v>95208</v>
      </c>
      <c r="H1052" s="399" t="s">
        <v>2024</v>
      </c>
      <c r="I1052" s="399" t="s">
        <v>96</v>
      </c>
      <c r="J1052" s="399" t="s">
        <v>950</v>
      </c>
      <c r="K1052" s="400">
        <v>27.39</v>
      </c>
      <c r="L1052" s="399" t="s">
        <v>951</v>
      </c>
    </row>
    <row r="1053" spans="1:12" ht="13.5">
      <c r="A1053" s="399" t="s">
        <v>1240</v>
      </c>
      <c r="B1053" s="399" t="s">
        <v>1241</v>
      </c>
      <c r="C1053" s="399" t="s">
        <v>1539</v>
      </c>
      <c r="D1053" s="399" t="s">
        <v>1540</v>
      </c>
      <c r="E1053" s="400" t="s">
        <v>947</v>
      </c>
      <c r="F1053" s="399" t="s">
        <v>947</v>
      </c>
      <c r="G1053" s="399">
        <v>95209</v>
      </c>
      <c r="H1053" s="399" t="s">
        <v>2025</v>
      </c>
      <c r="I1053" s="399" t="s">
        <v>96</v>
      </c>
      <c r="J1053" s="399" t="s">
        <v>950</v>
      </c>
      <c r="K1053" s="400">
        <v>3.25</v>
      </c>
      <c r="L1053" s="399" t="s">
        <v>951</v>
      </c>
    </row>
    <row r="1054" spans="1:12" ht="13.5">
      <c r="A1054" s="399" t="s">
        <v>1240</v>
      </c>
      <c r="B1054" s="399" t="s">
        <v>1241</v>
      </c>
      <c r="C1054" s="399" t="s">
        <v>1539</v>
      </c>
      <c r="D1054" s="399" t="s">
        <v>1540</v>
      </c>
      <c r="E1054" s="400" t="s">
        <v>947</v>
      </c>
      <c r="F1054" s="399" t="s">
        <v>947</v>
      </c>
      <c r="G1054" s="399">
        <v>95210</v>
      </c>
      <c r="H1054" s="399" t="s">
        <v>2026</v>
      </c>
      <c r="I1054" s="399" t="s">
        <v>96</v>
      </c>
      <c r="J1054" s="399" t="s">
        <v>950</v>
      </c>
      <c r="K1054" s="400">
        <v>29.96</v>
      </c>
      <c r="L1054" s="399" t="s">
        <v>951</v>
      </c>
    </row>
    <row r="1055" spans="1:12" ht="13.5">
      <c r="A1055" s="399" t="s">
        <v>1240</v>
      </c>
      <c r="B1055" s="399" t="s">
        <v>1241</v>
      </c>
      <c r="C1055" s="399" t="s">
        <v>1539</v>
      </c>
      <c r="D1055" s="399" t="s">
        <v>1540</v>
      </c>
      <c r="E1055" s="400" t="s">
        <v>947</v>
      </c>
      <c r="F1055" s="399" t="s">
        <v>947</v>
      </c>
      <c r="G1055" s="399">
        <v>95211</v>
      </c>
      <c r="H1055" s="399" t="s">
        <v>2027</v>
      </c>
      <c r="I1055" s="399" t="s">
        <v>96</v>
      </c>
      <c r="J1055" s="399" t="s">
        <v>1037</v>
      </c>
      <c r="K1055" s="400">
        <v>5.61</v>
      </c>
      <c r="L1055" s="399" t="s">
        <v>951</v>
      </c>
    </row>
    <row r="1056" spans="1:12" ht="13.5">
      <c r="A1056" s="399" t="s">
        <v>1240</v>
      </c>
      <c r="B1056" s="399" t="s">
        <v>1241</v>
      </c>
      <c r="C1056" s="399" t="s">
        <v>1539</v>
      </c>
      <c r="D1056" s="399" t="s">
        <v>1540</v>
      </c>
      <c r="E1056" s="400" t="s">
        <v>947</v>
      </c>
      <c r="F1056" s="399" t="s">
        <v>947</v>
      </c>
      <c r="G1056" s="399">
        <v>95214</v>
      </c>
      <c r="H1056" s="399" t="s">
        <v>2028</v>
      </c>
      <c r="I1056" s="399" t="s">
        <v>96</v>
      </c>
      <c r="J1056" s="399" t="s">
        <v>950</v>
      </c>
      <c r="K1056" s="400">
        <v>0.23</v>
      </c>
      <c r="L1056" s="399" t="s">
        <v>951</v>
      </c>
    </row>
    <row r="1057" spans="1:12" ht="13.5">
      <c r="A1057" s="399" t="s">
        <v>1240</v>
      </c>
      <c r="B1057" s="399" t="s">
        <v>1241</v>
      </c>
      <c r="C1057" s="399" t="s">
        <v>1539</v>
      </c>
      <c r="D1057" s="399" t="s">
        <v>1540</v>
      </c>
      <c r="E1057" s="400" t="s">
        <v>947</v>
      </c>
      <c r="F1057" s="399" t="s">
        <v>947</v>
      </c>
      <c r="G1057" s="399">
        <v>95215</v>
      </c>
      <c r="H1057" s="399" t="s">
        <v>2029</v>
      </c>
      <c r="I1057" s="399" t="s">
        <v>96</v>
      </c>
      <c r="J1057" s="399" t="s">
        <v>950</v>
      </c>
      <c r="K1057" s="400">
        <v>0.02</v>
      </c>
      <c r="L1057" s="399" t="s">
        <v>951</v>
      </c>
    </row>
    <row r="1058" spans="1:12" ht="13.5">
      <c r="A1058" s="399" t="s">
        <v>1240</v>
      </c>
      <c r="B1058" s="399" t="s">
        <v>1241</v>
      </c>
      <c r="C1058" s="399" t="s">
        <v>1539</v>
      </c>
      <c r="D1058" s="399" t="s">
        <v>1540</v>
      </c>
      <c r="E1058" s="400" t="s">
        <v>947</v>
      </c>
      <c r="F1058" s="399" t="s">
        <v>947</v>
      </c>
      <c r="G1058" s="399">
        <v>95216</v>
      </c>
      <c r="H1058" s="399" t="s">
        <v>2030</v>
      </c>
      <c r="I1058" s="399" t="s">
        <v>96</v>
      </c>
      <c r="J1058" s="399" t="s">
        <v>950</v>
      </c>
      <c r="K1058" s="400">
        <v>0.16</v>
      </c>
      <c r="L1058" s="399" t="s">
        <v>951</v>
      </c>
    </row>
    <row r="1059" spans="1:12" ht="13.5">
      <c r="A1059" s="399" t="s">
        <v>1240</v>
      </c>
      <c r="B1059" s="399" t="s">
        <v>1241</v>
      </c>
      <c r="C1059" s="399" t="s">
        <v>1539</v>
      </c>
      <c r="D1059" s="399" t="s">
        <v>1540</v>
      </c>
      <c r="E1059" s="400" t="s">
        <v>947</v>
      </c>
      <c r="F1059" s="399" t="s">
        <v>947</v>
      </c>
      <c r="G1059" s="399">
        <v>95217</v>
      </c>
      <c r="H1059" s="399" t="s">
        <v>2031</v>
      </c>
      <c r="I1059" s="399" t="s">
        <v>96</v>
      </c>
      <c r="J1059" s="399" t="s">
        <v>1037</v>
      </c>
      <c r="K1059" s="400">
        <v>0.37</v>
      </c>
      <c r="L1059" s="399" t="s">
        <v>951</v>
      </c>
    </row>
    <row r="1060" spans="1:12" ht="13.5">
      <c r="A1060" s="399" t="s">
        <v>1240</v>
      </c>
      <c r="B1060" s="399" t="s">
        <v>1241</v>
      </c>
      <c r="C1060" s="399" t="s">
        <v>1539</v>
      </c>
      <c r="D1060" s="399" t="s">
        <v>1540</v>
      </c>
      <c r="E1060" s="400" t="s">
        <v>947</v>
      </c>
      <c r="F1060" s="399" t="s">
        <v>947</v>
      </c>
      <c r="G1060" s="399">
        <v>95255</v>
      </c>
      <c r="H1060" s="399" t="s">
        <v>2032</v>
      </c>
      <c r="I1060" s="399" t="s">
        <v>96</v>
      </c>
      <c r="J1060" s="399" t="s">
        <v>950</v>
      </c>
      <c r="K1060" s="400">
        <v>0.92</v>
      </c>
      <c r="L1060" s="399" t="s">
        <v>951</v>
      </c>
    </row>
    <row r="1061" spans="1:12" ht="13.5">
      <c r="A1061" s="399" t="s">
        <v>1240</v>
      </c>
      <c r="B1061" s="399" t="s">
        <v>1241</v>
      </c>
      <c r="C1061" s="399" t="s">
        <v>1539</v>
      </c>
      <c r="D1061" s="399" t="s">
        <v>1540</v>
      </c>
      <c r="E1061" s="400" t="s">
        <v>947</v>
      </c>
      <c r="F1061" s="399" t="s">
        <v>947</v>
      </c>
      <c r="G1061" s="399">
        <v>95256</v>
      </c>
      <c r="H1061" s="399" t="s">
        <v>2033</v>
      </c>
      <c r="I1061" s="399" t="s">
        <v>96</v>
      </c>
      <c r="J1061" s="399" t="s">
        <v>950</v>
      </c>
      <c r="K1061" s="400">
        <v>0.1</v>
      </c>
      <c r="L1061" s="399" t="s">
        <v>951</v>
      </c>
    </row>
    <row r="1062" spans="1:12" ht="13.5">
      <c r="A1062" s="399" t="s">
        <v>1240</v>
      </c>
      <c r="B1062" s="399" t="s">
        <v>1241</v>
      </c>
      <c r="C1062" s="399" t="s">
        <v>1539</v>
      </c>
      <c r="D1062" s="399" t="s">
        <v>1540</v>
      </c>
      <c r="E1062" s="400" t="s">
        <v>947</v>
      </c>
      <c r="F1062" s="399" t="s">
        <v>947</v>
      </c>
      <c r="G1062" s="399">
        <v>95257</v>
      </c>
      <c r="H1062" s="399" t="s">
        <v>2034</v>
      </c>
      <c r="I1062" s="399" t="s">
        <v>96</v>
      </c>
      <c r="J1062" s="399" t="s">
        <v>950</v>
      </c>
      <c r="K1062" s="400">
        <v>1.1499999999999999</v>
      </c>
      <c r="L1062" s="399" t="s">
        <v>951</v>
      </c>
    </row>
    <row r="1063" spans="1:12" ht="13.5">
      <c r="A1063" s="399" t="s">
        <v>1240</v>
      </c>
      <c r="B1063" s="399" t="s">
        <v>1241</v>
      </c>
      <c r="C1063" s="399" t="s">
        <v>1539</v>
      </c>
      <c r="D1063" s="399" t="s">
        <v>1540</v>
      </c>
      <c r="E1063" s="400" t="s">
        <v>947</v>
      </c>
      <c r="F1063" s="399" t="s">
        <v>947</v>
      </c>
      <c r="G1063" s="399">
        <v>95260</v>
      </c>
      <c r="H1063" s="399" t="s">
        <v>2035</v>
      </c>
      <c r="I1063" s="399" t="s">
        <v>96</v>
      </c>
      <c r="J1063" s="399" t="s">
        <v>1440</v>
      </c>
      <c r="K1063" s="400">
        <v>0.79</v>
      </c>
      <c r="L1063" s="399" t="s">
        <v>951</v>
      </c>
    </row>
    <row r="1064" spans="1:12" ht="13.5">
      <c r="A1064" s="399" t="s">
        <v>1240</v>
      </c>
      <c r="B1064" s="399" t="s">
        <v>1241</v>
      </c>
      <c r="C1064" s="399" t="s">
        <v>1539</v>
      </c>
      <c r="D1064" s="399" t="s">
        <v>1540</v>
      </c>
      <c r="E1064" s="400" t="s">
        <v>947</v>
      </c>
      <c r="F1064" s="399" t="s">
        <v>947</v>
      </c>
      <c r="G1064" s="399">
        <v>95261</v>
      </c>
      <c r="H1064" s="399" t="s">
        <v>2036</v>
      </c>
      <c r="I1064" s="399" t="s">
        <v>96</v>
      </c>
      <c r="J1064" s="399" t="s">
        <v>950</v>
      </c>
      <c r="K1064" s="400">
        <v>0.1</v>
      </c>
      <c r="L1064" s="399" t="s">
        <v>951</v>
      </c>
    </row>
    <row r="1065" spans="1:12" ht="13.5">
      <c r="A1065" s="399" t="s">
        <v>1240</v>
      </c>
      <c r="B1065" s="399" t="s">
        <v>1241</v>
      </c>
      <c r="C1065" s="399" t="s">
        <v>1539</v>
      </c>
      <c r="D1065" s="399" t="s">
        <v>1540</v>
      </c>
      <c r="E1065" s="400" t="s">
        <v>947</v>
      </c>
      <c r="F1065" s="399" t="s">
        <v>947</v>
      </c>
      <c r="G1065" s="399">
        <v>95262</v>
      </c>
      <c r="H1065" s="399" t="s">
        <v>2037</v>
      </c>
      <c r="I1065" s="399" t="s">
        <v>96</v>
      </c>
      <c r="J1065" s="399" t="s">
        <v>950</v>
      </c>
      <c r="K1065" s="400">
        <v>0.96</v>
      </c>
      <c r="L1065" s="399" t="s">
        <v>951</v>
      </c>
    </row>
    <row r="1066" spans="1:12" ht="13.5">
      <c r="A1066" s="399" t="s">
        <v>1240</v>
      </c>
      <c r="B1066" s="399" t="s">
        <v>1241</v>
      </c>
      <c r="C1066" s="399" t="s">
        <v>1539</v>
      </c>
      <c r="D1066" s="399" t="s">
        <v>1540</v>
      </c>
      <c r="E1066" s="400" t="s">
        <v>947</v>
      </c>
      <c r="F1066" s="399" t="s">
        <v>947</v>
      </c>
      <c r="G1066" s="399">
        <v>95263</v>
      </c>
      <c r="H1066" s="399" t="s">
        <v>2038</v>
      </c>
      <c r="I1066" s="399" t="s">
        <v>96</v>
      </c>
      <c r="J1066" s="399" t="s">
        <v>1440</v>
      </c>
      <c r="K1066" s="400">
        <v>2.87</v>
      </c>
      <c r="L1066" s="399" t="s">
        <v>951</v>
      </c>
    </row>
    <row r="1067" spans="1:12" ht="13.5">
      <c r="A1067" s="399" t="s">
        <v>1240</v>
      </c>
      <c r="B1067" s="399" t="s">
        <v>1241</v>
      </c>
      <c r="C1067" s="399" t="s">
        <v>1539</v>
      </c>
      <c r="D1067" s="399" t="s">
        <v>1540</v>
      </c>
      <c r="E1067" s="400" t="s">
        <v>947</v>
      </c>
      <c r="F1067" s="399" t="s">
        <v>947</v>
      </c>
      <c r="G1067" s="399">
        <v>95266</v>
      </c>
      <c r="H1067" s="399" t="s">
        <v>2039</v>
      </c>
      <c r="I1067" s="399" t="s">
        <v>96</v>
      </c>
      <c r="J1067" s="399" t="s">
        <v>950</v>
      </c>
      <c r="K1067" s="400">
        <v>0.38</v>
      </c>
      <c r="L1067" s="399" t="s">
        <v>951</v>
      </c>
    </row>
    <row r="1068" spans="1:12" ht="13.5">
      <c r="A1068" s="399" t="s">
        <v>1240</v>
      </c>
      <c r="B1068" s="399" t="s">
        <v>1241</v>
      </c>
      <c r="C1068" s="399" t="s">
        <v>1539</v>
      </c>
      <c r="D1068" s="399" t="s">
        <v>1540</v>
      </c>
      <c r="E1068" s="400" t="s">
        <v>947</v>
      </c>
      <c r="F1068" s="399" t="s">
        <v>947</v>
      </c>
      <c r="G1068" s="399">
        <v>95267</v>
      </c>
      <c r="H1068" s="399" t="s">
        <v>2040</v>
      </c>
      <c r="I1068" s="399" t="s">
        <v>96</v>
      </c>
      <c r="J1068" s="399" t="s">
        <v>950</v>
      </c>
      <c r="K1068" s="400">
        <v>0.04</v>
      </c>
      <c r="L1068" s="399" t="s">
        <v>951</v>
      </c>
    </row>
    <row r="1069" spans="1:12" ht="13.5">
      <c r="A1069" s="399" t="s">
        <v>1240</v>
      </c>
      <c r="B1069" s="399" t="s">
        <v>1241</v>
      </c>
      <c r="C1069" s="399" t="s">
        <v>1539</v>
      </c>
      <c r="D1069" s="399" t="s">
        <v>1540</v>
      </c>
      <c r="E1069" s="400" t="s">
        <v>947</v>
      </c>
      <c r="F1069" s="399" t="s">
        <v>947</v>
      </c>
      <c r="G1069" s="399">
        <v>95268</v>
      </c>
      <c r="H1069" s="399" t="s">
        <v>2041</v>
      </c>
      <c r="I1069" s="399" t="s">
        <v>96</v>
      </c>
      <c r="J1069" s="399" t="s">
        <v>950</v>
      </c>
      <c r="K1069" s="400">
        <v>0.37</v>
      </c>
      <c r="L1069" s="399" t="s">
        <v>951</v>
      </c>
    </row>
    <row r="1070" spans="1:12" ht="13.5">
      <c r="A1070" s="399" t="s">
        <v>1240</v>
      </c>
      <c r="B1070" s="399" t="s">
        <v>1241</v>
      </c>
      <c r="C1070" s="399" t="s">
        <v>1539</v>
      </c>
      <c r="D1070" s="399" t="s">
        <v>1540</v>
      </c>
      <c r="E1070" s="400" t="s">
        <v>947</v>
      </c>
      <c r="F1070" s="399" t="s">
        <v>947</v>
      </c>
      <c r="G1070" s="399">
        <v>95269</v>
      </c>
      <c r="H1070" s="399" t="s">
        <v>2042</v>
      </c>
      <c r="I1070" s="399" t="s">
        <v>96</v>
      </c>
      <c r="J1070" s="399" t="s">
        <v>1440</v>
      </c>
      <c r="K1070" s="400">
        <v>5.37</v>
      </c>
      <c r="L1070" s="399" t="s">
        <v>951</v>
      </c>
    </row>
    <row r="1071" spans="1:12" ht="13.5">
      <c r="A1071" s="399" t="s">
        <v>1240</v>
      </c>
      <c r="B1071" s="399" t="s">
        <v>1241</v>
      </c>
      <c r="C1071" s="399" t="s">
        <v>1539</v>
      </c>
      <c r="D1071" s="399" t="s">
        <v>1540</v>
      </c>
      <c r="E1071" s="400" t="s">
        <v>947</v>
      </c>
      <c r="F1071" s="399" t="s">
        <v>947</v>
      </c>
      <c r="G1071" s="399">
        <v>95272</v>
      </c>
      <c r="H1071" s="399" t="s">
        <v>2043</v>
      </c>
      <c r="I1071" s="399" t="s">
        <v>96</v>
      </c>
      <c r="J1071" s="399" t="s">
        <v>950</v>
      </c>
      <c r="K1071" s="400">
        <v>0.37</v>
      </c>
      <c r="L1071" s="399" t="s">
        <v>951</v>
      </c>
    </row>
    <row r="1072" spans="1:12" ht="13.5">
      <c r="A1072" s="399" t="s">
        <v>1240</v>
      </c>
      <c r="B1072" s="399" t="s">
        <v>1241</v>
      </c>
      <c r="C1072" s="399" t="s">
        <v>1539</v>
      </c>
      <c r="D1072" s="399" t="s">
        <v>1540</v>
      </c>
      <c r="E1072" s="400" t="s">
        <v>947</v>
      </c>
      <c r="F1072" s="399" t="s">
        <v>947</v>
      </c>
      <c r="G1072" s="399">
        <v>95273</v>
      </c>
      <c r="H1072" s="399" t="s">
        <v>2044</v>
      </c>
      <c r="I1072" s="399" t="s">
        <v>96</v>
      </c>
      <c r="J1072" s="399" t="s">
        <v>950</v>
      </c>
      <c r="K1072" s="400">
        <v>0.04</v>
      </c>
      <c r="L1072" s="399" t="s">
        <v>951</v>
      </c>
    </row>
    <row r="1073" spans="1:12" ht="13.5">
      <c r="A1073" s="399" t="s">
        <v>1240</v>
      </c>
      <c r="B1073" s="399" t="s">
        <v>1241</v>
      </c>
      <c r="C1073" s="399" t="s">
        <v>1539</v>
      </c>
      <c r="D1073" s="399" t="s">
        <v>1540</v>
      </c>
      <c r="E1073" s="400" t="s">
        <v>947</v>
      </c>
      <c r="F1073" s="399" t="s">
        <v>947</v>
      </c>
      <c r="G1073" s="399">
        <v>95274</v>
      </c>
      <c r="H1073" s="399" t="s">
        <v>2045</v>
      </c>
      <c r="I1073" s="399" t="s">
        <v>96</v>
      </c>
      <c r="J1073" s="399" t="s">
        <v>950</v>
      </c>
      <c r="K1073" s="400">
        <v>0.28999999999999998</v>
      </c>
      <c r="L1073" s="399" t="s">
        <v>951</v>
      </c>
    </row>
    <row r="1074" spans="1:12" ht="13.5">
      <c r="A1074" s="399" t="s">
        <v>1240</v>
      </c>
      <c r="B1074" s="399" t="s">
        <v>1241</v>
      </c>
      <c r="C1074" s="399" t="s">
        <v>1539</v>
      </c>
      <c r="D1074" s="399" t="s">
        <v>1540</v>
      </c>
      <c r="E1074" s="400" t="s">
        <v>947</v>
      </c>
      <c r="F1074" s="399" t="s">
        <v>947</v>
      </c>
      <c r="G1074" s="399">
        <v>95275</v>
      </c>
      <c r="H1074" s="399" t="s">
        <v>2046</v>
      </c>
      <c r="I1074" s="399" t="s">
        <v>96</v>
      </c>
      <c r="J1074" s="399" t="s">
        <v>1037</v>
      </c>
      <c r="K1074" s="400">
        <v>1.52</v>
      </c>
      <c r="L1074" s="399" t="s">
        <v>951</v>
      </c>
    </row>
    <row r="1075" spans="1:12" ht="13.5">
      <c r="A1075" s="399" t="s">
        <v>1240</v>
      </c>
      <c r="B1075" s="399" t="s">
        <v>1241</v>
      </c>
      <c r="C1075" s="399" t="s">
        <v>1539</v>
      </c>
      <c r="D1075" s="399" t="s">
        <v>1540</v>
      </c>
      <c r="E1075" s="400" t="s">
        <v>947</v>
      </c>
      <c r="F1075" s="399" t="s">
        <v>947</v>
      </c>
      <c r="G1075" s="399">
        <v>95278</v>
      </c>
      <c r="H1075" s="399" t="s">
        <v>2047</v>
      </c>
      <c r="I1075" s="399" t="s">
        <v>96</v>
      </c>
      <c r="J1075" s="399" t="s">
        <v>950</v>
      </c>
      <c r="K1075" s="400">
        <v>0.41</v>
      </c>
      <c r="L1075" s="399" t="s">
        <v>951</v>
      </c>
    </row>
    <row r="1076" spans="1:12" ht="13.5">
      <c r="A1076" s="399" t="s">
        <v>1240</v>
      </c>
      <c r="B1076" s="399" t="s">
        <v>1241</v>
      </c>
      <c r="C1076" s="399" t="s">
        <v>1539</v>
      </c>
      <c r="D1076" s="399" t="s">
        <v>1540</v>
      </c>
      <c r="E1076" s="400" t="s">
        <v>947</v>
      </c>
      <c r="F1076" s="399" t="s">
        <v>947</v>
      </c>
      <c r="G1076" s="399">
        <v>95279</v>
      </c>
      <c r="H1076" s="399" t="s">
        <v>2048</v>
      </c>
      <c r="I1076" s="399" t="s">
        <v>96</v>
      </c>
      <c r="J1076" s="399" t="s">
        <v>950</v>
      </c>
      <c r="K1076" s="400">
        <v>0.04</v>
      </c>
      <c r="L1076" s="399" t="s">
        <v>951</v>
      </c>
    </row>
    <row r="1077" spans="1:12" ht="13.5">
      <c r="A1077" s="399" t="s">
        <v>1240</v>
      </c>
      <c r="B1077" s="399" t="s">
        <v>1241</v>
      </c>
      <c r="C1077" s="399" t="s">
        <v>1539</v>
      </c>
      <c r="D1077" s="399" t="s">
        <v>1540</v>
      </c>
      <c r="E1077" s="400" t="s">
        <v>947</v>
      </c>
      <c r="F1077" s="399" t="s">
        <v>947</v>
      </c>
      <c r="G1077" s="399">
        <v>95280</v>
      </c>
      <c r="H1077" s="399" t="s">
        <v>2049</v>
      </c>
      <c r="I1077" s="399" t="s">
        <v>96</v>
      </c>
      <c r="J1077" s="399" t="s">
        <v>950</v>
      </c>
      <c r="K1077" s="400">
        <v>0.32</v>
      </c>
      <c r="L1077" s="399" t="s">
        <v>951</v>
      </c>
    </row>
    <row r="1078" spans="1:12" ht="13.5">
      <c r="A1078" s="399" t="s">
        <v>1240</v>
      </c>
      <c r="B1078" s="399" t="s">
        <v>1241</v>
      </c>
      <c r="C1078" s="399" t="s">
        <v>1539</v>
      </c>
      <c r="D1078" s="399" t="s">
        <v>1540</v>
      </c>
      <c r="E1078" s="400" t="s">
        <v>947</v>
      </c>
      <c r="F1078" s="399" t="s">
        <v>947</v>
      </c>
      <c r="G1078" s="399">
        <v>95281</v>
      </c>
      <c r="H1078" s="399" t="s">
        <v>2050</v>
      </c>
      <c r="I1078" s="399" t="s">
        <v>96</v>
      </c>
      <c r="J1078" s="399" t="s">
        <v>1440</v>
      </c>
      <c r="K1078" s="400">
        <v>5.37</v>
      </c>
      <c r="L1078" s="399" t="s">
        <v>951</v>
      </c>
    </row>
    <row r="1079" spans="1:12" ht="13.5">
      <c r="A1079" s="399" t="s">
        <v>1240</v>
      </c>
      <c r="B1079" s="399" t="s">
        <v>1241</v>
      </c>
      <c r="C1079" s="399" t="s">
        <v>1539</v>
      </c>
      <c r="D1079" s="399" t="s">
        <v>1540</v>
      </c>
      <c r="E1079" s="400" t="s">
        <v>947</v>
      </c>
      <c r="F1079" s="399" t="s">
        <v>947</v>
      </c>
      <c r="G1079" s="399">
        <v>95617</v>
      </c>
      <c r="H1079" s="399" t="s">
        <v>2051</v>
      </c>
      <c r="I1079" s="399" t="s">
        <v>96</v>
      </c>
      <c r="J1079" s="399" t="s">
        <v>950</v>
      </c>
      <c r="K1079" s="400">
        <v>0.75</v>
      </c>
      <c r="L1079" s="399" t="s">
        <v>951</v>
      </c>
    </row>
    <row r="1080" spans="1:12" ht="13.5">
      <c r="A1080" s="399" t="s">
        <v>1240</v>
      </c>
      <c r="B1080" s="399" t="s">
        <v>1241</v>
      </c>
      <c r="C1080" s="399" t="s">
        <v>1539</v>
      </c>
      <c r="D1080" s="399" t="s">
        <v>1540</v>
      </c>
      <c r="E1080" s="400" t="s">
        <v>947</v>
      </c>
      <c r="F1080" s="399" t="s">
        <v>947</v>
      </c>
      <c r="G1080" s="399">
        <v>95618</v>
      </c>
      <c r="H1080" s="399" t="s">
        <v>2052</v>
      </c>
      <c r="I1080" s="399" t="s">
        <v>96</v>
      </c>
      <c r="J1080" s="399" t="s">
        <v>950</v>
      </c>
      <c r="K1080" s="400">
        <v>0.08</v>
      </c>
      <c r="L1080" s="399" t="s">
        <v>951</v>
      </c>
    </row>
    <row r="1081" spans="1:12" ht="13.5">
      <c r="A1081" s="399" t="s">
        <v>1240</v>
      </c>
      <c r="B1081" s="399" t="s">
        <v>1241</v>
      </c>
      <c r="C1081" s="399" t="s">
        <v>1539</v>
      </c>
      <c r="D1081" s="399" t="s">
        <v>1540</v>
      </c>
      <c r="E1081" s="400" t="s">
        <v>947</v>
      </c>
      <c r="F1081" s="399" t="s">
        <v>947</v>
      </c>
      <c r="G1081" s="399">
        <v>95619</v>
      </c>
      <c r="H1081" s="399" t="s">
        <v>2053</v>
      </c>
      <c r="I1081" s="399" t="s">
        <v>96</v>
      </c>
      <c r="J1081" s="399" t="s">
        <v>950</v>
      </c>
      <c r="K1081" s="400">
        <v>0.94</v>
      </c>
      <c r="L1081" s="399" t="s">
        <v>951</v>
      </c>
    </row>
    <row r="1082" spans="1:12" ht="13.5">
      <c r="A1082" s="399" t="s">
        <v>1240</v>
      </c>
      <c r="B1082" s="399" t="s">
        <v>1241</v>
      </c>
      <c r="C1082" s="399" t="s">
        <v>1539</v>
      </c>
      <c r="D1082" s="399" t="s">
        <v>1540</v>
      </c>
      <c r="E1082" s="400" t="s">
        <v>947</v>
      </c>
      <c r="F1082" s="399" t="s">
        <v>947</v>
      </c>
      <c r="G1082" s="399">
        <v>95627</v>
      </c>
      <c r="H1082" s="399" t="s">
        <v>2054</v>
      </c>
      <c r="I1082" s="399" t="s">
        <v>96</v>
      </c>
      <c r="J1082" s="399" t="s">
        <v>950</v>
      </c>
      <c r="K1082" s="400">
        <v>23.81</v>
      </c>
      <c r="L1082" s="399" t="s">
        <v>951</v>
      </c>
    </row>
    <row r="1083" spans="1:12" ht="13.5">
      <c r="A1083" s="399" t="s">
        <v>1240</v>
      </c>
      <c r="B1083" s="399" t="s">
        <v>1241</v>
      </c>
      <c r="C1083" s="399" t="s">
        <v>1539</v>
      </c>
      <c r="D1083" s="399" t="s">
        <v>1540</v>
      </c>
      <c r="E1083" s="400" t="s">
        <v>947</v>
      </c>
      <c r="F1083" s="399" t="s">
        <v>947</v>
      </c>
      <c r="G1083" s="399">
        <v>95628</v>
      </c>
      <c r="H1083" s="399" t="s">
        <v>2055</v>
      </c>
      <c r="I1083" s="399" t="s">
        <v>96</v>
      </c>
      <c r="J1083" s="399" t="s">
        <v>950</v>
      </c>
      <c r="K1083" s="400">
        <v>3.3</v>
      </c>
      <c r="L1083" s="399" t="s">
        <v>951</v>
      </c>
    </row>
    <row r="1084" spans="1:12" ht="13.5">
      <c r="A1084" s="399" t="s">
        <v>1240</v>
      </c>
      <c r="B1084" s="399" t="s">
        <v>1241</v>
      </c>
      <c r="C1084" s="399" t="s">
        <v>1539</v>
      </c>
      <c r="D1084" s="399" t="s">
        <v>1540</v>
      </c>
      <c r="E1084" s="400" t="s">
        <v>947</v>
      </c>
      <c r="F1084" s="399" t="s">
        <v>947</v>
      </c>
      <c r="G1084" s="399">
        <v>95629</v>
      </c>
      <c r="H1084" s="399" t="s">
        <v>2056</v>
      </c>
      <c r="I1084" s="399" t="s">
        <v>96</v>
      </c>
      <c r="J1084" s="399" t="s">
        <v>950</v>
      </c>
      <c r="K1084" s="400">
        <v>29.79</v>
      </c>
      <c r="L1084" s="399" t="s">
        <v>951</v>
      </c>
    </row>
    <row r="1085" spans="1:12" ht="13.5">
      <c r="A1085" s="399" t="s">
        <v>1240</v>
      </c>
      <c r="B1085" s="399" t="s">
        <v>1241</v>
      </c>
      <c r="C1085" s="399" t="s">
        <v>1539</v>
      </c>
      <c r="D1085" s="399" t="s">
        <v>1540</v>
      </c>
      <c r="E1085" s="400" t="s">
        <v>947</v>
      </c>
      <c r="F1085" s="399" t="s">
        <v>947</v>
      </c>
      <c r="G1085" s="399">
        <v>95630</v>
      </c>
      <c r="H1085" s="399" t="s">
        <v>2057</v>
      </c>
      <c r="I1085" s="399" t="s">
        <v>96</v>
      </c>
      <c r="J1085" s="399" t="s">
        <v>1440</v>
      </c>
      <c r="K1085" s="400">
        <v>50.72</v>
      </c>
      <c r="L1085" s="399" t="s">
        <v>951</v>
      </c>
    </row>
    <row r="1086" spans="1:12" ht="13.5">
      <c r="A1086" s="399" t="s">
        <v>1240</v>
      </c>
      <c r="B1086" s="399" t="s">
        <v>1241</v>
      </c>
      <c r="C1086" s="399" t="s">
        <v>1539</v>
      </c>
      <c r="D1086" s="399" t="s">
        <v>1540</v>
      </c>
      <c r="E1086" s="400" t="s">
        <v>947</v>
      </c>
      <c r="F1086" s="399" t="s">
        <v>947</v>
      </c>
      <c r="G1086" s="399">
        <v>95698</v>
      </c>
      <c r="H1086" s="399" t="s">
        <v>2058</v>
      </c>
      <c r="I1086" s="399" t="s">
        <v>96</v>
      </c>
      <c r="J1086" s="399" t="s">
        <v>950</v>
      </c>
      <c r="K1086" s="400">
        <v>3.07</v>
      </c>
      <c r="L1086" s="399" t="s">
        <v>951</v>
      </c>
    </row>
    <row r="1087" spans="1:12" ht="13.5">
      <c r="A1087" s="399" t="s">
        <v>1240</v>
      </c>
      <c r="B1087" s="399" t="s">
        <v>1241</v>
      </c>
      <c r="C1087" s="399" t="s">
        <v>1539</v>
      </c>
      <c r="D1087" s="399" t="s">
        <v>1540</v>
      </c>
      <c r="E1087" s="400" t="s">
        <v>947</v>
      </c>
      <c r="F1087" s="399" t="s">
        <v>947</v>
      </c>
      <c r="G1087" s="399">
        <v>95699</v>
      </c>
      <c r="H1087" s="399" t="s">
        <v>2059</v>
      </c>
      <c r="I1087" s="399" t="s">
        <v>96</v>
      </c>
      <c r="J1087" s="399" t="s">
        <v>950</v>
      </c>
      <c r="K1087" s="400">
        <v>0.36</v>
      </c>
      <c r="L1087" s="399" t="s">
        <v>951</v>
      </c>
    </row>
    <row r="1088" spans="1:12" ht="13.5">
      <c r="A1088" s="399" t="s">
        <v>1240</v>
      </c>
      <c r="B1088" s="399" t="s">
        <v>1241</v>
      </c>
      <c r="C1088" s="399" t="s">
        <v>1539</v>
      </c>
      <c r="D1088" s="399" t="s">
        <v>1540</v>
      </c>
      <c r="E1088" s="400" t="s">
        <v>947</v>
      </c>
      <c r="F1088" s="399" t="s">
        <v>947</v>
      </c>
      <c r="G1088" s="399">
        <v>95700</v>
      </c>
      <c r="H1088" s="399" t="s">
        <v>2060</v>
      </c>
      <c r="I1088" s="399" t="s">
        <v>96</v>
      </c>
      <c r="J1088" s="399" t="s">
        <v>950</v>
      </c>
      <c r="K1088" s="400">
        <v>3.83</v>
      </c>
      <c r="L1088" s="399" t="s">
        <v>951</v>
      </c>
    </row>
    <row r="1089" spans="1:12" ht="13.5">
      <c r="A1089" s="399" t="s">
        <v>1240</v>
      </c>
      <c r="B1089" s="399" t="s">
        <v>1241</v>
      </c>
      <c r="C1089" s="399" t="s">
        <v>1539</v>
      </c>
      <c r="D1089" s="399" t="s">
        <v>1540</v>
      </c>
      <c r="E1089" s="400" t="s">
        <v>947</v>
      </c>
      <c r="F1089" s="399" t="s">
        <v>947</v>
      </c>
      <c r="G1089" s="399">
        <v>95701</v>
      </c>
      <c r="H1089" s="399" t="s">
        <v>2061</v>
      </c>
      <c r="I1089" s="399" t="s">
        <v>96</v>
      </c>
      <c r="J1089" s="399" t="s">
        <v>1037</v>
      </c>
      <c r="K1089" s="400">
        <v>1.87</v>
      </c>
      <c r="L1089" s="399" t="s">
        <v>951</v>
      </c>
    </row>
    <row r="1090" spans="1:12" ht="13.5">
      <c r="A1090" s="399" t="s">
        <v>1240</v>
      </c>
      <c r="B1090" s="399" t="s">
        <v>1241</v>
      </c>
      <c r="C1090" s="399" t="s">
        <v>1539</v>
      </c>
      <c r="D1090" s="399" t="s">
        <v>1540</v>
      </c>
      <c r="E1090" s="400" t="s">
        <v>947</v>
      </c>
      <c r="F1090" s="399" t="s">
        <v>947</v>
      </c>
      <c r="G1090" s="399">
        <v>95704</v>
      </c>
      <c r="H1090" s="399" t="s">
        <v>2062</v>
      </c>
      <c r="I1090" s="399" t="s">
        <v>96</v>
      </c>
      <c r="J1090" s="399" t="s">
        <v>950</v>
      </c>
      <c r="K1090" s="400">
        <v>23.49</v>
      </c>
      <c r="L1090" s="399" t="s">
        <v>951</v>
      </c>
    </row>
    <row r="1091" spans="1:12" ht="13.5">
      <c r="A1091" s="399" t="s">
        <v>1240</v>
      </c>
      <c r="B1091" s="399" t="s">
        <v>1241</v>
      </c>
      <c r="C1091" s="399" t="s">
        <v>1539</v>
      </c>
      <c r="D1091" s="399" t="s">
        <v>1540</v>
      </c>
      <c r="E1091" s="400" t="s">
        <v>947</v>
      </c>
      <c r="F1091" s="399" t="s">
        <v>947</v>
      </c>
      <c r="G1091" s="399">
        <v>95705</v>
      </c>
      <c r="H1091" s="399" t="s">
        <v>2063</v>
      </c>
      <c r="I1091" s="399" t="s">
        <v>96</v>
      </c>
      <c r="J1091" s="399" t="s">
        <v>950</v>
      </c>
      <c r="K1091" s="400">
        <v>3.34</v>
      </c>
      <c r="L1091" s="399" t="s">
        <v>951</v>
      </c>
    </row>
    <row r="1092" spans="1:12" ht="13.5">
      <c r="A1092" s="399" t="s">
        <v>1240</v>
      </c>
      <c r="B1092" s="399" t="s">
        <v>1241</v>
      </c>
      <c r="C1092" s="399" t="s">
        <v>1539</v>
      </c>
      <c r="D1092" s="399" t="s">
        <v>1540</v>
      </c>
      <c r="E1092" s="400" t="s">
        <v>947</v>
      </c>
      <c r="F1092" s="399" t="s">
        <v>947</v>
      </c>
      <c r="G1092" s="399">
        <v>95706</v>
      </c>
      <c r="H1092" s="399" t="s">
        <v>2064</v>
      </c>
      <c r="I1092" s="399" t="s">
        <v>96</v>
      </c>
      <c r="J1092" s="399" t="s">
        <v>950</v>
      </c>
      <c r="K1092" s="400">
        <v>29.39</v>
      </c>
      <c r="L1092" s="399" t="s">
        <v>951</v>
      </c>
    </row>
    <row r="1093" spans="1:12" ht="13.5">
      <c r="A1093" s="399" t="s">
        <v>1240</v>
      </c>
      <c r="B1093" s="399" t="s">
        <v>1241</v>
      </c>
      <c r="C1093" s="399" t="s">
        <v>1539</v>
      </c>
      <c r="D1093" s="399" t="s">
        <v>1540</v>
      </c>
      <c r="E1093" s="400" t="s">
        <v>947</v>
      </c>
      <c r="F1093" s="399" t="s">
        <v>947</v>
      </c>
      <c r="G1093" s="399">
        <v>95707</v>
      </c>
      <c r="H1093" s="399" t="s">
        <v>2065</v>
      </c>
      <c r="I1093" s="399" t="s">
        <v>96</v>
      </c>
      <c r="J1093" s="399" t="s">
        <v>1037</v>
      </c>
      <c r="K1093" s="400">
        <v>20.92</v>
      </c>
      <c r="L1093" s="399" t="s">
        <v>951</v>
      </c>
    </row>
    <row r="1094" spans="1:12" ht="13.5">
      <c r="A1094" s="399" t="s">
        <v>1240</v>
      </c>
      <c r="B1094" s="399" t="s">
        <v>1241</v>
      </c>
      <c r="C1094" s="399" t="s">
        <v>1539</v>
      </c>
      <c r="D1094" s="399" t="s">
        <v>1540</v>
      </c>
      <c r="E1094" s="400" t="s">
        <v>947</v>
      </c>
      <c r="F1094" s="399" t="s">
        <v>947</v>
      </c>
      <c r="G1094" s="399">
        <v>95710</v>
      </c>
      <c r="H1094" s="399" t="s">
        <v>2066</v>
      </c>
      <c r="I1094" s="399" t="s">
        <v>96</v>
      </c>
      <c r="J1094" s="399" t="s">
        <v>950</v>
      </c>
      <c r="K1094" s="400">
        <v>28.23</v>
      </c>
      <c r="L1094" s="399" t="s">
        <v>951</v>
      </c>
    </row>
    <row r="1095" spans="1:12" ht="13.5">
      <c r="A1095" s="399" t="s">
        <v>1240</v>
      </c>
      <c r="B1095" s="399" t="s">
        <v>1241</v>
      </c>
      <c r="C1095" s="399" t="s">
        <v>1539</v>
      </c>
      <c r="D1095" s="399" t="s">
        <v>1540</v>
      </c>
      <c r="E1095" s="400" t="s">
        <v>947</v>
      </c>
      <c r="F1095" s="399" t="s">
        <v>947</v>
      </c>
      <c r="G1095" s="399">
        <v>95711</v>
      </c>
      <c r="H1095" s="399" t="s">
        <v>2067</v>
      </c>
      <c r="I1095" s="399" t="s">
        <v>96</v>
      </c>
      <c r="J1095" s="399" t="s">
        <v>950</v>
      </c>
      <c r="K1095" s="400">
        <v>3.83</v>
      </c>
      <c r="L1095" s="399" t="s">
        <v>951</v>
      </c>
    </row>
    <row r="1096" spans="1:12" ht="13.5">
      <c r="A1096" s="399" t="s">
        <v>1240</v>
      </c>
      <c r="B1096" s="399" t="s">
        <v>1241</v>
      </c>
      <c r="C1096" s="399" t="s">
        <v>1539</v>
      </c>
      <c r="D1096" s="399" t="s">
        <v>1540</v>
      </c>
      <c r="E1096" s="400" t="s">
        <v>947</v>
      </c>
      <c r="F1096" s="399" t="s">
        <v>947</v>
      </c>
      <c r="G1096" s="399">
        <v>95712</v>
      </c>
      <c r="H1096" s="399" t="s">
        <v>2068</v>
      </c>
      <c r="I1096" s="399" t="s">
        <v>96</v>
      </c>
      <c r="J1096" s="399" t="s">
        <v>950</v>
      </c>
      <c r="K1096" s="400">
        <v>35.29</v>
      </c>
      <c r="L1096" s="399" t="s">
        <v>951</v>
      </c>
    </row>
    <row r="1097" spans="1:12" ht="13.5">
      <c r="A1097" s="399" t="s">
        <v>1240</v>
      </c>
      <c r="B1097" s="399" t="s">
        <v>1241</v>
      </c>
      <c r="C1097" s="399" t="s">
        <v>1539</v>
      </c>
      <c r="D1097" s="399" t="s">
        <v>1540</v>
      </c>
      <c r="E1097" s="400" t="s">
        <v>947</v>
      </c>
      <c r="F1097" s="399" t="s">
        <v>947</v>
      </c>
      <c r="G1097" s="399">
        <v>95713</v>
      </c>
      <c r="H1097" s="399" t="s">
        <v>2069</v>
      </c>
      <c r="I1097" s="399" t="s">
        <v>96</v>
      </c>
      <c r="J1097" s="399" t="s">
        <v>1440</v>
      </c>
      <c r="K1097" s="400">
        <v>51.1</v>
      </c>
      <c r="L1097" s="399" t="s">
        <v>951</v>
      </c>
    </row>
    <row r="1098" spans="1:12" ht="13.5">
      <c r="A1098" s="399" t="s">
        <v>1240</v>
      </c>
      <c r="B1098" s="399" t="s">
        <v>1241</v>
      </c>
      <c r="C1098" s="399" t="s">
        <v>1539</v>
      </c>
      <c r="D1098" s="399" t="s">
        <v>1540</v>
      </c>
      <c r="E1098" s="400" t="s">
        <v>947</v>
      </c>
      <c r="F1098" s="399" t="s">
        <v>947</v>
      </c>
      <c r="G1098" s="399">
        <v>95716</v>
      </c>
      <c r="H1098" s="399" t="s">
        <v>2070</v>
      </c>
      <c r="I1098" s="399" t="s">
        <v>96</v>
      </c>
      <c r="J1098" s="399" t="s">
        <v>950</v>
      </c>
      <c r="K1098" s="400">
        <v>27.18</v>
      </c>
      <c r="L1098" s="399" t="s">
        <v>951</v>
      </c>
    </row>
    <row r="1099" spans="1:12" ht="13.5">
      <c r="A1099" s="399" t="s">
        <v>1240</v>
      </c>
      <c r="B1099" s="399" t="s">
        <v>1241</v>
      </c>
      <c r="C1099" s="399" t="s">
        <v>1539</v>
      </c>
      <c r="D1099" s="399" t="s">
        <v>1540</v>
      </c>
      <c r="E1099" s="400" t="s">
        <v>947</v>
      </c>
      <c r="F1099" s="399" t="s">
        <v>947</v>
      </c>
      <c r="G1099" s="399">
        <v>95717</v>
      </c>
      <c r="H1099" s="399" t="s">
        <v>2071</v>
      </c>
      <c r="I1099" s="399" t="s">
        <v>96</v>
      </c>
      <c r="J1099" s="399" t="s">
        <v>950</v>
      </c>
      <c r="K1099" s="400">
        <v>3.68</v>
      </c>
      <c r="L1099" s="399" t="s">
        <v>951</v>
      </c>
    </row>
    <row r="1100" spans="1:12" ht="13.5">
      <c r="A1100" s="399" t="s">
        <v>1240</v>
      </c>
      <c r="B1100" s="399" t="s">
        <v>1241</v>
      </c>
      <c r="C1100" s="399" t="s">
        <v>1539</v>
      </c>
      <c r="D1100" s="399" t="s">
        <v>1540</v>
      </c>
      <c r="E1100" s="400" t="s">
        <v>947</v>
      </c>
      <c r="F1100" s="399" t="s">
        <v>947</v>
      </c>
      <c r="G1100" s="399">
        <v>95718</v>
      </c>
      <c r="H1100" s="399" t="s">
        <v>2072</v>
      </c>
      <c r="I1100" s="399" t="s">
        <v>96</v>
      </c>
      <c r="J1100" s="399" t="s">
        <v>950</v>
      </c>
      <c r="K1100" s="400">
        <v>33.97</v>
      </c>
      <c r="L1100" s="399" t="s">
        <v>951</v>
      </c>
    </row>
    <row r="1101" spans="1:12" ht="13.5">
      <c r="A1101" s="399" t="s">
        <v>1240</v>
      </c>
      <c r="B1101" s="399" t="s">
        <v>1241</v>
      </c>
      <c r="C1101" s="399" t="s">
        <v>1539</v>
      </c>
      <c r="D1101" s="399" t="s">
        <v>1540</v>
      </c>
      <c r="E1101" s="400" t="s">
        <v>947</v>
      </c>
      <c r="F1101" s="399" t="s">
        <v>947</v>
      </c>
      <c r="G1101" s="399">
        <v>95719</v>
      </c>
      <c r="H1101" s="399" t="s">
        <v>2073</v>
      </c>
      <c r="I1101" s="399" t="s">
        <v>96</v>
      </c>
      <c r="J1101" s="399" t="s">
        <v>1440</v>
      </c>
      <c r="K1101" s="400">
        <v>51.1</v>
      </c>
      <c r="L1101" s="399" t="s">
        <v>951</v>
      </c>
    </row>
    <row r="1102" spans="1:12" ht="13.5">
      <c r="A1102" s="399" t="s">
        <v>1240</v>
      </c>
      <c r="B1102" s="399" t="s">
        <v>1241</v>
      </c>
      <c r="C1102" s="399" t="s">
        <v>1539</v>
      </c>
      <c r="D1102" s="399" t="s">
        <v>1540</v>
      </c>
      <c r="E1102" s="400" t="s">
        <v>947</v>
      </c>
      <c r="F1102" s="399" t="s">
        <v>947</v>
      </c>
      <c r="G1102" s="399">
        <v>95869</v>
      </c>
      <c r="H1102" s="399" t="s">
        <v>2074</v>
      </c>
      <c r="I1102" s="399" t="s">
        <v>96</v>
      </c>
      <c r="J1102" s="399" t="s">
        <v>950</v>
      </c>
      <c r="K1102" s="400">
        <v>1.0900000000000001</v>
      </c>
      <c r="L1102" s="399" t="s">
        <v>951</v>
      </c>
    </row>
    <row r="1103" spans="1:12" ht="13.5">
      <c r="A1103" s="399" t="s">
        <v>1240</v>
      </c>
      <c r="B1103" s="399" t="s">
        <v>1241</v>
      </c>
      <c r="C1103" s="399" t="s">
        <v>1539</v>
      </c>
      <c r="D1103" s="399" t="s">
        <v>1540</v>
      </c>
      <c r="E1103" s="400" t="s">
        <v>947</v>
      </c>
      <c r="F1103" s="399" t="s">
        <v>947</v>
      </c>
      <c r="G1103" s="399">
        <v>95870</v>
      </c>
      <c r="H1103" s="399" t="s">
        <v>2075</v>
      </c>
      <c r="I1103" s="399" t="s">
        <v>96</v>
      </c>
      <c r="J1103" s="399" t="s">
        <v>950</v>
      </c>
      <c r="K1103" s="400">
        <v>5.41</v>
      </c>
      <c r="L1103" s="399" t="s">
        <v>951</v>
      </c>
    </row>
    <row r="1104" spans="1:12" ht="13.5">
      <c r="A1104" s="399" t="s">
        <v>1240</v>
      </c>
      <c r="B1104" s="399" t="s">
        <v>1241</v>
      </c>
      <c r="C1104" s="399" t="s">
        <v>1539</v>
      </c>
      <c r="D1104" s="399" t="s">
        <v>1540</v>
      </c>
      <c r="E1104" s="400" t="s">
        <v>947</v>
      </c>
      <c r="F1104" s="399" t="s">
        <v>947</v>
      </c>
      <c r="G1104" s="399">
        <v>95871</v>
      </c>
      <c r="H1104" s="399" t="s">
        <v>2076</v>
      </c>
      <c r="I1104" s="399" t="s">
        <v>96</v>
      </c>
      <c r="J1104" s="399" t="s">
        <v>1440</v>
      </c>
      <c r="K1104" s="400">
        <v>155.16999999999999</v>
      </c>
      <c r="L1104" s="399" t="s">
        <v>951</v>
      </c>
    </row>
    <row r="1105" spans="1:12" ht="13.5">
      <c r="A1105" s="399" t="s">
        <v>1240</v>
      </c>
      <c r="B1105" s="399" t="s">
        <v>1241</v>
      </c>
      <c r="C1105" s="399" t="s">
        <v>1539</v>
      </c>
      <c r="D1105" s="399" t="s">
        <v>1540</v>
      </c>
      <c r="E1105" s="400" t="s">
        <v>947</v>
      </c>
      <c r="F1105" s="399" t="s">
        <v>947</v>
      </c>
      <c r="G1105" s="399">
        <v>95874</v>
      </c>
      <c r="H1105" s="399" t="s">
        <v>2077</v>
      </c>
      <c r="I1105" s="399" t="s">
        <v>96</v>
      </c>
      <c r="J1105" s="399" t="s">
        <v>950</v>
      </c>
      <c r="K1105" s="400">
        <v>6.07</v>
      </c>
      <c r="L1105" s="399" t="s">
        <v>951</v>
      </c>
    </row>
    <row r="1106" spans="1:12" ht="13.5">
      <c r="A1106" s="399" t="s">
        <v>1240</v>
      </c>
      <c r="B1106" s="399" t="s">
        <v>1241</v>
      </c>
      <c r="C1106" s="399" t="s">
        <v>1539</v>
      </c>
      <c r="D1106" s="399" t="s">
        <v>1540</v>
      </c>
      <c r="E1106" s="400" t="s">
        <v>947</v>
      </c>
      <c r="F1106" s="399" t="s">
        <v>947</v>
      </c>
      <c r="G1106" s="399">
        <v>96008</v>
      </c>
      <c r="H1106" s="399" t="s">
        <v>2078</v>
      </c>
      <c r="I1106" s="399" t="s">
        <v>96</v>
      </c>
      <c r="J1106" s="399" t="s">
        <v>950</v>
      </c>
      <c r="K1106" s="400">
        <v>12.12</v>
      </c>
      <c r="L1106" s="399" t="s">
        <v>951</v>
      </c>
    </row>
    <row r="1107" spans="1:12" ht="13.5">
      <c r="A1107" s="399" t="s">
        <v>1240</v>
      </c>
      <c r="B1107" s="399" t="s">
        <v>1241</v>
      </c>
      <c r="C1107" s="399" t="s">
        <v>1539</v>
      </c>
      <c r="D1107" s="399" t="s">
        <v>1540</v>
      </c>
      <c r="E1107" s="400" t="s">
        <v>947</v>
      </c>
      <c r="F1107" s="399" t="s">
        <v>947</v>
      </c>
      <c r="G1107" s="399">
        <v>96009</v>
      </c>
      <c r="H1107" s="399" t="s">
        <v>2079</v>
      </c>
      <c r="I1107" s="399" t="s">
        <v>96</v>
      </c>
      <c r="J1107" s="399" t="s">
        <v>950</v>
      </c>
      <c r="K1107" s="400">
        <v>1.67</v>
      </c>
      <c r="L1107" s="399" t="s">
        <v>951</v>
      </c>
    </row>
    <row r="1108" spans="1:12" ht="13.5">
      <c r="A1108" s="399" t="s">
        <v>1240</v>
      </c>
      <c r="B1108" s="399" t="s">
        <v>1241</v>
      </c>
      <c r="C1108" s="399" t="s">
        <v>1539</v>
      </c>
      <c r="D1108" s="399" t="s">
        <v>1540</v>
      </c>
      <c r="E1108" s="400" t="s">
        <v>947</v>
      </c>
      <c r="F1108" s="399" t="s">
        <v>947</v>
      </c>
      <c r="G1108" s="399">
        <v>96011</v>
      </c>
      <c r="H1108" s="399" t="s">
        <v>2080</v>
      </c>
      <c r="I1108" s="399" t="s">
        <v>96</v>
      </c>
      <c r="J1108" s="399" t="s">
        <v>950</v>
      </c>
      <c r="K1108" s="400">
        <v>13.25</v>
      </c>
      <c r="L1108" s="399" t="s">
        <v>951</v>
      </c>
    </row>
    <row r="1109" spans="1:12" ht="13.5">
      <c r="A1109" s="399" t="s">
        <v>1240</v>
      </c>
      <c r="B1109" s="399" t="s">
        <v>1241</v>
      </c>
      <c r="C1109" s="399" t="s">
        <v>1539</v>
      </c>
      <c r="D1109" s="399" t="s">
        <v>1540</v>
      </c>
      <c r="E1109" s="400" t="s">
        <v>947</v>
      </c>
      <c r="F1109" s="399" t="s">
        <v>947</v>
      </c>
      <c r="G1109" s="399">
        <v>96012</v>
      </c>
      <c r="H1109" s="399" t="s">
        <v>2081</v>
      </c>
      <c r="I1109" s="399" t="s">
        <v>96</v>
      </c>
      <c r="J1109" s="399" t="s">
        <v>1440</v>
      </c>
      <c r="K1109" s="400">
        <v>97.68</v>
      </c>
      <c r="L1109" s="399" t="s">
        <v>951</v>
      </c>
    </row>
    <row r="1110" spans="1:12" ht="13.5">
      <c r="A1110" s="399" t="s">
        <v>1240</v>
      </c>
      <c r="B1110" s="399" t="s">
        <v>1241</v>
      </c>
      <c r="C1110" s="399" t="s">
        <v>1539</v>
      </c>
      <c r="D1110" s="399" t="s">
        <v>1540</v>
      </c>
      <c r="E1110" s="400" t="s">
        <v>947</v>
      </c>
      <c r="F1110" s="399" t="s">
        <v>947</v>
      </c>
      <c r="G1110" s="399">
        <v>96015</v>
      </c>
      <c r="H1110" s="399" t="s">
        <v>2082</v>
      </c>
      <c r="I1110" s="399" t="s">
        <v>96</v>
      </c>
      <c r="J1110" s="399" t="s">
        <v>950</v>
      </c>
      <c r="K1110" s="400">
        <v>12.01</v>
      </c>
      <c r="L1110" s="399" t="s">
        <v>951</v>
      </c>
    </row>
    <row r="1111" spans="1:12" ht="13.5">
      <c r="A1111" s="399" t="s">
        <v>1240</v>
      </c>
      <c r="B1111" s="399" t="s">
        <v>1241</v>
      </c>
      <c r="C1111" s="399" t="s">
        <v>1539</v>
      </c>
      <c r="D1111" s="399" t="s">
        <v>1540</v>
      </c>
      <c r="E1111" s="400" t="s">
        <v>947</v>
      </c>
      <c r="F1111" s="399" t="s">
        <v>947</v>
      </c>
      <c r="G1111" s="399">
        <v>96016</v>
      </c>
      <c r="H1111" s="399" t="s">
        <v>2083</v>
      </c>
      <c r="I1111" s="399" t="s">
        <v>96</v>
      </c>
      <c r="J1111" s="399" t="s">
        <v>950</v>
      </c>
      <c r="K1111" s="400">
        <v>1.66</v>
      </c>
      <c r="L1111" s="399" t="s">
        <v>951</v>
      </c>
    </row>
    <row r="1112" spans="1:12" ht="13.5">
      <c r="A1112" s="399" t="s">
        <v>1240</v>
      </c>
      <c r="B1112" s="399" t="s">
        <v>1241</v>
      </c>
      <c r="C1112" s="399" t="s">
        <v>1539</v>
      </c>
      <c r="D1112" s="399" t="s">
        <v>1540</v>
      </c>
      <c r="E1112" s="400" t="s">
        <v>947</v>
      </c>
      <c r="F1112" s="399" t="s">
        <v>947</v>
      </c>
      <c r="G1112" s="399">
        <v>96018</v>
      </c>
      <c r="H1112" s="399" t="s">
        <v>2084</v>
      </c>
      <c r="I1112" s="399" t="s">
        <v>96</v>
      </c>
      <c r="J1112" s="399" t="s">
        <v>950</v>
      </c>
      <c r="K1112" s="400">
        <v>13.13</v>
      </c>
      <c r="L1112" s="399" t="s">
        <v>951</v>
      </c>
    </row>
    <row r="1113" spans="1:12" ht="13.5">
      <c r="A1113" s="399" t="s">
        <v>1240</v>
      </c>
      <c r="B1113" s="399" t="s">
        <v>1241</v>
      </c>
      <c r="C1113" s="399" t="s">
        <v>1539</v>
      </c>
      <c r="D1113" s="399" t="s">
        <v>1540</v>
      </c>
      <c r="E1113" s="400" t="s">
        <v>947</v>
      </c>
      <c r="F1113" s="399" t="s">
        <v>947</v>
      </c>
      <c r="G1113" s="399">
        <v>96019</v>
      </c>
      <c r="H1113" s="399" t="s">
        <v>2085</v>
      </c>
      <c r="I1113" s="399" t="s">
        <v>96</v>
      </c>
      <c r="J1113" s="399" t="s">
        <v>1440</v>
      </c>
      <c r="K1113" s="400">
        <v>97.68</v>
      </c>
      <c r="L1113" s="399" t="s">
        <v>951</v>
      </c>
    </row>
    <row r="1114" spans="1:12" ht="13.5">
      <c r="A1114" s="399" t="s">
        <v>1240</v>
      </c>
      <c r="B1114" s="399" t="s">
        <v>1241</v>
      </c>
      <c r="C1114" s="399" t="s">
        <v>1539</v>
      </c>
      <c r="D1114" s="399" t="s">
        <v>1540</v>
      </c>
      <c r="E1114" s="400" t="s">
        <v>947</v>
      </c>
      <c r="F1114" s="399" t="s">
        <v>947</v>
      </c>
      <c r="G1114" s="399">
        <v>96023</v>
      </c>
      <c r="H1114" s="399" t="s">
        <v>2086</v>
      </c>
      <c r="I1114" s="399" t="s">
        <v>96</v>
      </c>
      <c r="J1114" s="399" t="s">
        <v>950</v>
      </c>
      <c r="K1114" s="400">
        <v>9.2799999999999994</v>
      </c>
      <c r="L1114" s="399" t="s">
        <v>951</v>
      </c>
    </row>
    <row r="1115" spans="1:12" ht="13.5">
      <c r="A1115" s="399" t="s">
        <v>1240</v>
      </c>
      <c r="B1115" s="399" t="s">
        <v>1241</v>
      </c>
      <c r="C1115" s="399" t="s">
        <v>1539</v>
      </c>
      <c r="D1115" s="399" t="s">
        <v>1540</v>
      </c>
      <c r="E1115" s="400" t="s">
        <v>947</v>
      </c>
      <c r="F1115" s="399" t="s">
        <v>947</v>
      </c>
      <c r="G1115" s="399">
        <v>96024</v>
      </c>
      <c r="H1115" s="399" t="s">
        <v>2087</v>
      </c>
      <c r="I1115" s="399" t="s">
        <v>96</v>
      </c>
      <c r="J1115" s="399" t="s">
        <v>950</v>
      </c>
      <c r="K1115" s="400">
        <v>1.28</v>
      </c>
      <c r="L1115" s="399" t="s">
        <v>951</v>
      </c>
    </row>
    <row r="1116" spans="1:12" ht="13.5">
      <c r="A1116" s="399" t="s">
        <v>1240</v>
      </c>
      <c r="B1116" s="399" t="s">
        <v>1241</v>
      </c>
      <c r="C1116" s="399" t="s">
        <v>1539</v>
      </c>
      <c r="D1116" s="399" t="s">
        <v>1540</v>
      </c>
      <c r="E1116" s="400" t="s">
        <v>947</v>
      </c>
      <c r="F1116" s="399" t="s">
        <v>947</v>
      </c>
      <c r="G1116" s="399">
        <v>96026</v>
      </c>
      <c r="H1116" s="399" t="s">
        <v>2088</v>
      </c>
      <c r="I1116" s="399" t="s">
        <v>96</v>
      </c>
      <c r="J1116" s="399" t="s">
        <v>950</v>
      </c>
      <c r="K1116" s="400">
        <v>10.15</v>
      </c>
      <c r="L1116" s="399" t="s">
        <v>951</v>
      </c>
    </row>
    <row r="1117" spans="1:12" ht="13.5">
      <c r="A1117" s="399" t="s">
        <v>1240</v>
      </c>
      <c r="B1117" s="399" t="s">
        <v>1241</v>
      </c>
      <c r="C1117" s="399" t="s">
        <v>1539</v>
      </c>
      <c r="D1117" s="399" t="s">
        <v>1540</v>
      </c>
      <c r="E1117" s="400" t="s">
        <v>947</v>
      </c>
      <c r="F1117" s="399" t="s">
        <v>947</v>
      </c>
      <c r="G1117" s="399">
        <v>96027</v>
      </c>
      <c r="H1117" s="399" t="s">
        <v>2089</v>
      </c>
      <c r="I1117" s="399" t="s">
        <v>96</v>
      </c>
      <c r="J1117" s="399" t="s">
        <v>1440</v>
      </c>
      <c r="K1117" s="400">
        <v>68.06</v>
      </c>
      <c r="L1117" s="399" t="s">
        <v>951</v>
      </c>
    </row>
    <row r="1118" spans="1:12" ht="13.5">
      <c r="A1118" s="399" t="s">
        <v>1240</v>
      </c>
      <c r="B1118" s="399" t="s">
        <v>1241</v>
      </c>
      <c r="C1118" s="399" t="s">
        <v>1539</v>
      </c>
      <c r="D1118" s="399" t="s">
        <v>1540</v>
      </c>
      <c r="E1118" s="400" t="s">
        <v>947</v>
      </c>
      <c r="F1118" s="399" t="s">
        <v>947</v>
      </c>
      <c r="G1118" s="399">
        <v>96030</v>
      </c>
      <c r="H1118" s="399" t="s">
        <v>2090</v>
      </c>
      <c r="I1118" s="399" t="s">
        <v>96</v>
      </c>
      <c r="J1118" s="399" t="s">
        <v>950</v>
      </c>
      <c r="K1118" s="400">
        <v>17.47</v>
      </c>
      <c r="L1118" s="399" t="s">
        <v>951</v>
      </c>
    </row>
    <row r="1119" spans="1:12" ht="13.5">
      <c r="A1119" s="399" t="s">
        <v>1240</v>
      </c>
      <c r="B1119" s="399" t="s">
        <v>1241</v>
      </c>
      <c r="C1119" s="399" t="s">
        <v>1539</v>
      </c>
      <c r="D1119" s="399" t="s">
        <v>1540</v>
      </c>
      <c r="E1119" s="400" t="s">
        <v>947</v>
      </c>
      <c r="F1119" s="399" t="s">
        <v>947</v>
      </c>
      <c r="G1119" s="399">
        <v>96031</v>
      </c>
      <c r="H1119" s="399" t="s">
        <v>2091</v>
      </c>
      <c r="I1119" s="399" t="s">
        <v>96</v>
      </c>
      <c r="J1119" s="399" t="s">
        <v>950</v>
      </c>
      <c r="K1119" s="400">
        <v>3.22</v>
      </c>
      <c r="L1119" s="399" t="s">
        <v>951</v>
      </c>
    </row>
    <row r="1120" spans="1:12" ht="13.5">
      <c r="A1120" s="399" t="s">
        <v>1240</v>
      </c>
      <c r="B1120" s="399" t="s">
        <v>1241</v>
      </c>
      <c r="C1120" s="399" t="s">
        <v>1539</v>
      </c>
      <c r="D1120" s="399" t="s">
        <v>1540</v>
      </c>
      <c r="E1120" s="400" t="s">
        <v>947</v>
      </c>
      <c r="F1120" s="399" t="s">
        <v>947</v>
      </c>
      <c r="G1120" s="399">
        <v>96032</v>
      </c>
      <c r="H1120" s="399" t="s">
        <v>2092</v>
      </c>
      <c r="I1120" s="399" t="s">
        <v>96</v>
      </c>
      <c r="J1120" s="399" t="s">
        <v>950</v>
      </c>
      <c r="K1120" s="400">
        <v>1.25</v>
      </c>
      <c r="L1120" s="399" t="s">
        <v>951</v>
      </c>
    </row>
    <row r="1121" spans="1:12" ht="13.5">
      <c r="A1121" s="399" t="s">
        <v>1240</v>
      </c>
      <c r="B1121" s="399" t="s">
        <v>1241</v>
      </c>
      <c r="C1121" s="399" t="s">
        <v>1539</v>
      </c>
      <c r="D1121" s="399" t="s">
        <v>1540</v>
      </c>
      <c r="E1121" s="400" t="s">
        <v>947</v>
      </c>
      <c r="F1121" s="399" t="s">
        <v>947</v>
      </c>
      <c r="G1121" s="399">
        <v>96033</v>
      </c>
      <c r="H1121" s="399" t="s">
        <v>2093</v>
      </c>
      <c r="I1121" s="399" t="s">
        <v>96</v>
      </c>
      <c r="J1121" s="399" t="s">
        <v>950</v>
      </c>
      <c r="K1121" s="400">
        <v>32.76</v>
      </c>
      <c r="L1121" s="399" t="s">
        <v>951</v>
      </c>
    </row>
    <row r="1122" spans="1:12" ht="13.5">
      <c r="A1122" s="399" t="s">
        <v>1240</v>
      </c>
      <c r="B1122" s="399" t="s">
        <v>1241</v>
      </c>
      <c r="C1122" s="399" t="s">
        <v>1539</v>
      </c>
      <c r="D1122" s="399" t="s">
        <v>1540</v>
      </c>
      <c r="E1122" s="400" t="s">
        <v>947</v>
      </c>
      <c r="F1122" s="399" t="s">
        <v>947</v>
      </c>
      <c r="G1122" s="399">
        <v>96034</v>
      </c>
      <c r="H1122" s="399" t="s">
        <v>2094</v>
      </c>
      <c r="I1122" s="399" t="s">
        <v>96</v>
      </c>
      <c r="J1122" s="399" t="s">
        <v>1440</v>
      </c>
      <c r="K1122" s="400">
        <v>80.58</v>
      </c>
      <c r="L1122" s="399" t="s">
        <v>951</v>
      </c>
    </row>
    <row r="1123" spans="1:12" ht="13.5">
      <c r="A1123" s="399" t="s">
        <v>1240</v>
      </c>
      <c r="B1123" s="399" t="s">
        <v>1241</v>
      </c>
      <c r="C1123" s="399" t="s">
        <v>1539</v>
      </c>
      <c r="D1123" s="399" t="s">
        <v>1540</v>
      </c>
      <c r="E1123" s="400" t="s">
        <v>947</v>
      </c>
      <c r="F1123" s="399" t="s">
        <v>947</v>
      </c>
      <c r="G1123" s="399">
        <v>96053</v>
      </c>
      <c r="H1123" s="399" t="s">
        <v>2095</v>
      </c>
      <c r="I1123" s="399" t="s">
        <v>96</v>
      </c>
      <c r="J1123" s="399" t="s">
        <v>950</v>
      </c>
      <c r="K1123" s="400">
        <v>9.39</v>
      </c>
      <c r="L1123" s="399" t="s">
        <v>951</v>
      </c>
    </row>
    <row r="1124" spans="1:12" ht="13.5">
      <c r="A1124" s="399" t="s">
        <v>1240</v>
      </c>
      <c r="B1124" s="399" t="s">
        <v>1241</v>
      </c>
      <c r="C1124" s="399" t="s">
        <v>1539</v>
      </c>
      <c r="D1124" s="399" t="s">
        <v>1540</v>
      </c>
      <c r="E1124" s="400" t="s">
        <v>947</v>
      </c>
      <c r="F1124" s="399" t="s">
        <v>947</v>
      </c>
      <c r="G1124" s="399">
        <v>96054</v>
      </c>
      <c r="H1124" s="399" t="s">
        <v>2096</v>
      </c>
      <c r="I1124" s="399" t="s">
        <v>96</v>
      </c>
      <c r="J1124" s="399" t="s">
        <v>950</v>
      </c>
      <c r="K1124" s="400">
        <v>16.53</v>
      </c>
      <c r="L1124" s="399" t="s">
        <v>951</v>
      </c>
    </row>
    <row r="1125" spans="1:12" ht="13.5">
      <c r="A1125" s="399" t="s">
        <v>1240</v>
      </c>
      <c r="B1125" s="399" t="s">
        <v>1241</v>
      </c>
      <c r="C1125" s="399" t="s">
        <v>1539</v>
      </c>
      <c r="D1125" s="399" t="s">
        <v>1540</v>
      </c>
      <c r="E1125" s="400" t="s">
        <v>947</v>
      </c>
      <c r="F1125" s="399" t="s">
        <v>947</v>
      </c>
      <c r="G1125" s="399">
        <v>96055</v>
      </c>
      <c r="H1125" s="399" t="s">
        <v>2097</v>
      </c>
      <c r="I1125" s="399" t="s">
        <v>96</v>
      </c>
      <c r="J1125" s="399" t="s">
        <v>950</v>
      </c>
      <c r="K1125" s="400">
        <v>1.29</v>
      </c>
      <c r="L1125" s="399" t="s">
        <v>951</v>
      </c>
    </row>
    <row r="1126" spans="1:12" ht="13.5">
      <c r="A1126" s="399" t="s">
        <v>1240</v>
      </c>
      <c r="B1126" s="399" t="s">
        <v>1241</v>
      </c>
      <c r="C1126" s="399" t="s">
        <v>1539</v>
      </c>
      <c r="D1126" s="399" t="s">
        <v>1540</v>
      </c>
      <c r="E1126" s="400" t="s">
        <v>947</v>
      </c>
      <c r="F1126" s="399" t="s">
        <v>947</v>
      </c>
      <c r="G1126" s="399">
        <v>96056</v>
      </c>
      <c r="H1126" s="399" t="s">
        <v>2098</v>
      </c>
      <c r="I1126" s="399" t="s">
        <v>96</v>
      </c>
      <c r="J1126" s="399" t="s">
        <v>950</v>
      </c>
      <c r="K1126" s="400">
        <v>10.27</v>
      </c>
      <c r="L1126" s="399" t="s">
        <v>951</v>
      </c>
    </row>
    <row r="1127" spans="1:12" ht="13.5">
      <c r="A1127" s="399" t="s">
        <v>1240</v>
      </c>
      <c r="B1127" s="399" t="s">
        <v>1241</v>
      </c>
      <c r="C1127" s="399" t="s">
        <v>1539</v>
      </c>
      <c r="D1127" s="399" t="s">
        <v>1540</v>
      </c>
      <c r="E1127" s="400" t="s">
        <v>947</v>
      </c>
      <c r="F1127" s="399" t="s">
        <v>947</v>
      </c>
      <c r="G1127" s="399">
        <v>96057</v>
      </c>
      <c r="H1127" s="399" t="s">
        <v>2099</v>
      </c>
      <c r="I1127" s="399" t="s">
        <v>96</v>
      </c>
      <c r="J1127" s="399" t="s">
        <v>1440</v>
      </c>
      <c r="K1127" s="400">
        <v>68.06</v>
      </c>
      <c r="L1127" s="399" t="s">
        <v>951</v>
      </c>
    </row>
    <row r="1128" spans="1:12" ht="13.5">
      <c r="A1128" s="399" t="s">
        <v>1240</v>
      </c>
      <c r="B1128" s="399" t="s">
        <v>1241</v>
      </c>
      <c r="C1128" s="399" t="s">
        <v>1539</v>
      </c>
      <c r="D1128" s="399" t="s">
        <v>1540</v>
      </c>
      <c r="E1128" s="400" t="s">
        <v>947</v>
      </c>
      <c r="F1128" s="399" t="s">
        <v>947</v>
      </c>
      <c r="G1128" s="399">
        <v>96060</v>
      </c>
      <c r="H1128" s="399" t="s">
        <v>2100</v>
      </c>
      <c r="I1128" s="399" t="s">
        <v>96</v>
      </c>
      <c r="J1128" s="399" t="s">
        <v>950</v>
      </c>
      <c r="K1128" s="400">
        <v>1.67</v>
      </c>
      <c r="L1128" s="399" t="s">
        <v>951</v>
      </c>
    </row>
    <row r="1129" spans="1:12" ht="13.5">
      <c r="A1129" s="399" t="s">
        <v>1240</v>
      </c>
      <c r="B1129" s="399" t="s">
        <v>1241</v>
      </c>
      <c r="C1129" s="399" t="s">
        <v>1539</v>
      </c>
      <c r="D1129" s="399" t="s">
        <v>1540</v>
      </c>
      <c r="E1129" s="400" t="s">
        <v>947</v>
      </c>
      <c r="F1129" s="399" t="s">
        <v>947</v>
      </c>
      <c r="G1129" s="399">
        <v>96061</v>
      </c>
      <c r="H1129" s="399" t="s">
        <v>2101</v>
      </c>
      <c r="I1129" s="399" t="s">
        <v>96</v>
      </c>
      <c r="J1129" s="399" t="s">
        <v>950</v>
      </c>
      <c r="K1129" s="400">
        <v>20.67</v>
      </c>
      <c r="L1129" s="399" t="s">
        <v>951</v>
      </c>
    </row>
    <row r="1130" spans="1:12" ht="13.5">
      <c r="A1130" s="399" t="s">
        <v>1240</v>
      </c>
      <c r="B1130" s="399" t="s">
        <v>1241</v>
      </c>
      <c r="C1130" s="399" t="s">
        <v>1539</v>
      </c>
      <c r="D1130" s="399" t="s">
        <v>1540</v>
      </c>
      <c r="E1130" s="400" t="s">
        <v>947</v>
      </c>
      <c r="F1130" s="399" t="s">
        <v>947</v>
      </c>
      <c r="G1130" s="399">
        <v>96062</v>
      </c>
      <c r="H1130" s="399" t="s">
        <v>2102</v>
      </c>
      <c r="I1130" s="399" t="s">
        <v>96</v>
      </c>
      <c r="J1130" s="399" t="s">
        <v>1440</v>
      </c>
      <c r="K1130" s="400">
        <v>29.78</v>
      </c>
      <c r="L1130" s="399" t="s">
        <v>951</v>
      </c>
    </row>
    <row r="1131" spans="1:12" ht="13.5">
      <c r="A1131" s="399" t="s">
        <v>1240</v>
      </c>
      <c r="B1131" s="399" t="s">
        <v>1241</v>
      </c>
      <c r="C1131" s="399" t="s">
        <v>1539</v>
      </c>
      <c r="D1131" s="399" t="s">
        <v>1540</v>
      </c>
      <c r="E1131" s="400" t="s">
        <v>947</v>
      </c>
      <c r="F1131" s="399" t="s">
        <v>947</v>
      </c>
      <c r="G1131" s="399">
        <v>96241</v>
      </c>
      <c r="H1131" s="399" t="s">
        <v>2103</v>
      </c>
      <c r="I1131" s="399" t="s">
        <v>96</v>
      </c>
      <c r="J1131" s="399" t="s">
        <v>950</v>
      </c>
      <c r="K1131" s="400">
        <v>14.52</v>
      </c>
      <c r="L1131" s="399" t="s">
        <v>951</v>
      </c>
    </row>
    <row r="1132" spans="1:12" ht="13.5">
      <c r="A1132" s="399" t="s">
        <v>1240</v>
      </c>
      <c r="B1132" s="399" t="s">
        <v>1241</v>
      </c>
      <c r="C1132" s="399" t="s">
        <v>1539</v>
      </c>
      <c r="D1132" s="399" t="s">
        <v>1540</v>
      </c>
      <c r="E1132" s="400" t="s">
        <v>947</v>
      </c>
      <c r="F1132" s="399" t="s">
        <v>947</v>
      </c>
      <c r="G1132" s="399">
        <v>96242</v>
      </c>
      <c r="H1132" s="399" t="s">
        <v>2104</v>
      </c>
      <c r="I1132" s="399" t="s">
        <v>96</v>
      </c>
      <c r="J1132" s="399" t="s">
        <v>950</v>
      </c>
      <c r="K1132" s="400">
        <v>1.97</v>
      </c>
      <c r="L1132" s="399" t="s">
        <v>951</v>
      </c>
    </row>
    <row r="1133" spans="1:12" ht="13.5">
      <c r="A1133" s="399" t="s">
        <v>1240</v>
      </c>
      <c r="B1133" s="399" t="s">
        <v>1241</v>
      </c>
      <c r="C1133" s="399" t="s">
        <v>1539</v>
      </c>
      <c r="D1133" s="399" t="s">
        <v>1540</v>
      </c>
      <c r="E1133" s="400" t="s">
        <v>947</v>
      </c>
      <c r="F1133" s="399" t="s">
        <v>947</v>
      </c>
      <c r="G1133" s="399">
        <v>96243</v>
      </c>
      <c r="H1133" s="399" t="s">
        <v>2105</v>
      </c>
      <c r="I1133" s="399" t="s">
        <v>96</v>
      </c>
      <c r="J1133" s="399" t="s">
        <v>950</v>
      </c>
      <c r="K1133" s="400">
        <v>18.149999999999999</v>
      </c>
      <c r="L1133" s="399" t="s">
        <v>951</v>
      </c>
    </row>
    <row r="1134" spans="1:12" ht="13.5">
      <c r="A1134" s="399" t="s">
        <v>1240</v>
      </c>
      <c r="B1134" s="399" t="s">
        <v>1241</v>
      </c>
      <c r="C1134" s="399" t="s">
        <v>1539</v>
      </c>
      <c r="D1134" s="399" t="s">
        <v>1540</v>
      </c>
      <c r="E1134" s="400" t="s">
        <v>947</v>
      </c>
      <c r="F1134" s="399" t="s">
        <v>947</v>
      </c>
      <c r="G1134" s="399">
        <v>96244</v>
      </c>
      <c r="H1134" s="399" t="s">
        <v>2106</v>
      </c>
      <c r="I1134" s="399" t="s">
        <v>96</v>
      </c>
      <c r="J1134" s="399" t="s">
        <v>1440</v>
      </c>
      <c r="K1134" s="400">
        <v>9.89</v>
      </c>
      <c r="L1134" s="399" t="s">
        <v>951</v>
      </c>
    </row>
    <row r="1135" spans="1:12" ht="13.5">
      <c r="A1135" s="399" t="s">
        <v>1240</v>
      </c>
      <c r="B1135" s="399" t="s">
        <v>1241</v>
      </c>
      <c r="C1135" s="399" t="s">
        <v>1539</v>
      </c>
      <c r="D1135" s="399" t="s">
        <v>1540</v>
      </c>
      <c r="E1135" s="400" t="s">
        <v>947</v>
      </c>
      <c r="F1135" s="399" t="s">
        <v>947</v>
      </c>
      <c r="G1135" s="399">
        <v>96298</v>
      </c>
      <c r="H1135" s="399" t="s">
        <v>2107</v>
      </c>
      <c r="I1135" s="399" t="s">
        <v>96</v>
      </c>
      <c r="J1135" s="399" t="s">
        <v>950</v>
      </c>
      <c r="K1135" s="400">
        <v>36.67</v>
      </c>
      <c r="L1135" s="399" t="s">
        <v>951</v>
      </c>
    </row>
    <row r="1136" spans="1:12" ht="13.5">
      <c r="A1136" s="399" t="s">
        <v>1240</v>
      </c>
      <c r="B1136" s="399" t="s">
        <v>1241</v>
      </c>
      <c r="C1136" s="399" t="s">
        <v>1539</v>
      </c>
      <c r="D1136" s="399" t="s">
        <v>1540</v>
      </c>
      <c r="E1136" s="400" t="s">
        <v>947</v>
      </c>
      <c r="F1136" s="399" t="s">
        <v>947</v>
      </c>
      <c r="G1136" s="399">
        <v>96299</v>
      </c>
      <c r="H1136" s="399" t="s">
        <v>2108</v>
      </c>
      <c r="I1136" s="399" t="s">
        <v>96</v>
      </c>
      <c r="J1136" s="399" t="s">
        <v>950</v>
      </c>
      <c r="K1136" s="400">
        <v>5.09</v>
      </c>
      <c r="L1136" s="399" t="s">
        <v>951</v>
      </c>
    </row>
    <row r="1137" spans="1:12" ht="13.5">
      <c r="A1137" s="399" t="s">
        <v>1240</v>
      </c>
      <c r="B1137" s="399" t="s">
        <v>1241</v>
      </c>
      <c r="C1137" s="399" t="s">
        <v>1539</v>
      </c>
      <c r="D1137" s="399" t="s">
        <v>1540</v>
      </c>
      <c r="E1137" s="400" t="s">
        <v>947</v>
      </c>
      <c r="F1137" s="399" t="s">
        <v>947</v>
      </c>
      <c r="G1137" s="399">
        <v>96300</v>
      </c>
      <c r="H1137" s="399" t="s">
        <v>2109</v>
      </c>
      <c r="I1137" s="399" t="s">
        <v>96</v>
      </c>
      <c r="J1137" s="399" t="s">
        <v>950</v>
      </c>
      <c r="K1137" s="400">
        <v>45.89</v>
      </c>
      <c r="L1137" s="399" t="s">
        <v>951</v>
      </c>
    </row>
    <row r="1138" spans="1:12" ht="13.5">
      <c r="A1138" s="399" t="s">
        <v>1240</v>
      </c>
      <c r="B1138" s="399" t="s">
        <v>1241</v>
      </c>
      <c r="C1138" s="399" t="s">
        <v>1539</v>
      </c>
      <c r="D1138" s="399" t="s">
        <v>1540</v>
      </c>
      <c r="E1138" s="400" t="s">
        <v>947</v>
      </c>
      <c r="F1138" s="399" t="s">
        <v>947</v>
      </c>
      <c r="G1138" s="399">
        <v>96301</v>
      </c>
      <c r="H1138" s="399" t="s">
        <v>2110</v>
      </c>
      <c r="I1138" s="399" t="s">
        <v>96</v>
      </c>
      <c r="J1138" s="399" t="s">
        <v>1440</v>
      </c>
      <c r="K1138" s="400">
        <v>27.91</v>
      </c>
      <c r="L1138" s="399" t="s">
        <v>951</v>
      </c>
    </row>
    <row r="1139" spans="1:12" ht="13.5">
      <c r="A1139" s="399" t="s">
        <v>1240</v>
      </c>
      <c r="B1139" s="399" t="s">
        <v>1241</v>
      </c>
      <c r="C1139" s="399" t="s">
        <v>1539</v>
      </c>
      <c r="D1139" s="399" t="s">
        <v>1540</v>
      </c>
      <c r="E1139" s="400" t="s">
        <v>947</v>
      </c>
      <c r="F1139" s="399" t="s">
        <v>947</v>
      </c>
      <c r="G1139" s="399">
        <v>96304</v>
      </c>
      <c r="H1139" s="399" t="s">
        <v>2111</v>
      </c>
      <c r="I1139" s="399" t="s">
        <v>96</v>
      </c>
      <c r="J1139" s="399" t="s">
        <v>950</v>
      </c>
      <c r="K1139" s="400">
        <v>0.11</v>
      </c>
      <c r="L1139" s="399" t="s">
        <v>951</v>
      </c>
    </row>
    <row r="1140" spans="1:12" ht="13.5">
      <c r="A1140" s="399" t="s">
        <v>1240</v>
      </c>
      <c r="B1140" s="399" t="s">
        <v>1241</v>
      </c>
      <c r="C1140" s="399" t="s">
        <v>1539</v>
      </c>
      <c r="D1140" s="399" t="s">
        <v>1540</v>
      </c>
      <c r="E1140" s="400" t="s">
        <v>947</v>
      </c>
      <c r="F1140" s="399" t="s">
        <v>947</v>
      </c>
      <c r="G1140" s="399">
        <v>96305</v>
      </c>
      <c r="H1140" s="399" t="s">
        <v>2112</v>
      </c>
      <c r="I1140" s="399" t="s">
        <v>96</v>
      </c>
      <c r="J1140" s="399" t="s">
        <v>950</v>
      </c>
      <c r="K1140" s="400">
        <v>0.01</v>
      </c>
      <c r="L1140" s="399" t="s">
        <v>951</v>
      </c>
    </row>
    <row r="1141" spans="1:12" ht="13.5">
      <c r="A1141" s="399" t="s">
        <v>1240</v>
      </c>
      <c r="B1141" s="399" t="s">
        <v>1241</v>
      </c>
      <c r="C1141" s="399" t="s">
        <v>1539</v>
      </c>
      <c r="D1141" s="399" t="s">
        <v>1540</v>
      </c>
      <c r="E1141" s="400" t="s">
        <v>947</v>
      </c>
      <c r="F1141" s="399" t="s">
        <v>947</v>
      </c>
      <c r="G1141" s="399">
        <v>96306</v>
      </c>
      <c r="H1141" s="399" t="s">
        <v>2113</v>
      </c>
      <c r="I1141" s="399" t="s">
        <v>96</v>
      </c>
      <c r="J1141" s="399" t="s">
        <v>950</v>
      </c>
      <c r="K1141" s="400">
        <v>0.14000000000000001</v>
      </c>
      <c r="L1141" s="399" t="s">
        <v>951</v>
      </c>
    </row>
    <row r="1142" spans="1:12" ht="13.5">
      <c r="A1142" s="399" t="s">
        <v>1240</v>
      </c>
      <c r="B1142" s="399" t="s">
        <v>1241</v>
      </c>
      <c r="C1142" s="399" t="s">
        <v>1539</v>
      </c>
      <c r="D1142" s="399" t="s">
        <v>1540</v>
      </c>
      <c r="E1142" s="400" t="s">
        <v>947</v>
      </c>
      <c r="F1142" s="399" t="s">
        <v>947</v>
      </c>
      <c r="G1142" s="399">
        <v>96307</v>
      </c>
      <c r="H1142" s="399" t="s">
        <v>2114</v>
      </c>
      <c r="I1142" s="399" t="s">
        <v>96</v>
      </c>
      <c r="J1142" s="399" t="s">
        <v>1037</v>
      </c>
      <c r="K1142" s="400">
        <v>0.76</v>
      </c>
      <c r="L1142" s="399" t="s">
        <v>951</v>
      </c>
    </row>
    <row r="1143" spans="1:12" ht="13.5">
      <c r="A1143" s="399" t="s">
        <v>1240</v>
      </c>
      <c r="B1143" s="399" t="s">
        <v>1241</v>
      </c>
      <c r="C1143" s="399" t="s">
        <v>1539</v>
      </c>
      <c r="D1143" s="399" t="s">
        <v>1540</v>
      </c>
      <c r="E1143" s="400" t="s">
        <v>947</v>
      </c>
      <c r="F1143" s="399" t="s">
        <v>947</v>
      </c>
      <c r="G1143" s="399">
        <v>96457</v>
      </c>
      <c r="H1143" s="399" t="s">
        <v>2115</v>
      </c>
      <c r="I1143" s="399" t="s">
        <v>96</v>
      </c>
      <c r="J1143" s="399" t="s">
        <v>1440</v>
      </c>
      <c r="K1143" s="400">
        <v>36.270000000000003</v>
      </c>
      <c r="L1143" s="399" t="s">
        <v>951</v>
      </c>
    </row>
    <row r="1144" spans="1:12" ht="13.5">
      <c r="A1144" s="399" t="s">
        <v>1240</v>
      </c>
      <c r="B1144" s="399" t="s">
        <v>1241</v>
      </c>
      <c r="C1144" s="399" t="s">
        <v>1539</v>
      </c>
      <c r="D1144" s="399" t="s">
        <v>1540</v>
      </c>
      <c r="E1144" s="400" t="s">
        <v>947</v>
      </c>
      <c r="F1144" s="399" t="s">
        <v>947</v>
      </c>
      <c r="G1144" s="399">
        <v>96458</v>
      </c>
      <c r="H1144" s="399" t="s">
        <v>2116</v>
      </c>
      <c r="I1144" s="399" t="s">
        <v>96</v>
      </c>
      <c r="J1144" s="399" t="s">
        <v>950</v>
      </c>
      <c r="K1144" s="400">
        <v>33.04</v>
      </c>
      <c r="L1144" s="399" t="s">
        <v>951</v>
      </c>
    </row>
    <row r="1145" spans="1:12" ht="13.5">
      <c r="A1145" s="399" t="s">
        <v>1240</v>
      </c>
      <c r="B1145" s="399" t="s">
        <v>1241</v>
      </c>
      <c r="C1145" s="399" t="s">
        <v>1539</v>
      </c>
      <c r="D1145" s="399" t="s">
        <v>1540</v>
      </c>
      <c r="E1145" s="400" t="s">
        <v>947</v>
      </c>
      <c r="F1145" s="399" t="s">
        <v>947</v>
      </c>
      <c r="G1145" s="399">
        <v>96459</v>
      </c>
      <c r="H1145" s="399" t="s">
        <v>2117</v>
      </c>
      <c r="I1145" s="399" t="s">
        <v>96</v>
      </c>
      <c r="J1145" s="399" t="s">
        <v>950</v>
      </c>
      <c r="K1145" s="400">
        <v>3.66</v>
      </c>
      <c r="L1145" s="399" t="s">
        <v>951</v>
      </c>
    </row>
    <row r="1146" spans="1:12" ht="13.5">
      <c r="A1146" s="399" t="s">
        <v>1240</v>
      </c>
      <c r="B1146" s="399" t="s">
        <v>1241</v>
      </c>
      <c r="C1146" s="399" t="s">
        <v>1539</v>
      </c>
      <c r="D1146" s="399" t="s">
        <v>1540</v>
      </c>
      <c r="E1146" s="400" t="s">
        <v>947</v>
      </c>
      <c r="F1146" s="399" t="s">
        <v>947</v>
      </c>
      <c r="G1146" s="399">
        <v>96460</v>
      </c>
      <c r="H1146" s="399" t="s">
        <v>2118</v>
      </c>
      <c r="I1146" s="399" t="s">
        <v>96</v>
      </c>
      <c r="J1146" s="399" t="s">
        <v>950</v>
      </c>
      <c r="K1146" s="400">
        <v>26.4</v>
      </c>
      <c r="L1146" s="399" t="s">
        <v>951</v>
      </c>
    </row>
    <row r="1147" spans="1:12" ht="13.5">
      <c r="A1147" s="399" t="s">
        <v>1240</v>
      </c>
      <c r="B1147" s="399" t="s">
        <v>1241</v>
      </c>
      <c r="C1147" s="399" t="s">
        <v>1539</v>
      </c>
      <c r="D1147" s="399" t="s">
        <v>1540</v>
      </c>
      <c r="E1147" s="400" t="s">
        <v>947</v>
      </c>
      <c r="F1147" s="399" t="s">
        <v>947</v>
      </c>
      <c r="G1147" s="399">
        <v>98760</v>
      </c>
      <c r="H1147" s="399" t="s">
        <v>2119</v>
      </c>
      <c r="I1147" s="399" t="s">
        <v>96</v>
      </c>
      <c r="J1147" s="399" t="s">
        <v>950</v>
      </c>
      <c r="K1147" s="400">
        <v>0.06</v>
      </c>
      <c r="L1147" s="399" t="s">
        <v>951</v>
      </c>
    </row>
    <row r="1148" spans="1:12" ht="13.5">
      <c r="A1148" s="399" t="s">
        <v>1240</v>
      </c>
      <c r="B1148" s="399" t="s">
        <v>1241</v>
      </c>
      <c r="C1148" s="399" t="s">
        <v>1539</v>
      </c>
      <c r="D1148" s="399" t="s">
        <v>1540</v>
      </c>
      <c r="E1148" s="400" t="s">
        <v>947</v>
      </c>
      <c r="F1148" s="399" t="s">
        <v>947</v>
      </c>
      <c r="G1148" s="399">
        <v>98761</v>
      </c>
      <c r="H1148" s="399" t="s">
        <v>2120</v>
      </c>
      <c r="I1148" s="399" t="s">
        <v>96</v>
      </c>
      <c r="J1148" s="399" t="s">
        <v>950</v>
      </c>
      <c r="K1148" s="400">
        <v>0.01</v>
      </c>
      <c r="L1148" s="399" t="s">
        <v>951</v>
      </c>
    </row>
    <row r="1149" spans="1:12" ht="13.5">
      <c r="A1149" s="399" t="s">
        <v>1240</v>
      </c>
      <c r="B1149" s="399" t="s">
        <v>1241</v>
      </c>
      <c r="C1149" s="399" t="s">
        <v>1539</v>
      </c>
      <c r="D1149" s="399" t="s">
        <v>1540</v>
      </c>
      <c r="E1149" s="400" t="s">
        <v>947</v>
      </c>
      <c r="F1149" s="399" t="s">
        <v>947</v>
      </c>
      <c r="G1149" s="399">
        <v>98762</v>
      </c>
      <c r="H1149" s="399" t="s">
        <v>2121</v>
      </c>
      <c r="I1149" s="399" t="s">
        <v>96</v>
      </c>
      <c r="J1149" s="399" t="s">
        <v>950</v>
      </c>
      <c r="K1149" s="400">
        <v>7.0000000000000007E-2</v>
      </c>
      <c r="L1149" s="399" t="s">
        <v>951</v>
      </c>
    </row>
    <row r="1150" spans="1:12" ht="13.5">
      <c r="A1150" s="399" t="s">
        <v>1240</v>
      </c>
      <c r="B1150" s="399" t="s">
        <v>1241</v>
      </c>
      <c r="C1150" s="399" t="s">
        <v>1539</v>
      </c>
      <c r="D1150" s="399" t="s">
        <v>1540</v>
      </c>
      <c r="E1150" s="400" t="s">
        <v>947</v>
      </c>
      <c r="F1150" s="399" t="s">
        <v>947</v>
      </c>
      <c r="G1150" s="399">
        <v>98763</v>
      </c>
      <c r="H1150" s="399" t="s">
        <v>2122</v>
      </c>
      <c r="I1150" s="399" t="s">
        <v>96</v>
      </c>
      <c r="J1150" s="399" t="s">
        <v>1037</v>
      </c>
      <c r="K1150" s="400">
        <v>2.75</v>
      </c>
      <c r="L1150" s="399" t="s">
        <v>951</v>
      </c>
    </row>
    <row r="1151" spans="1:12" ht="13.5">
      <c r="A1151" s="399" t="s">
        <v>1240</v>
      </c>
      <c r="B1151" s="399" t="s">
        <v>1241</v>
      </c>
      <c r="C1151" s="399" t="s">
        <v>1539</v>
      </c>
      <c r="D1151" s="399" t="s">
        <v>1540</v>
      </c>
      <c r="E1151" s="400" t="s">
        <v>947</v>
      </c>
      <c r="F1151" s="399" t="s">
        <v>947</v>
      </c>
      <c r="G1151" s="399">
        <v>99829</v>
      </c>
      <c r="H1151" s="399" t="s">
        <v>2123</v>
      </c>
      <c r="I1151" s="399" t="s">
        <v>96</v>
      </c>
      <c r="J1151" s="399" t="s">
        <v>950</v>
      </c>
      <c r="K1151" s="400">
        <v>0.12</v>
      </c>
      <c r="L1151" s="399" t="s">
        <v>951</v>
      </c>
    </row>
    <row r="1152" spans="1:12" ht="13.5">
      <c r="A1152" s="399" t="s">
        <v>1240</v>
      </c>
      <c r="B1152" s="399" t="s">
        <v>1241</v>
      </c>
      <c r="C1152" s="399" t="s">
        <v>1539</v>
      </c>
      <c r="D1152" s="399" t="s">
        <v>1540</v>
      </c>
      <c r="E1152" s="400" t="s">
        <v>947</v>
      </c>
      <c r="F1152" s="399" t="s">
        <v>947</v>
      </c>
      <c r="G1152" s="399">
        <v>99830</v>
      </c>
      <c r="H1152" s="399" t="s">
        <v>2124</v>
      </c>
      <c r="I1152" s="399" t="s">
        <v>96</v>
      </c>
      <c r="J1152" s="399" t="s">
        <v>950</v>
      </c>
      <c r="K1152" s="400">
        <v>0.01</v>
      </c>
      <c r="L1152" s="399" t="s">
        <v>951</v>
      </c>
    </row>
    <row r="1153" spans="1:12" ht="13.5">
      <c r="A1153" s="399" t="s">
        <v>1240</v>
      </c>
      <c r="B1153" s="399" t="s">
        <v>1241</v>
      </c>
      <c r="C1153" s="399" t="s">
        <v>1539</v>
      </c>
      <c r="D1153" s="399" t="s">
        <v>1540</v>
      </c>
      <c r="E1153" s="400" t="s">
        <v>947</v>
      </c>
      <c r="F1153" s="399" t="s">
        <v>947</v>
      </c>
      <c r="G1153" s="399">
        <v>99831</v>
      </c>
      <c r="H1153" s="399" t="s">
        <v>2125</v>
      </c>
      <c r="I1153" s="399" t="s">
        <v>96</v>
      </c>
      <c r="J1153" s="399" t="s">
        <v>950</v>
      </c>
      <c r="K1153" s="400">
        <v>0.17</v>
      </c>
      <c r="L1153" s="399" t="s">
        <v>951</v>
      </c>
    </row>
    <row r="1154" spans="1:12" ht="13.5">
      <c r="A1154" s="399" t="s">
        <v>1240</v>
      </c>
      <c r="B1154" s="399" t="s">
        <v>1241</v>
      </c>
      <c r="C1154" s="399" t="s">
        <v>1539</v>
      </c>
      <c r="D1154" s="399" t="s">
        <v>1540</v>
      </c>
      <c r="E1154" s="400" t="s">
        <v>947</v>
      </c>
      <c r="F1154" s="399" t="s">
        <v>947</v>
      </c>
      <c r="G1154" s="399">
        <v>99832</v>
      </c>
      <c r="H1154" s="399" t="s">
        <v>2126</v>
      </c>
      <c r="I1154" s="399" t="s">
        <v>96</v>
      </c>
      <c r="J1154" s="399" t="s">
        <v>1037</v>
      </c>
      <c r="K1154" s="400">
        <v>0.71</v>
      </c>
      <c r="L1154" s="399" t="s">
        <v>951</v>
      </c>
    </row>
    <row r="1155" spans="1:12" ht="13.5">
      <c r="A1155" s="399" t="s">
        <v>1240</v>
      </c>
      <c r="B1155" s="399" t="s">
        <v>1241</v>
      </c>
      <c r="C1155" s="399" t="s">
        <v>1539</v>
      </c>
      <c r="D1155" s="399" t="s">
        <v>1540</v>
      </c>
      <c r="E1155" s="400" t="s">
        <v>947</v>
      </c>
      <c r="F1155" s="399" t="s">
        <v>947</v>
      </c>
      <c r="G1155" s="399">
        <v>100637</v>
      </c>
      <c r="H1155" s="399" t="s">
        <v>2127</v>
      </c>
      <c r="I1155" s="399" t="s">
        <v>96</v>
      </c>
      <c r="J1155" s="399" t="s">
        <v>950</v>
      </c>
      <c r="K1155" s="400">
        <v>81.06</v>
      </c>
      <c r="L1155" s="399" t="s">
        <v>951</v>
      </c>
    </row>
    <row r="1156" spans="1:12" ht="13.5">
      <c r="A1156" s="399" t="s">
        <v>1240</v>
      </c>
      <c r="B1156" s="399" t="s">
        <v>1241</v>
      </c>
      <c r="C1156" s="399" t="s">
        <v>1539</v>
      </c>
      <c r="D1156" s="399" t="s">
        <v>1540</v>
      </c>
      <c r="E1156" s="400" t="s">
        <v>947</v>
      </c>
      <c r="F1156" s="399" t="s">
        <v>947</v>
      </c>
      <c r="G1156" s="399">
        <v>100638</v>
      </c>
      <c r="H1156" s="399" t="s">
        <v>2128</v>
      </c>
      <c r="I1156" s="399" t="s">
        <v>96</v>
      </c>
      <c r="J1156" s="399" t="s">
        <v>950</v>
      </c>
      <c r="K1156" s="400">
        <v>14.59</v>
      </c>
      <c r="L1156" s="399" t="s">
        <v>951</v>
      </c>
    </row>
    <row r="1157" spans="1:12" ht="13.5">
      <c r="A1157" s="399" t="s">
        <v>1240</v>
      </c>
      <c r="B1157" s="399" t="s">
        <v>1241</v>
      </c>
      <c r="C1157" s="399" t="s">
        <v>1539</v>
      </c>
      <c r="D1157" s="399" t="s">
        <v>1540</v>
      </c>
      <c r="E1157" s="400" t="s">
        <v>947</v>
      </c>
      <c r="F1157" s="399" t="s">
        <v>947</v>
      </c>
      <c r="G1157" s="399">
        <v>100639</v>
      </c>
      <c r="H1157" s="399" t="s">
        <v>2129</v>
      </c>
      <c r="I1157" s="399" t="s">
        <v>96</v>
      </c>
      <c r="J1157" s="399" t="s">
        <v>950</v>
      </c>
      <c r="K1157" s="400">
        <v>130.31</v>
      </c>
      <c r="L1157" s="399" t="s">
        <v>951</v>
      </c>
    </row>
    <row r="1158" spans="1:12" ht="13.5">
      <c r="A1158" s="399" t="s">
        <v>1240</v>
      </c>
      <c r="B1158" s="399" t="s">
        <v>1241</v>
      </c>
      <c r="C1158" s="399" t="s">
        <v>1539</v>
      </c>
      <c r="D1158" s="399" t="s">
        <v>1540</v>
      </c>
      <c r="E1158" s="400" t="s">
        <v>947</v>
      </c>
      <c r="F1158" s="399" t="s">
        <v>947</v>
      </c>
      <c r="G1158" s="399">
        <v>100640</v>
      </c>
      <c r="H1158" s="399" t="s">
        <v>2130</v>
      </c>
      <c r="I1158" s="399" t="s">
        <v>96</v>
      </c>
      <c r="J1158" s="399" t="s">
        <v>1037</v>
      </c>
      <c r="K1158" s="400">
        <v>142.80000000000001</v>
      </c>
      <c r="L1158" s="399" t="s">
        <v>951</v>
      </c>
    </row>
    <row r="1159" spans="1:12" ht="13.5">
      <c r="A1159" s="399" t="s">
        <v>1240</v>
      </c>
      <c r="B1159" s="399" t="s">
        <v>1241</v>
      </c>
      <c r="C1159" s="399" t="s">
        <v>1539</v>
      </c>
      <c r="D1159" s="399" t="s">
        <v>1540</v>
      </c>
      <c r="E1159" s="400" t="s">
        <v>947</v>
      </c>
      <c r="F1159" s="399" t="s">
        <v>947</v>
      </c>
      <c r="G1159" s="399">
        <v>100643</v>
      </c>
      <c r="H1159" s="399" t="s">
        <v>2131</v>
      </c>
      <c r="I1159" s="399" t="s">
        <v>96</v>
      </c>
      <c r="J1159" s="399" t="s">
        <v>950</v>
      </c>
      <c r="K1159" s="400">
        <v>213.45</v>
      </c>
      <c r="L1159" s="399" t="s">
        <v>951</v>
      </c>
    </row>
    <row r="1160" spans="1:12" ht="13.5">
      <c r="A1160" s="399" t="s">
        <v>1240</v>
      </c>
      <c r="B1160" s="399" t="s">
        <v>1241</v>
      </c>
      <c r="C1160" s="399" t="s">
        <v>1539</v>
      </c>
      <c r="D1160" s="399" t="s">
        <v>1540</v>
      </c>
      <c r="E1160" s="400" t="s">
        <v>947</v>
      </c>
      <c r="F1160" s="399" t="s">
        <v>947</v>
      </c>
      <c r="G1160" s="399">
        <v>100644</v>
      </c>
      <c r="H1160" s="399" t="s">
        <v>2132</v>
      </c>
      <c r="I1160" s="399" t="s">
        <v>96</v>
      </c>
      <c r="J1160" s="399" t="s">
        <v>950</v>
      </c>
      <c r="K1160" s="400">
        <v>38.42</v>
      </c>
      <c r="L1160" s="399" t="s">
        <v>951</v>
      </c>
    </row>
    <row r="1161" spans="1:12" ht="13.5">
      <c r="A1161" s="399" t="s">
        <v>1240</v>
      </c>
      <c r="B1161" s="399" t="s">
        <v>1241</v>
      </c>
      <c r="C1161" s="399" t="s">
        <v>1539</v>
      </c>
      <c r="D1161" s="399" t="s">
        <v>1540</v>
      </c>
      <c r="E1161" s="400" t="s">
        <v>947</v>
      </c>
      <c r="F1161" s="399" t="s">
        <v>947</v>
      </c>
      <c r="G1161" s="399">
        <v>100645</v>
      </c>
      <c r="H1161" s="399" t="s">
        <v>2133</v>
      </c>
      <c r="I1161" s="399" t="s">
        <v>96</v>
      </c>
      <c r="J1161" s="399" t="s">
        <v>950</v>
      </c>
      <c r="K1161" s="400">
        <v>343.12</v>
      </c>
      <c r="L1161" s="399" t="s">
        <v>951</v>
      </c>
    </row>
    <row r="1162" spans="1:12" ht="13.5">
      <c r="A1162" s="399" t="s">
        <v>1240</v>
      </c>
      <c r="B1162" s="399" t="s">
        <v>1241</v>
      </c>
      <c r="C1162" s="399" t="s">
        <v>1539</v>
      </c>
      <c r="D1162" s="399" t="s">
        <v>1540</v>
      </c>
      <c r="E1162" s="400" t="s">
        <v>947</v>
      </c>
      <c r="F1162" s="399" t="s">
        <v>947</v>
      </c>
      <c r="G1162" s="399">
        <v>100646</v>
      </c>
      <c r="H1162" s="399" t="s">
        <v>2134</v>
      </c>
      <c r="I1162" s="399" t="s">
        <v>96</v>
      </c>
      <c r="J1162" s="399" t="s">
        <v>1037</v>
      </c>
      <c r="K1162" s="400">
        <v>204</v>
      </c>
      <c r="L1162" s="399" t="s">
        <v>951</v>
      </c>
    </row>
    <row r="1163" spans="1:12" ht="13.5">
      <c r="A1163" s="399" t="s">
        <v>2135</v>
      </c>
      <c r="B1163" s="399" t="s">
        <v>2136</v>
      </c>
      <c r="C1163" s="399" t="s">
        <v>2137</v>
      </c>
      <c r="D1163" s="399" t="s">
        <v>2138</v>
      </c>
      <c r="E1163" s="400" t="s">
        <v>947</v>
      </c>
      <c r="F1163" s="399" t="s">
        <v>947</v>
      </c>
      <c r="G1163" s="399">
        <v>55960</v>
      </c>
      <c r="H1163" s="399" t="s">
        <v>2139</v>
      </c>
      <c r="I1163" s="399" t="s">
        <v>1205</v>
      </c>
      <c r="J1163" s="399" t="s">
        <v>1037</v>
      </c>
      <c r="K1163" s="400">
        <v>5.49</v>
      </c>
      <c r="L1163" s="399" t="s">
        <v>951</v>
      </c>
    </row>
    <row r="1164" spans="1:12" ht="13.5">
      <c r="A1164" s="399" t="s">
        <v>2135</v>
      </c>
      <c r="B1164" s="399" t="s">
        <v>2136</v>
      </c>
      <c r="C1164" s="399" t="s">
        <v>2137</v>
      </c>
      <c r="D1164" s="399" t="s">
        <v>2138</v>
      </c>
      <c r="E1164" s="400" t="s">
        <v>947</v>
      </c>
      <c r="F1164" s="399" t="s">
        <v>947</v>
      </c>
      <c r="G1164" s="399">
        <v>92259</v>
      </c>
      <c r="H1164" s="399" t="s">
        <v>2140</v>
      </c>
      <c r="I1164" s="399" t="s">
        <v>1036</v>
      </c>
      <c r="J1164" s="399" t="s">
        <v>950</v>
      </c>
      <c r="K1164" s="400">
        <v>338.79</v>
      </c>
      <c r="L1164" s="399" t="s">
        <v>951</v>
      </c>
    </row>
    <row r="1165" spans="1:12" ht="13.5">
      <c r="A1165" s="399" t="s">
        <v>2135</v>
      </c>
      <c r="B1165" s="399" t="s">
        <v>2136</v>
      </c>
      <c r="C1165" s="399" t="s">
        <v>2137</v>
      </c>
      <c r="D1165" s="399" t="s">
        <v>2138</v>
      </c>
      <c r="E1165" s="400" t="s">
        <v>947</v>
      </c>
      <c r="F1165" s="399" t="s">
        <v>947</v>
      </c>
      <c r="G1165" s="399">
        <v>92260</v>
      </c>
      <c r="H1165" s="399" t="s">
        <v>2141</v>
      </c>
      <c r="I1165" s="399" t="s">
        <v>1036</v>
      </c>
      <c r="J1165" s="399" t="s">
        <v>950</v>
      </c>
      <c r="K1165" s="400">
        <v>392.03</v>
      </c>
      <c r="L1165" s="399" t="s">
        <v>951</v>
      </c>
    </row>
    <row r="1166" spans="1:12" ht="13.5">
      <c r="A1166" s="399" t="s">
        <v>2135</v>
      </c>
      <c r="B1166" s="399" t="s">
        <v>2136</v>
      </c>
      <c r="C1166" s="399" t="s">
        <v>2137</v>
      </c>
      <c r="D1166" s="399" t="s">
        <v>2138</v>
      </c>
      <c r="E1166" s="400" t="s">
        <v>947</v>
      </c>
      <c r="F1166" s="399" t="s">
        <v>947</v>
      </c>
      <c r="G1166" s="399">
        <v>92261</v>
      </c>
      <c r="H1166" s="399" t="s">
        <v>2142</v>
      </c>
      <c r="I1166" s="399" t="s">
        <v>1036</v>
      </c>
      <c r="J1166" s="399" t="s">
        <v>950</v>
      </c>
      <c r="K1166" s="400">
        <v>443.66</v>
      </c>
      <c r="L1166" s="399" t="s">
        <v>951</v>
      </c>
    </row>
    <row r="1167" spans="1:12" ht="13.5">
      <c r="A1167" s="399" t="s">
        <v>2135</v>
      </c>
      <c r="B1167" s="399" t="s">
        <v>2136</v>
      </c>
      <c r="C1167" s="399" t="s">
        <v>2137</v>
      </c>
      <c r="D1167" s="399" t="s">
        <v>2138</v>
      </c>
      <c r="E1167" s="400" t="s">
        <v>947</v>
      </c>
      <c r="F1167" s="399" t="s">
        <v>947</v>
      </c>
      <c r="G1167" s="399">
        <v>92262</v>
      </c>
      <c r="H1167" s="399" t="s">
        <v>2143</v>
      </c>
      <c r="I1167" s="399" t="s">
        <v>1036</v>
      </c>
      <c r="J1167" s="399" t="s">
        <v>950</v>
      </c>
      <c r="K1167" s="400">
        <v>526.78</v>
      </c>
      <c r="L1167" s="399" t="s">
        <v>951</v>
      </c>
    </row>
    <row r="1168" spans="1:12" ht="13.5">
      <c r="A1168" s="399" t="s">
        <v>2135</v>
      </c>
      <c r="B1168" s="399" t="s">
        <v>2136</v>
      </c>
      <c r="C1168" s="399" t="s">
        <v>2137</v>
      </c>
      <c r="D1168" s="399" t="s">
        <v>2138</v>
      </c>
      <c r="E1168" s="400" t="s">
        <v>947</v>
      </c>
      <c r="F1168" s="399" t="s">
        <v>947</v>
      </c>
      <c r="G1168" s="399">
        <v>92539</v>
      </c>
      <c r="H1168" s="399" t="s">
        <v>2144</v>
      </c>
      <c r="I1168" s="399" t="s">
        <v>1205</v>
      </c>
      <c r="J1168" s="399" t="s">
        <v>950</v>
      </c>
      <c r="K1168" s="400">
        <v>59.06</v>
      </c>
      <c r="L1168" s="399" t="s">
        <v>951</v>
      </c>
    </row>
    <row r="1169" spans="1:12" ht="13.5">
      <c r="A1169" s="399" t="s">
        <v>2135</v>
      </c>
      <c r="B1169" s="399" t="s">
        <v>2136</v>
      </c>
      <c r="C1169" s="399" t="s">
        <v>2137</v>
      </c>
      <c r="D1169" s="399" t="s">
        <v>2138</v>
      </c>
      <c r="E1169" s="400" t="s">
        <v>947</v>
      </c>
      <c r="F1169" s="399" t="s">
        <v>947</v>
      </c>
      <c r="G1169" s="399">
        <v>92540</v>
      </c>
      <c r="H1169" s="399" t="s">
        <v>2145</v>
      </c>
      <c r="I1169" s="399" t="s">
        <v>1205</v>
      </c>
      <c r="J1169" s="399" t="s">
        <v>950</v>
      </c>
      <c r="K1169" s="400">
        <v>66.97</v>
      </c>
      <c r="L1169" s="399" t="s">
        <v>951</v>
      </c>
    </row>
    <row r="1170" spans="1:12" ht="13.5">
      <c r="A1170" s="399" t="s">
        <v>2135</v>
      </c>
      <c r="B1170" s="399" t="s">
        <v>2136</v>
      </c>
      <c r="C1170" s="399" t="s">
        <v>2137</v>
      </c>
      <c r="D1170" s="399" t="s">
        <v>2138</v>
      </c>
      <c r="E1170" s="400" t="s">
        <v>947</v>
      </c>
      <c r="F1170" s="399" t="s">
        <v>947</v>
      </c>
      <c r="G1170" s="399">
        <v>92541</v>
      </c>
      <c r="H1170" s="399" t="s">
        <v>2146</v>
      </c>
      <c r="I1170" s="399" t="s">
        <v>1205</v>
      </c>
      <c r="J1170" s="399" t="s">
        <v>950</v>
      </c>
      <c r="K1170" s="400">
        <v>63.36</v>
      </c>
      <c r="L1170" s="399" t="s">
        <v>951</v>
      </c>
    </row>
    <row r="1171" spans="1:12" ht="13.5">
      <c r="A1171" s="399" t="s">
        <v>2135</v>
      </c>
      <c r="B1171" s="399" t="s">
        <v>2136</v>
      </c>
      <c r="C1171" s="399" t="s">
        <v>2137</v>
      </c>
      <c r="D1171" s="399" t="s">
        <v>2138</v>
      </c>
      <c r="E1171" s="400" t="s">
        <v>947</v>
      </c>
      <c r="F1171" s="399" t="s">
        <v>947</v>
      </c>
      <c r="G1171" s="399">
        <v>92542</v>
      </c>
      <c r="H1171" s="399" t="s">
        <v>2147</v>
      </c>
      <c r="I1171" s="399" t="s">
        <v>1205</v>
      </c>
      <c r="J1171" s="399" t="s">
        <v>950</v>
      </c>
      <c r="K1171" s="400">
        <v>77.12</v>
      </c>
      <c r="L1171" s="399" t="s">
        <v>951</v>
      </c>
    </row>
    <row r="1172" spans="1:12" ht="13.5">
      <c r="A1172" s="399" t="s">
        <v>2135</v>
      </c>
      <c r="B1172" s="399" t="s">
        <v>2136</v>
      </c>
      <c r="C1172" s="399" t="s">
        <v>2137</v>
      </c>
      <c r="D1172" s="399" t="s">
        <v>2138</v>
      </c>
      <c r="E1172" s="400" t="s">
        <v>947</v>
      </c>
      <c r="F1172" s="399" t="s">
        <v>947</v>
      </c>
      <c r="G1172" s="399">
        <v>92543</v>
      </c>
      <c r="H1172" s="399" t="s">
        <v>2148</v>
      </c>
      <c r="I1172" s="399" t="s">
        <v>1205</v>
      </c>
      <c r="J1172" s="399" t="s">
        <v>950</v>
      </c>
      <c r="K1172" s="400">
        <v>16.690000000000001</v>
      </c>
      <c r="L1172" s="399" t="s">
        <v>951</v>
      </c>
    </row>
    <row r="1173" spans="1:12" ht="13.5">
      <c r="A1173" s="399" t="s">
        <v>2135</v>
      </c>
      <c r="B1173" s="399" t="s">
        <v>2136</v>
      </c>
      <c r="C1173" s="399" t="s">
        <v>2137</v>
      </c>
      <c r="D1173" s="399" t="s">
        <v>2138</v>
      </c>
      <c r="E1173" s="400" t="s">
        <v>947</v>
      </c>
      <c r="F1173" s="399" t="s">
        <v>947</v>
      </c>
      <c r="G1173" s="399">
        <v>92544</v>
      </c>
      <c r="H1173" s="399" t="s">
        <v>2149</v>
      </c>
      <c r="I1173" s="399" t="s">
        <v>1205</v>
      </c>
      <c r="J1173" s="399" t="s">
        <v>950</v>
      </c>
      <c r="K1173" s="400">
        <v>14.18</v>
      </c>
      <c r="L1173" s="399" t="s">
        <v>951</v>
      </c>
    </row>
    <row r="1174" spans="1:12" ht="13.5">
      <c r="A1174" s="399" t="s">
        <v>2135</v>
      </c>
      <c r="B1174" s="399" t="s">
        <v>2136</v>
      </c>
      <c r="C1174" s="399" t="s">
        <v>2137</v>
      </c>
      <c r="D1174" s="399" t="s">
        <v>2138</v>
      </c>
      <c r="E1174" s="400" t="s">
        <v>947</v>
      </c>
      <c r="F1174" s="399" t="s">
        <v>947</v>
      </c>
      <c r="G1174" s="399">
        <v>92545</v>
      </c>
      <c r="H1174" s="399" t="s">
        <v>2150</v>
      </c>
      <c r="I1174" s="399" t="s">
        <v>1036</v>
      </c>
      <c r="J1174" s="399" t="s">
        <v>950</v>
      </c>
      <c r="K1174" s="400">
        <v>743.1</v>
      </c>
      <c r="L1174" s="399" t="s">
        <v>951</v>
      </c>
    </row>
    <row r="1175" spans="1:12" ht="13.5">
      <c r="A1175" s="399" t="s">
        <v>2135</v>
      </c>
      <c r="B1175" s="399" t="s">
        <v>2136</v>
      </c>
      <c r="C1175" s="399" t="s">
        <v>2137</v>
      </c>
      <c r="D1175" s="399" t="s">
        <v>2138</v>
      </c>
      <c r="E1175" s="400" t="s">
        <v>947</v>
      </c>
      <c r="F1175" s="399" t="s">
        <v>947</v>
      </c>
      <c r="G1175" s="399">
        <v>92546</v>
      </c>
      <c r="H1175" s="399" t="s">
        <v>2151</v>
      </c>
      <c r="I1175" s="399" t="s">
        <v>1036</v>
      </c>
      <c r="J1175" s="399" t="s">
        <v>950</v>
      </c>
      <c r="K1175" s="400">
        <v>916.41</v>
      </c>
      <c r="L1175" s="399" t="s">
        <v>951</v>
      </c>
    </row>
    <row r="1176" spans="1:12" ht="13.5">
      <c r="A1176" s="399" t="s">
        <v>2135</v>
      </c>
      <c r="B1176" s="399" t="s">
        <v>2136</v>
      </c>
      <c r="C1176" s="399" t="s">
        <v>2137</v>
      </c>
      <c r="D1176" s="399" t="s">
        <v>2138</v>
      </c>
      <c r="E1176" s="400" t="s">
        <v>947</v>
      </c>
      <c r="F1176" s="399" t="s">
        <v>947</v>
      </c>
      <c r="G1176" s="399">
        <v>92547</v>
      </c>
      <c r="H1176" s="399" t="s">
        <v>2152</v>
      </c>
      <c r="I1176" s="399" t="s">
        <v>1036</v>
      </c>
      <c r="J1176" s="399" t="s">
        <v>950</v>
      </c>
      <c r="K1176" s="400">
        <v>964.49</v>
      </c>
      <c r="L1176" s="399" t="s">
        <v>951</v>
      </c>
    </row>
    <row r="1177" spans="1:12" ht="13.5">
      <c r="A1177" s="399" t="s">
        <v>2135</v>
      </c>
      <c r="B1177" s="399" t="s">
        <v>2136</v>
      </c>
      <c r="C1177" s="399" t="s">
        <v>2137</v>
      </c>
      <c r="D1177" s="399" t="s">
        <v>2138</v>
      </c>
      <c r="E1177" s="400" t="s">
        <v>947</v>
      </c>
      <c r="F1177" s="399" t="s">
        <v>947</v>
      </c>
      <c r="G1177" s="399">
        <v>92548</v>
      </c>
      <c r="H1177" s="399" t="s">
        <v>2153</v>
      </c>
      <c r="I1177" s="399" t="s">
        <v>1036</v>
      </c>
      <c r="J1177" s="399" t="s">
        <v>950</v>
      </c>
      <c r="K1177" s="401">
        <v>1075.54</v>
      </c>
      <c r="L1177" s="399" t="s">
        <v>951</v>
      </c>
    </row>
    <row r="1178" spans="1:12" ht="13.5">
      <c r="A1178" s="399" t="s">
        <v>2135</v>
      </c>
      <c r="B1178" s="399" t="s">
        <v>2136</v>
      </c>
      <c r="C1178" s="399" t="s">
        <v>2137</v>
      </c>
      <c r="D1178" s="399" t="s">
        <v>2138</v>
      </c>
      <c r="E1178" s="400" t="s">
        <v>947</v>
      </c>
      <c r="F1178" s="399" t="s">
        <v>947</v>
      </c>
      <c r="G1178" s="399">
        <v>92549</v>
      </c>
      <c r="H1178" s="399" t="s">
        <v>2154</v>
      </c>
      <c r="I1178" s="399" t="s">
        <v>1036</v>
      </c>
      <c r="J1178" s="399" t="s">
        <v>950</v>
      </c>
      <c r="K1178" s="401">
        <v>1364.2</v>
      </c>
      <c r="L1178" s="399" t="s">
        <v>951</v>
      </c>
    </row>
    <row r="1179" spans="1:12" ht="13.5">
      <c r="A1179" s="399" t="s">
        <v>2135</v>
      </c>
      <c r="B1179" s="399" t="s">
        <v>2136</v>
      </c>
      <c r="C1179" s="399" t="s">
        <v>2137</v>
      </c>
      <c r="D1179" s="399" t="s">
        <v>2138</v>
      </c>
      <c r="E1179" s="400" t="s">
        <v>947</v>
      </c>
      <c r="F1179" s="399" t="s">
        <v>947</v>
      </c>
      <c r="G1179" s="399">
        <v>92550</v>
      </c>
      <c r="H1179" s="399" t="s">
        <v>2155</v>
      </c>
      <c r="I1179" s="399" t="s">
        <v>1036</v>
      </c>
      <c r="J1179" s="399" t="s">
        <v>950</v>
      </c>
      <c r="K1179" s="401">
        <v>1670.3</v>
      </c>
      <c r="L1179" s="399" t="s">
        <v>951</v>
      </c>
    </row>
    <row r="1180" spans="1:12" ht="13.5">
      <c r="A1180" s="399" t="s">
        <v>2135</v>
      </c>
      <c r="B1180" s="399" t="s">
        <v>2136</v>
      </c>
      <c r="C1180" s="399" t="s">
        <v>2137</v>
      </c>
      <c r="D1180" s="399" t="s">
        <v>2138</v>
      </c>
      <c r="E1180" s="400" t="s">
        <v>947</v>
      </c>
      <c r="F1180" s="399" t="s">
        <v>947</v>
      </c>
      <c r="G1180" s="399">
        <v>92551</v>
      </c>
      <c r="H1180" s="399" t="s">
        <v>2156</v>
      </c>
      <c r="I1180" s="399" t="s">
        <v>1036</v>
      </c>
      <c r="J1180" s="399" t="s">
        <v>950</v>
      </c>
      <c r="K1180" s="401">
        <v>1734.24</v>
      </c>
      <c r="L1180" s="399" t="s">
        <v>951</v>
      </c>
    </row>
    <row r="1181" spans="1:12" ht="13.5">
      <c r="A1181" s="399" t="s">
        <v>2135</v>
      </c>
      <c r="B1181" s="399" t="s">
        <v>2136</v>
      </c>
      <c r="C1181" s="399" t="s">
        <v>2137</v>
      </c>
      <c r="D1181" s="399" t="s">
        <v>2138</v>
      </c>
      <c r="E1181" s="400" t="s">
        <v>947</v>
      </c>
      <c r="F1181" s="399" t="s">
        <v>947</v>
      </c>
      <c r="G1181" s="399">
        <v>92552</v>
      </c>
      <c r="H1181" s="399" t="s">
        <v>2157</v>
      </c>
      <c r="I1181" s="399" t="s">
        <v>1036</v>
      </c>
      <c r="J1181" s="399" t="s">
        <v>950</v>
      </c>
      <c r="K1181" s="401">
        <v>1891.04</v>
      </c>
      <c r="L1181" s="399" t="s">
        <v>951</v>
      </c>
    </row>
    <row r="1182" spans="1:12" ht="13.5">
      <c r="A1182" s="399" t="s">
        <v>2135</v>
      </c>
      <c r="B1182" s="399" t="s">
        <v>2136</v>
      </c>
      <c r="C1182" s="399" t="s">
        <v>2137</v>
      </c>
      <c r="D1182" s="399" t="s">
        <v>2138</v>
      </c>
      <c r="E1182" s="400" t="s">
        <v>947</v>
      </c>
      <c r="F1182" s="399" t="s">
        <v>947</v>
      </c>
      <c r="G1182" s="399">
        <v>92553</v>
      </c>
      <c r="H1182" s="399" t="s">
        <v>2158</v>
      </c>
      <c r="I1182" s="399" t="s">
        <v>1036</v>
      </c>
      <c r="J1182" s="399" t="s">
        <v>950</v>
      </c>
      <c r="K1182" s="401">
        <v>2190.0700000000002</v>
      </c>
      <c r="L1182" s="399" t="s">
        <v>951</v>
      </c>
    </row>
    <row r="1183" spans="1:12" ht="13.5">
      <c r="A1183" s="399" t="s">
        <v>2135</v>
      </c>
      <c r="B1183" s="399" t="s">
        <v>2136</v>
      </c>
      <c r="C1183" s="399" t="s">
        <v>2137</v>
      </c>
      <c r="D1183" s="399" t="s">
        <v>2138</v>
      </c>
      <c r="E1183" s="400" t="s">
        <v>947</v>
      </c>
      <c r="F1183" s="399" t="s">
        <v>947</v>
      </c>
      <c r="G1183" s="399">
        <v>92554</v>
      </c>
      <c r="H1183" s="399" t="s">
        <v>2159</v>
      </c>
      <c r="I1183" s="399" t="s">
        <v>1036</v>
      </c>
      <c r="J1183" s="399" t="s">
        <v>950</v>
      </c>
      <c r="K1183" s="401">
        <v>2262.83</v>
      </c>
      <c r="L1183" s="399" t="s">
        <v>951</v>
      </c>
    </row>
    <row r="1184" spans="1:12" ht="13.5">
      <c r="A1184" s="399" t="s">
        <v>2135</v>
      </c>
      <c r="B1184" s="399" t="s">
        <v>2136</v>
      </c>
      <c r="C1184" s="399" t="s">
        <v>2137</v>
      </c>
      <c r="D1184" s="399" t="s">
        <v>2138</v>
      </c>
      <c r="E1184" s="400" t="s">
        <v>947</v>
      </c>
      <c r="F1184" s="399" t="s">
        <v>947</v>
      </c>
      <c r="G1184" s="399">
        <v>92555</v>
      </c>
      <c r="H1184" s="399" t="s">
        <v>2160</v>
      </c>
      <c r="I1184" s="399" t="s">
        <v>1036</v>
      </c>
      <c r="J1184" s="399" t="s">
        <v>950</v>
      </c>
      <c r="K1184" s="400">
        <v>733.36</v>
      </c>
      <c r="L1184" s="399" t="s">
        <v>951</v>
      </c>
    </row>
    <row r="1185" spans="1:12" ht="13.5">
      <c r="A1185" s="399" t="s">
        <v>2135</v>
      </c>
      <c r="B1185" s="399" t="s">
        <v>2136</v>
      </c>
      <c r="C1185" s="399" t="s">
        <v>2137</v>
      </c>
      <c r="D1185" s="399" t="s">
        <v>2138</v>
      </c>
      <c r="E1185" s="400" t="s">
        <v>947</v>
      </c>
      <c r="F1185" s="399" t="s">
        <v>947</v>
      </c>
      <c r="G1185" s="399">
        <v>92556</v>
      </c>
      <c r="H1185" s="399" t="s">
        <v>2161</v>
      </c>
      <c r="I1185" s="399" t="s">
        <v>1036</v>
      </c>
      <c r="J1185" s="399" t="s">
        <v>950</v>
      </c>
      <c r="K1185" s="400">
        <v>900.32</v>
      </c>
      <c r="L1185" s="399" t="s">
        <v>951</v>
      </c>
    </row>
    <row r="1186" spans="1:12" ht="13.5">
      <c r="A1186" s="399" t="s">
        <v>2135</v>
      </c>
      <c r="B1186" s="399" t="s">
        <v>2136</v>
      </c>
      <c r="C1186" s="399" t="s">
        <v>2137</v>
      </c>
      <c r="D1186" s="399" t="s">
        <v>2138</v>
      </c>
      <c r="E1186" s="400" t="s">
        <v>947</v>
      </c>
      <c r="F1186" s="399" t="s">
        <v>947</v>
      </c>
      <c r="G1186" s="399">
        <v>92557</v>
      </c>
      <c r="H1186" s="399" t="s">
        <v>2162</v>
      </c>
      <c r="I1186" s="399" t="s">
        <v>1036</v>
      </c>
      <c r="J1186" s="399" t="s">
        <v>950</v>
      </c>
      <c r="K1186" s="400">
        <v>948.4</v>
      </c>
      <c r="L1186" s="399" t="s">
        <v>951</v>
      </c>
    </row>
    <row r="1187" spans="1:12" ht="13.5">
      <c r="A1187" s="399" t="s">
        <v>2135</v>
      </c>
      <c r="B1187" s="399" t="s">
        <v>2136</v>
      </c>
      <c r="C1187" s="399" t="s">
        <v>2137</v>
      </c>
      <c r="D1187" s="399" t="s">
        <v>2138</v>
      </c>
      <c r="E1187" s="400" t="s">
        <v>947</v>
      </c>
      <c r="F1187" s="399" t="s">
        <v>947</v>
      </c>
      <c r="G1187" s="399">
        <v>92558</v>
      </c>
      <c r="H1187" s="399" t="s">
        <v>2163</v>
      </c>
      <c r="I1187" s="399" t="s">
        <v>1036</v>
      </c>
      <c r="J1187" s="399" t="s">
        <v>950</v>
      </c>
      <c r="K1187" s="401">
        <v>1065.8</v>
      </c>
      <c r="L1187" s="399" t="s">
        <v>951</v>
      </c>
    </row>
    <row r="1188" spans="1:12" ht="13.5">
      <c r="A1188" s="399" t="s">
        <v>2135</v>
      </c>
      <c r="B1188" s="399" t="s">
        <v>2136</v>
      </c>
      <c r="C1188" s="399" t="s">
        <v>2137</v>
      </c>
      <c r="D1188" s="399" t="s">
        <v>2138</v>
      </c>
      <c r="E1188" s="400" t="s">
        <v>947</v>
      </c>
      <c r="F1188" s="399" t="s">
        <v>947</v>
      </c>
      <c r="G1188" s="399">
        <v>92559</v>
      </c>
      <c r="H1188" s="399" t="s">
        <v>2164</v>
      </c>
      <c r="I1188" s="399" t="s">
        <v>1036</v>
      </c>
      <c r="J1188" s="399" t="s">
        <v>950</v>
      </c>
      <c r="K1188" s="401">
        <v>1347.06</v>
      </c>
      <c r="L1188" s="399" t="s">
        <v>951</v>
      </c>
    </row>
    <row r="1189" spans="1:12" ht="13.5">
      <c r="A1189" s="399" t="s">
        <v>2135</v>
      </c>
      <c r="B1189" s="399" t="s">
        <v>2136</v>
      </c>
      <c r="C1189" s="399" t="s">
        <v>2137</v>
      </c>
      <c r="D1189" s="399" t="s">
        <v>2138</v>
      </c>
      <c r="E1189" s="400" t="s">
        <v>947</v>
      </c>
      <c r="F1189" s="399" t="s">
        <v>947</v>
      </c>
      <c r="G1189" s="399">
        <v>92560</v>
      </c>
      <c r="H1189" s="399" t="s">
        <v>2165</v>
      </c>
      <c r="I1189" s="399" t="s">
        <v>1036</v>
      </c>
      <c r="J1189" s="399" t="s">
        <v>950</v>
      </c>
      <c r="K1189" s="401">
        <v>1644.16</v>
      </c>
      <c r="L1189" s="399" t="s">
        <v>951</v>
      </c>
    </row>
    <row r="1190" spans="1:12" ht="13.5">
      <c r="A1190" s="399" t="s">
        <v>2135</v>
      </c>
      <c r="B1190" s="399" t="s">
        <v>2136</v>
      </c>
      <c r="C1190" s="399" t="s">
        <v>2137</v>
      </c>
      <c r="D1190" s="399" t="s">
        <v>2138</v>
      </c>
      <c r="E1190" s="400" t="s">
        <v>947</v>
      </c>
      <c r="F1190" s="399" t="s">
        <v>947</v>
      </c>
      <c r="G1190" s="399">
        <v>92561</v>
      </c>
      <c r="H1190" s="399" t="s">
        <v>2166</v>
      </c>
      <c r="I1190" s="399" t="s">
        <v>1036</v>
      </c>
      <c r="J1190" s="399" t="s">
        <v>950</v>
      </c>
      <c r="K1190" s="401">
        <v>1709.27</v>
      </c>
      <c r="L1190" s="399" t="s">
        <v>951</v>
      </c>
    </row>
    <row r="1191" spans="1:12" ht="13.5">
      <c r="A1191" s="399" t="s">
        <v>2135</v>
      </c>
      <c r="B1191" s="399" t="s">
        <v>2136</v>
      </c>
      <c r="C1191" s="399" t="s">
        <v>2137</v>
      </c>
      <c r="D1191" s="399" t="s">
        <v>2138</v>
      </c>
      <c r="E1191" s="400" t="s">
        <v>947</v>
      </c>
      <c r="F1191" s="399" t="s">
        <v>947</v>
      </c>
      <c r="G1191" s="399">
        <v>92562</v>
      </c>
      <c r="H1191" s="399" t="s">
        <v>2167</v>
      </c>
      <c r="I1191" s="399" t="s">
        <v>1036</v>
      </c>
      <c r="J1191" s="399" t="s">
        <v>950</v>
      </c>
      <c r="K1191" s="401">
        <v>1849.98</v>
      </c>
      <c r="L1191" s="399" t="s">
        <v>951</v>
      </c>
    </row>
    <row r="1192" spans="1:12" ht="13.5">
      <c r="A1192" s="399" t="s">
        <v>2135</v>
      </c>
      <c r="B1192" s="399" t="s">
        <v>2136</v>
      </c>
      <c r="C1192" s="399" t="s">
        <v>2137</v>
      </c>
      <c r="D1192" s="399" t="s">
        <v>2138</v>
      </c>
      <c r="E1192" s="400" t="s">
        <v>947</v>
      </c>
      <c r="F1192" s="399" t="s">
        <v>947</v>
      </c>
      <c r="G1192" s="399">
        <v>92563</v>
      </c>
      <c r="H1192" s="399" t="s">
        <v>2168</v>
      </c>
      <c r="I1192" s="399" t="s">
        <v>1036</v>
      </c>
      <c r="J1192" s="399" t="s">
        <v>950</v>
      </c>
      <c r="K1192" s="401">
        <v>2140.13</v>
      </c>
      <c r="L1192" s="399" t="s">
        <v>951</v>
      </c>
    </row>
    <row r="1193" spans="1:12" ht="13.5">
      <c r="A1193" s="399" t="s">
        <v>2135</v>
      </c>
      <c r="B1193" s="399" t="s">
        <v>2136</v>
      </c>
      <c r="C1193" s="399" t="s">
        <v>2137</v>
      </c>
      <c r="D1193" s="399" t="s">
        <v>2138</v>
      </c>
      <c r="E1193" s="400" t="s">
        <v>947</v>
      </c>
      <c r="F1193" s="399" t="s">
        <v>947</v>
      </c>
      <c r="G1193" s="399">
        <v>92564</v>
      </c>
      <c r="H1193" s="399" t="s">
        <v>2169</v>
      </c>
      <c r="I1193" s="399" t="s">
        <v>1036</v>
      </c>
      <c r="J1193" s="399" t="s">
        <v>950</v>
      </c>
      <c r="K1193" s="401">
        <v>2202.1</v>
      </c>
      <c r="L1193" s="399" t="s">
        <v>951</v>
      </c>
    </row>
    <row r="1194" spans="1:12" ht="13.5">
      <c r="A1194" s="399" t="s">
        <v>2135</v>
      </c>
      <c r="B1194" s="399" t="s">
        <v>2136</v>
      </c>
      <c r="C1194" s="399" t="s">
        <v>2137</v>
      </c>
      <c r="D1194" s="399" t="s">
        <v>2138</v>
      </c>
      <c r="E1194" s="400" t="s">
        <v>947</v>
      </c>
      <c r="F1194" s="399" t="s">
        <v>947</v>
      </c>
      <c r="G1194" s="399">
        <v>92565</v>
      </c>
      <c r="H1194" s="399" t="s">
        <v>2170</v>
      </c>
      <c r="I1194" s="399" t="s">
        <v>1205</v>
      </c>
      <c r="J1194" s="399" t="s">
        <v>950</v>
      </c>
      <c r="K1194" s="400">
        <v>28.43</v>
      </c>
      <c r="L1194" s="399" t="s">
        <v>951</v>
      </c>
    </row>
    <row r="1195" spans="1:12" ht="13.5">
      <c r="A1195" s="399" t="s">
        <v>2135</v>
      </c>
      <c r="B1195" s="399" t="s">
        <v>2136</v>
      </c>
      <c r="C1195" s="399" t="s">
        <v>2137</v>
      </c>
      <c r="D1195" s="399" t="s">
        <v>2138</v>
      </c>
      <c r="E1195" s="400" t="s">
        <v>947</v>
      </c>
      <c r="F1195" s="399" t="s">
        <v>947</v>
      </c>
      <c r="G1195" s="399">
        <v>92566</v>
      </c>
      <c r="H1195" s="399" t="s">
        <v>2171</v>
      </c>
      <c r="I1195" s="399" t="s">
        <v>1205</v>
      </c>
      <c r="J1195" s="399" t="s">
        <v>950</v>
      </c>
      <c r="K1195" s="400">
        <v>17.29</v>
      </c>
      <c r="L1195" s="399" t="s">
        <v>951</v>
      </c>
    </row>
    <row r="1196" spans="1:12" ht="13.5">
      <c r="A1196" s="399" t="s">
        <v>2135</v>
      </c>
      <c r="B1196" s="399" t="s">
        <v>2136</v>
      </c>
      <c r="C1196" s="399" t="s">
        <v>2137</v>
      </c>
      <c r="D1196" s="399" t="s">
        <v>2138</v>
      </c>
      <c r="E1196" s="400" t="s">
        <v>947</v>
      </c>
      <c r="F1196" s="399" t="s">
        <v>947</v>
      </c>
      <c r="G1196" s="399">
        <v>92567</v>
      </c>
      <c r="H1196" s="399" t="s">
        <v>2172</v>
      </c>
      <c r="I1196" s="399" t="s">
        <v>1205</v>
      </c>
      <c r="J1196" s="399" t="s">
        <v>950</v>
      </c>
      <c r="K1196" s="400">
        <v>25.25</v>
      </c>
      <c r="L1196" s="399" t="s">
        <v>951</v>
      </c>
    </row>
    <row r="1197" spans="1:12" ht="13.5">
      <c r="A1197" s="399" t="s">
        <v>2135</v>
      </c>
      <c r="B1197" s="399" t="s">
        <v>2136</v>
      </c>
      <c r="C1197" s="399" t="s">
        <v>2137</v>
      </c>
      <c r="D1197" s="399" t="s">
        <v>2138</v>
      </c>
      <c r="E1197" s="400" t="s">
        <v>947</v>
      </c>
      <c r="F1197" s="399" t="s">
        <v>947</v>
      </c>
      <c r="G1197" s="399">
        <v>100379</v>
      </c>
      <c r="H1197" s="399" t="s">
        <v>2173</v>
      </c>
      <c r="I1197" s="399" t="s">
        <v>1205</v>
      </c>
      <c r="J1197" s="399" t="s">
        <v>950</v>
      </c>
      <c r="K1197" s="400">
        <v>28.43</v>
      </c>
      <c r="L1197" s="399" t="s">
        <v>951</v>
      </c>
    </row>
    <row r="1198" spans="1:12" ht="13.5">
      <c r="A1198" s="399" t="s">
        <v>2135</v>
      </c>
      <c r="B1198" s="399" t="s">
        <v>2136</v>
      </c>
      <c r="C1198" s="399" t="s">
        <v>2137</v>
      </c>
      <c r="D1198" s="399" t="s">
        <v>2138</v>
      </c>
      <c r="E1198" s="400" t="s">
        <v>947</v>
      </c>
      <c r="F1198" s="399" t="s">
        <v>947</v>
      </c>
      <c r="G1198" s="399">
        <v>100380</v>
      </c>
      <c r="H1198" s="399" t="s">
        <v>2174</v>
      </c>
      <c r="I1198" s="399" t="s">
        <v>1205</v>
      </c>
      <c r="J1198" s="399" t="s">
        <v>950</v>
      </c>
      <c r="K1198" s="400">
        <v>38.270000000000003</v>
      </c>
      <c r="L1198" s="399" t="s">
        <v>951</v>
      </c>
    </row>
    <row r="1199" spans="1:12" ht="13.5">
      <c r="A1199" s="399" t="s">
        <v>2135</v>
      </c>
      <c r="B1199" s="399" t="s">
        <v>2136</v>
      </c>
      <c r="C1199" s="399" t="s">
        <v>2137</v>
      </c>
      <c r="D1199" s="399" t="s">
        <v>2138</v>
      </c>
      <c r="E1199" s="400" t="s">
        <v>947</v>
      </c>
      <c r="F1199" s="399" t="s">
        <v>947</v>
      </c>
      <c r="G1199" s="399">
        <v>100381</v>
      </c>
      <c r="H1199" s="399" t="s">
        <v>2175</v>
      </c>
      <c r="I1199" s="399" t="s">
        <v>1205</v>
      </c>
      <c r="J1199" s="399" t="s">
        <v>950</v>
      </c>
      <c r="K1199" s="400">
        <v>43.37</v>
      </c>
      <c r="L1199" s="399" t="s">
        <v>951</v>
      </c>
    </row>
    <row r="1200" spans="1:12" ht="13.5">
      <c r="A1200" s="399" t="s">
        <v>2135</v>
      </c>
      <c r="B1200" s="399" t="s">
        <v>2136</v>
      </c>
      <c r="C1200" s="399" t="s">
        <v>2137</v>
      </c>
      <c r="D1200" s="399" t="s">
        <v>2138</v>
      </c>
      <c r="E1200" s="400" t="s">
        <v>947</v>
      </c>
      <c r="F1200" s="399" t="s">
        <v>947</v>
      </c>
      <c r="G1200" s="399">
        <v>100383</v>
      </c>
      <c r="H1200" s="399" t="s">
        <v>2176</v>
      </c>
      <c r="I1200" s="399" t="s">
        <v>1205</v>
      </c>
      <c r="J1200" s="399" t="s">
        <v>950</v>
      </c>
      <c r="K1200" s="400">
        <v>18.809999999999999</v>
      </c>
      <c r="L1200" s="399" t="s">
        <v>951</v>
      </c>
    </row>
    <row r="1201" spans="1:12" ht="13.5">
      <c r="A1201" s="399" t="s">
        <v>2135</v>
      </c>
      <c r="B1201" s="399" t="s">
        <v>2136</v>
      </c>
      <c r="C1201" s="399" t="s">
        <v>2137</v>
      </c>
      <c r="D1201" s="399" t="s">
        <v>2138</v>
      </c>
      <c r="E1201" s="400" t="s">
        <v>947</v>
      </c>
      <c r="F1201" s="399" t="s">
        <v>947</v>
      </c>
      <c r="G1201" s="399">
        <v>100384</v>
      </c>
      <c r="H1201" s="399" t="s">
        <v>2177</v>
      </c>
      <c r="I1201" s="399" t="s">
        <v>1205</v>
      </c>
      <c r="J1201" s="399" t="s">
        <v>950</v>
      </c>
      <c r="K1201" s="400">
        <v>19.97</v>
      </c>
      <c r="L1201" s="399" t="s">
        <v>951</v>
      </c>
    </row>
    <row r="1202" spans="1:12" ht="13.5">
      <c r="A1202" s="399" t="s">
        <v>2135</v>
      </c>
      <c r="B1202" s="399" t="s">
        <v>2136</v>
      </c>
      <c r="C1202" s="399" t="s">
        <v>2137</v>
      </c>
      <c r="D1202" s="399" t="s">
        <v>2138</v>
      </c>
      <c r="E1202" s="400" t="s">
        <v>947</v>
      </c>
      <c r="F1202" s="399" t="s">
        <v>947</v>
      </c>
      <c r="G1202" s="399">
        <v>100385</v>
      </c>
      <c r="H1202" s="399" t="s">
        <v>2178</v>
      </c>
      <c r="I1202" s="399" t="s">
        <v>1205</v>
      </c>
      <c r="J1202" s="399" t="s">
        <v>950</v>
      </c>
      <c r="K1202" s="400">
        <v>25.25</v>
      </c>
      <c r="L1202" s="399" t="s">
        <v>951</v>
      </c>
    </row>
    <row r="1203" spans="1:12" ht="13.5">
      <c r="A1203" s="399" t="s">
        <v>2135</v>
      </c>
      <c r="B1203" s="399" t="s">
        <v>2136</v>
      </c>
      <c r="C1203" s="399" t="s">
        <v>2137</v>
      </c>
      <c r="D1203" s="399" t="s">
        <v>2138</v>
      </c>
      <c r="E1203" s="400" t="s">
        <v>947</v>
      </c>
      <c r="F1203" s="399" t="s">
        <v>947</v>
      </c>
      <c r="G1203" s="399">
        <v>100386</v>
      </c>
      <c r="H1203" s="399" t="s">
        <v>2179</v>
      </c>
      <c r="I1203" s="399" t="s">
        <v>1205</v>
      </c>
      <c r="J1203" s="399" t="s">
        <v>950</v>
      </c>
      <c r="K1203" s="400">
        <v>32.89</v>
      </c>
      <c r="L1203" s="399" t="s">
        <v>951</v>
      </c>
    </row>
    <row r="1204" spans="1:12" ht="13.5">
      <c r="A1204" s="399" t="s">
        <v>2135</v>
      </c>
      <c r="B1204" s="399" t="s">
        <v>2136</v>
      </c>
      <c r="C1204" s="399" t="s">
        <v>2137</v>
      </c>
      <c r="D1204" s="399" t="s">
        <v>2138</v>
      </c>
      <c r="E1204" s="400" t="s">
        <v>947</v>
      </c>
      <c r="F1204" s="399" t="s">
        <v>947</v>
      </c>
      <c r="G1204" s="399">
        <v>100387</v>
      </c>
      <c r="H1204" s="399" t="s">
        <v>2180</v>
      </c>
      <c r="I1204" s="399" t="s">
        <v>1205</v>
      </c>
      <c r="J1204" s="399" t="s">
        <v>950</v>
      </c>
      <c r="K1204" s="400">
        <v>40.619999999999997</v>
      </c>
      <c r="L1204" s="399" t="s">
        <v>951</v>
      </c>
    </row>
    <row r="1205" spans="1:12" ht="13.5">
      <c r="A1205" s="399" t="s">
        <v>2135</v>
      </c>
      <c r="B1205" s="399" t="s">
        <v>2136</v>
      </c>
      <c r="C1205" s="399" t="s">
        <v>2137</v>
      </c>
      <c r="D1205" s="399" t="s">
        <v>2138</v>
      </c>
      <c r="E1205" s="400" t="s">
        <v>947</v>
      </c>
      <c r="F1205" s="399" t="s">
        <v>947</v>
      </c>
      <c r="G1205" s="399">
        <v>100388</v>
      </c>
      <c r="H1205" s="399" t="s">
        <v>2181</v>
      </c>
      <c r="I1205" s="399" t="s">
        <v>1205</v>
      </c>
      <c r="J1205" s="399" t="s">
        <v>950</v>
      </c>
      <c r="K1205" s="400">
        <v>16.27</v>
      </c>
      <c r="L1205" s="399" t="s">
        <v>951</v>
      </c>
    </row>
    <row r="1206" spans="1:12" ht="13.5">
      <c r="A1206" s="399" t="s">
        <v>2135</v>
      </c>
      <c r="B1206" s="399" t="s">
        <v>2136</v>
      </c>
      <c r="C1206" s="399" t="s">
        <v>2137</v>
      </c>
      <c r="D1206" s="399" t="s">
        <v>2138</v>
      </c>
      <c r="E1206" s="400" t="s">
        <v>947</v>
      </c>
      <c r="F1206" s="399" t="s">
        <v>947</v>
      </c>
      <c r="G1206" s="399">
        <v>100389</v>
      </c>
      <c r="H1206" s="399" t="s">
        <v>2182</v>
      </c>
      <c r="I1206" s="399" t="s">
        <v>1205</v>
      </c>
      <c r="J1206" s="399" t="s">
        <v>950</v>
      </c>
      <c r="K1206" s="400">
        <v>13.73</v>
      </c>
      <c r="L1206" s="399" t="s">
        <v>951</v>
      </c>
    </row>
    <row r="1207" spans="1:12" ht="13.5">
      <c r="A1207" s="399" t="s">
        <v>2135</v>
      </c>
      <c r="B1207" s="399" t="s">
        <v>2136</v>
      </c>
      <c r="C1207" s="399" t="s">
        <v>2137</v>
      </c>
      <c r="D1207" s="399" t="s">
        <v>2138</v>
      </c>
      <c r="E1207" s="400" t="s">
        <v>947</v>
      </c>
      <c r="F1207" s="399" t="s">
        <v>947</v>
      </c>
      <c r="G1207" s="399">
        <v>100390</v>
      </c>
      <c r="H1207" s="399" t="s">
        <v>2183</v>
      </c>
      <c r="I1207" s="399" t="s">
        <v>1205</v>
      </c>
      <c r="J1207" s="399" t="s">
        <v>950</v>
      </c>
      <c r="K1207" s="400">
        <v>19.420000000000002</v>
      </c>
      <c r="L1207" s="399" t="s">
        <v>951</v>
      </c>
    </row>
    <row r="1208" spans="1:12" ht="13.5">
      <c r="A1208" s="399" t="s">
        <v>2135</v>
      </c>
      <c r="B1208" s="399" t="s">
        <v>2136</v>
      </c>
      <c r="C1208" s="399" t="s">
        <v>2137</v>
      </c>
      <c r="D1208" s="399" t="s">
        <v>2138</v>
      </c>
      <c r="E1208" s="400" t="s">
        <v>947</v>
      </c>
      <c r="F1208" s="399" t="s">
        <v>947</v>
      </c>
      <c r="G1208" s="399">
        <v>100391</v>
      </c>
      <c r="H1208" s="399" t="s">
        <v>2184</v>
      </c>
      <c r="I1208" s="399" t="s">
        <v>1205</v>
      </c>
      <c r="J1208" s="399" t="s">
        <v>950</v>
      </c>
      <c r="K1208" s="400">
        <v>15.88</v>
      </c>
      <c r="L1208" s="399" t="s">
        <v>951</v>
      </c>
    </row>
    <row r="1209" spans="1:12" ht="13.5">
      <c r="A1209" s="399" t="s">
        <v>2135</v>
      </c>
      <c r="B1209" s="399" t="s">
        <v>2136</v>
      </c>
      <c r="C1209" s="399" t="s">
        <v>2137</v>
      </c>
      <c r="D1209" s="399" t="s">
        <v>2138</v>
      </c>
      <c r="E1209" s="400" t="s">
        <v>947</v>
      </c>
      <c r="F1209" s="399" t="s">
        <v>947</v>
      </c>
      <c r="G1209" s="399">
        <v>100392</v>
      </c>
      <c r="H1209" s="399" t="s">
        <v>2185</v>
      </c>
      <c r="I1209" s="399" t="s">
        <v>1205</v>
      </c>
      <c r="J1209" s="399" t="s">
        <v>950</v>
      </c>
      <c r="K1209" s="400">
        <v>12.78</v>
      </c>
      <c r="L1209" s="399" t="s">
        <v>951</v>
      </c>
    </row>
    <row r="1210" spans="1:12" ht="13.5">
      <c r="A1210" s="399" t="s">
        <v>2135</v>
      </c>
      <c r="B1210" s="399" t="s">
        <v>2136</v>
      </c>
      <c r="C1210" s="399" t="s">
        <v>2137</v>
      </c>
      <c r="D1210" s="399" t="s">
        <v>2138</v>
      </c>
      <c r="E1210" s="400" t="s">
        <v>947</v>
      </c>
      <c r="F1210" s="399" t="s">
        <v>947</v>
      </c>
      <c r="G1210" s="399">
        <v>100393</v>
      </c>
      <c r="H1210" s="399" t="s">
        <v>2186</v>
      </c>
      <c r="I1210" s="399" t="s">
        <v>1205</v>
      </c>
      <c r="J1210" s="399" t="s">
        <v>950</v>
      </c>
      <c r="K1210" s="400">
        <v>15.82</v>
      </c>
      <c r="L1210" s="399" t="s">
        <v>951</v>
      </c>
    </row>
    <row r="1211" spans="1:12" ht="13.5">
      <c r="A1211" s="399" t="s">
        <v>2135</v>
      </c>
      <c r="B1211" s="399" t="s">
        <v>2136</v>
      </c>
      <c r="C1211" s="399" t="s">
        <v>2137</v>
      </c>
      <c r="D1211" s="399" t="s">
        <v>2138</v>
      </c>
      <c r="E1211" s="400" t="s">
        <v>947</v>
      </c>
      <c r="F1211" s="399" t="s">
        <v>947</v>
      </c>
      <c r="G1211" s="399">
        <v>100394</v>
      </c>
      <c r="H1211" s="399" t="s">
        <v>2187</v>
      </c>
      <c r="I1211" s="399" t="s">
        <v>1205</v>
      </c>
      <c r="J1211" s="399" t="s">
        <v>950</v>
      </c>
      <c r="K1211" s="400">
        <v>15.25</v>
      </c>
      <c r="L1211" s="399" t="s">
        <v>951</v>
      </c>
    </row>
    <row r="1212" spans="1:12" ht="13.5">
      <c r="A1212" s="399" t="s">
        <v>2135</v>
      </c>
      <c r="B1212" s="399" t="s">
        <v>2136</v>
      </c>
      <c r="C1212" s="399" t="s">
        <v>2137</v>
      </c>
      <c r="D1212" s="399" t="s">
        <v>2138</v>
      </c>
      <c r="E1212" s="400" t="s">
        <v>947</v>
      </c>
      <c r="F1212" s="399" t="s">
        <v>947</v>
      </c>
      <c r="G1212" s="399">
        <v>100395</v>
      </c>
      <c r="H1212" s="399" t="s">
        <v>2188</v>
      </c>
      <c r="I1212" s="399" t="s">
        <v>1205</v>
      </c>
      <c r="J1212" s="399" t="s">
        <v>950</v>
      </c>
      <c r="K1212" s="400">
        <v>18.97</v>
      </c>
      <c r="L1212" s="399" t="s">
        <v>951</v>
      </c>
    </row>
    <row r="1213" spans="1:12" ht="13.5">
      <c r="A1213" s="399" t="s">
        <v>2135</v>
      </c>
      <c r="B1213" s="399" t="s">
        <v>2136</v>
      </c>
      <c r="C1213" s="399" t="s">
        <v>2189</v>
      </c>
      <c r="D1213" s="399" t="s">
        <v>2190</v>
      </c>
      <c r="E1213" s="400" t="s">
        <v>947</v>
      </c>
      <c r="F1213" s="399" t="s">
        <v>947</v>
      </c>
      <c r="G1213" s="399">
        <v>94189</v>
      </c>
      <c r="H1213" s="399" t="s">
        <v>2191</v>
      </c>
      <c r="I1213" s="399" t="s">
        <v>1205</v>
      </c>
      <c r="J1213" s="399" t="s">
        <v>950</v>
      </c>
      <c r="K1213" s="400">
        <v>24.51</v>
      </c>
      <c r="L1213" s="399" t="s">
        <v>951</v>
      </c>
    </row>
    <row r="1214" spans="1:12" ht="13.5">
      <c r="A1214" s="399" t="s">
        <v>2135</v>
      </c>
      <c r="B1214" s="399" t="s">
        <v>2136</v>
      </c>
      <c r="C1214" s="399" t="s">
        <v>2189</v>
      </c>
      <c r="D1214" s="399" t="s">
        <v>2190</v>
      </c>
      <c r="E1214" s="400" t="s">
        <v>947</v>
      </c>
      <c r="F1214" s="399" t="s">
        <v>947</v>
      </c>
      <c r="G1214" s="399">
        <v>94192</v>
      </c>
      <c r="H1214" s="399" t="s">
        <v>2192</v>
      </c>
      <c r="I1214" s="399" t="s">
        <v>1205</v>
      </c>
      <c r="J1214" s="399" t="s">
        <v>950</v>
      </c>
      <c r="K1214" s="400">
        <v>26.69</v>
      </c>
      <c r="L1214" s="399" t="s">
        <v>951</v>
      </c>
    </row>
    <row r="1215" spans="1:12" ht="13.5">
      <c r="A1215" s="399" t="s">
        <v>2135</v>
      </c>
      <c r="B1215" s="399" t="s">
        <v>2136</v>
      </c>
      <c r="C1215" s="399" t="s">
        <v>2189</v>
      </c>
      <c r="D1215" s="399" t="s">
        <v>2190</v>
      </c>
      <c r="E1215" s="400" t="s">
        <v>947</v>
      </c>
      <c r="F1215" s="399" t="s">
        <v>947</v>
      </c>
      <c r="G1215" s="399">
        <v>94195</v>
      </c>
      <c r="H1215" s="399" t="s">
        <v>2193</v>
      </c>
      <c r="I1215" s="399" t="s">
        <v>1205</v>
      </c>
      <c r="J1215" s="399" t="s">
        <v>950</v>
      </c>
      <c r="K1215" s="400">
        <v>24.56</v>
      </c>
      <c r="L1215" s="399" t="s">
        <v>951</v>
      </c>
    </row>
    <row r="1216" spans="1:12" ht="13.5">
      <c r="A1216" s="399" t="s">
        <v>2135</v>
      </c>
      <c r="B1216" s="399" t="s">
        <v>2136</v>
      </c>
      <c r="C1216" s="399" t="s">
        <v>2189</v>
      </c>
      <c r="D1216" s="399" t="s">
        <v>2190</v>
      </c>
      <c r="E1216" s="400" t="s">
        <v>947</v>
      </c>
      <c r="F1216" s="399" t="s">
        <v>947</v>
      </c>
      <c r="G1216" s="399">
        <v>94198</v>
      </c>
      <c r="H1216" s="399" t="s">
        <v>2194</v>
      </c>
      <c r="I1216" s="399" t="s">
        <v>1205</v>
      </c>
      <c r="J1216" s="399" t="s">
        <v>950</v>
      </c>
      <c r="K1216" s="400">
        <v>27.44</v>
      </c>
      <c r="L1216" s="399" t="s">
        <v>951</v>
      </c>
    </row>
    <row r="1217" spans="1:12" ht="13.5">
      <c r="A1217" s="399" t="s">
        <v>2135</v>
      </c>
      <c r="B1217" s="399" t="s">
        <v>2136</v>
      </c>
      <c r="C1217" s="399" t="s">
        <v>2189</v>
      </c>
      <c r="D1217" s="399" t="s">
        <v>2190</v>
      </c>
      <c r="E1217" s="400" t="s">
        <v>947</v>
      </c>
      <c r="F1217" s="399" t="s">
        <v>947</v>
      </c>
      <c r="G1217" s="399">
        <v>94201</v>
      </c>
      <c r="H1217" s="399" t="s">
        <v>2195</v>
      </c>
      <c r="I1217" s="399" t="s">
        <v>1205</v>
      </c>
      <c r="J1217" s="399" t="s">
        <v>950</v>
      </c>
      <c r="K1217" s="400">
        <v>35.270000000000003</v>
      </c>
      <c r="L1217" s="399" t="s">
        <v>951</v>
      </c>
    </row>
    <row r="1218" spans="1:12" ht="13.5">
      <c r="A1218" s="399" t="s">
        <v>2135</v>
      </c>
      <c r="B1218" s="399" t="s">
        <v>2136</v>
      </c>
      <c r="C1218" s="399" t="s">
        <v>2189</v>
      </c>
      <c r="D1218" s="399" t="s">
        <v>2190</v>
      </c>
      <c r="E1218" s="400" t="s">
        <v>947</v>
      </c>
      <c r="F1218" s="399" t="s">
        <v>947</v>
      </c>
      <c r="G1218" s="399">
        <v>94204</v>
      </c>
      <c r="H1218" s="399" t="s">
        <v>2196</v>
      </c>
      <c r="I1218" s="399" t="s">
        <v>1205</v>
      </c>
      <c r="J1218" s="399" t="s">
        <v>950</v>
      </c>
      <c r="K1218" s="400">
        <v>40.17</v>
      </c>
      <c r="L1218" s="399" t="s">
        <v>951</v>
      </c>
    </row>
    <row r="1219" spans="1:12" ht="13.5">
      <c r="A1219" s="399" t="s">
        <v>2135</v>
      </c>
      <c r="B1219" s="399" t="s">
        <v>2136</v>
      </c>
      <c r="C1219" s="399" t="s">
        <v>2189</v>
      </c>
      <c r="D1219" s="399" t="s">
        <v>2190</v>
      </c>
      <c r="E1219" s="400" t="s">
        <v>947</v>
      </c>
      <c r="F1219" s="399" t="s">
        <v>947</v>
      </c>
      <c r="G1219" s="399">
        <v>94224</v>
      </c>
      <c r="H1219" s="399" t="s">
        <v>2197</v>
      </c>
      <c r="I1219" s="399" t="s">
        <v>949</v>
      </c>
      <c r="J1219" s="399" t="s">
        <v>1037</v>
      </c>
      <c r="K1219" s="400">
        <v>21.1</v>
      </c>
      <c r="L1219" s="399" t="s">
        <v>951</v>
      </c>
    </row>
    <row r="1220" spans="1:12" ht="13.5">
      <c r="A1220" s="399" t="s">
        <v>2135</v>
      </c>
      <c r="B1220" s="399" t="s">
        <v>2136</v>
      </c>
      <c r="C1220" s="399" t="s">
        <v>2189</v>
      </c>
      <c r="D1220" s="399" t="s">
        <v>2190</v>
      </c>
      <c r="E1220" s="400" t="s">
        <v>947</v>
      </c>
      <c r="F1220" s="399" t="s">
        <v>947</v>
      </c>
      <c r="G1220" s="399">
        <v>94225</v>
      </c>
      <c r="H1220" s="399" t="s">
        <v>2198</v>
      </c>
      <c r="I1220" s="399" t="s">
        <v>1205</v>
      </c>
      <c r="J1220" s="399" t="s">
        <v>950</v>
      </c>
      <c r="K1220" s="400">
        <v>23.91</v>
      </c>
      <c r="L1220" s="399" t="s">
        <v>951</v>
      </c>
    </row>
    <row r="1221" spans="1:12" ht="13.5">
      <c r="A1221" s="399" t="s">
        <v>2135</v>
      </c>
      <c r="B1221" s="399" t="s">
        <v>2136</v>
      </c>
      <c r="C1221" s="399" t="s">
        <v>2189</v>
      </c>
      <c r="D1221" s="399" t="s">
        <v>2190</v>
      </c>
      <c r="E1221" s="400" t="s">
        <v>947</v>
      </c>
      <c r="F1221" s="399" t="s">
        <v>947</v>
      </c>
      <c r="G1221" s="399">
        <v>94226</v>
      </c>
      <c r="H1221" s="399" t="s">
        <v>2199</v>
      </c>
      <c r="I1221" s="399" t="s">
        <v>1205</v>
      </c>
      <c r="J1221" s="399" t="s">
        <v>950</v>
      </c>
      <c r="K1221" s="400">
        <v>15.36</v>
      </c>
      <c r="L1221" s="399" t="s">
        <v>951</v>
      </c>
    </row>
    <row r="1222" spans="1:12" ht="13.5">
      <c r="A1222" s="399" t="s">
        <v>2135</v>
      </c>
      <c r="B1222" s="399" t="s">
        <v>2136</v>
      </c>
      <c r="C1222" s="399" t="s">
        <v>2189</v>
      </c>
      <c r="D1222" s="399" t="s">
        <v>2190</v>
      </c>
      <c r="E1222" s="400" t="s">
        <v>947</v>
      </c>
      <c r="F1222" s="399" t="s">
        <v>947</v>
      </c>
      <c r="G1222" s="399">
        <v>94232</v>
      </c>
      <c r="H1222" s="399" t="s">
        <v>2200</v>
      </c>
      <c r="I1222" s="399" t="s">
        <v>1036</v>
      </c>
      <c r="J1222" s="399" t="s">
        <v>1037</v>
      </c>
      <c r="K1222" s="400">
        <v>2.52</v>
      </c>
      <c r="L1222" s="399" t="s">
        <v>951</v>
      </c>
    </row>
    <row r="1223" spans="1:12" ht="13.5">
      <c r="A1223" s="399" t="s">
        <v>2135</v>
      </c>
      <c r="B1223" s="399" t="s">
        <v>2136</v>
      </c>
      <c r="C1223" s="399" t="s">
        <v>2189</v>
      </c>
      <c r="D1223" s="399" t="s">
        <v>2190</v>
      </c>
      <c r="E1223" s="400" t="s">
        <v>947</v>
      </c>
      <c r="F1223" s="399" t="s">
        <v>947</v>
      </c>
      <c r="G1223" s="399">
        <v>94440</v>
      </c>
      <c r="H1223" s="399" t="s">
        <v>2201</v>
      </c>
      <c r="I1223" s="399" t="s">
        <v>1205</v>
      </c>
      <c r="J1223" s="399" t="s">
        <v>950</v>
      </c>
      <c r="K1223" s="400">
        <v>24.56</v>
      </c>
      <c r="L1223" s="399" t="s">
        <v>951</v>
      </c>
    </row>
    <row r="1224" spans="1:12" ht="13.5">
      <c r="A1224" s="399" t="s">
        <v>2135</v>
      </c>
      <c r="B1224" s="399" t="s">
        <v>2136</v>
      </c>
      <c r="C1224" s="399" t="s">
        <v>2189</v>
      </c>
      <c r="D1224" s="399" t="s">
        <v>2190</v>
      </c>
      <c r="E1224" s="400" t="s">
        <v>947</v>
      </c>
      <c r="F1224" s="399" t="s">
        <v>947</v>
      </c>
      <c r="G1224" s="399">
        <v>94441</v>
      </c>
      <c r="H1224" s="399" t="s">
        <v>2202</v>
      </c>
      <c r="I1224" s="399" t="s">
        <v>1205</v>
      </c>
      <c r="J1224" s="399" t="s">
        <v>950</v>
      </c>
      <c r="K1224" s="400">
        <v>27.44</v>
      </c>
      <c r="L1224" s="399" t="s">
        <v>951</v>
      </c>
    </row>
    <row r="1225" spans="1:12" ht="13.5">
      <c r="A1225" s="399" t="s">
        <v>2135</v>
      </c>
      <c r="B1225" s="399" t="s">
        <v>2136</v>
      </c>
      <c r="C1225" s="399" t="s">
        <v>2189</v>
      </c>
      <c r="D1225" s="399" t="s">
        <v>2190</v>
      </c>
      <c r="E1225" s="400" t="s">
        <v>947</v>
      </c>
      <c r="F1225" s="399" t="s">
        <v>947</v>
      </c>
      <c r="G1225" s="399">
        <v>94442</v>
      </c>
      <c r="H1225" s="399" t="s">
        <v>2203</v>
      </c>
      <c r="I1225" s="399" t="s">
        <v>1205</v>
      </c>
      <c r="J1225" s="399" t="s">
        <v>950</v>
      </c>
      <c r="K1225" s="400">
        <v>24.56</v>
      </c>
      <c r="L1225" s="399" t="s">
        <v>951</v>
      </c>
    </row>
    <row r="1226" spans="1:12" ht="13.5">
      <c r="A1226" s="399" t="s">
        <v>2135</v>
      </c>
      <c r="B1226" s="399" t="s">
        <v>2136</v>
      </c>
      <c r="C1226" s="399" t="s">
        <v>2189</v>
      </c>
      <c r="D1226" s="399" t="s">
        <v>2190</v>
      </c>
      <c r="E1226" s="400" t="s">
        <v>947</v>
      </c>
      <c r="F1226" s="399" t="s">
        <v>947</v>
      </c>
      <c r="G1226" s="399">
        <v>94443</v>
      </c>
      <c r="H1226" s="399" t="s">
        <v>2204</v>
      </c>
      <c r="I1226" s="399" t="s">
        <v>1205</v>
      </c>
      <c r="J1226" s="399" t="s">
        <v>950</v>
      </c>
      <c r="K1226" s="400">
        <v>27.44</v>
      </c>
      <c r="L1226" s="399" t="s">
        <v>951</v>
      </c>
    </row>
    <row r="1227" spans="1:12" ht="13.5">
      <c r="A1227" s="399" t="s">
        <v>2135</v>
      </c>
      <c r="B1227" s="399" t="s">
        <v>2136</v>
      </c>
      <c r="C1227" s="399" t="s">
        <v>2189</v>
      </c>
      <c r="D1227" s="399" t="s">
        <v>2190</v>
      </c>
      <c r="E1227" s="400" t="s">
        <v>947</v>
      </c>
      <c r="F1227" s="399" t="s">
        <v>947</v>
      </c>
      <c r="G1227" s="399">
        <v>94445</v>
      </c>
      <c r="H1227" s="399" t="s">
        <v>2205</v>
      </c>
      <c r="I1227" s="399" t="s">
        <v>1205</v>
      </c>
      <c r="J1227" s="399" t="s">
        <v>950</v>
      </c>
      <c r="K1227" s="400">
        <v>35.270000000000003</v>
      </c>
      <c r="L1227" s="399" t="s">
        <v>951</v>
      </c>
    </row>
    <row r="1228" spans="1:12" ht="13.5">
      <c r="A1228" s="399" t="s">
        <v>2135</v>
      </c>
      <c r="B1228" s="399" t="s">
        <v>2136</v>
      </c>
      <c r="C1228" s="399" t="s">
        <v>2189</v>
      </c>
      <c r="D1228" s="399" t="s">
        <v>2190</v>
      </c>
      <c r="E1228" s="400" t="s">
        <v>947</v>
      </c>
      <c r="F1228" s="399" t="s">
        <v>947</v>
      </c>
      <c r="G1228" s="399">
        <v>94446</v>
      </c>
      <c r="H1228" s="399" t="s">
        <v>2206</v>
      </c>
      <c r="I1228" s="399" t="s">
        <v>1205</v>
      </c>
      <c r="J1228" s="399" t="s">
        <v>950</v>
      </c>
      <c r="K1228" s="400">
        <v>40.17</v>
      </c>
      <c r="L1228" s="399" t="s">
        <v>951</v>
      </c>
    </row>
    <row r="1229" spans="1:12" ht="13.5">
      <c r="A1229" s="399" t="s">
        <v>2135</v>
      </c>
      <c r="B1229" s="399" t="s">
        <v>2136</v>
      </c>
      <c r="C1229" s="399" t="s">
        <v>2189</v>
      </c>
      <c r="D1229" s="399" t="s">
        <v>2190</v>
      </c>
      <c r="E1229" s="400" t="s">
        <v>947</v>
      </c>
      <c r="F1229" s="399" t="s">
        <v>947</v>
      </c>
      <c r="G1229" s="399">
        <v>94447</v>
      </c>
      <c r="H1229" s="399" t="s">
        <v>2207</v>
      </c>
      <c r="I1229" s="399" t="s">
        <v>1205</v>
      </c>
      <c r="J1229" s="399" t="s">
        <v>950</v>
      </c>
      <c r="K1229" s="400">
        <v>35.270000000000003</v>
      </c>
      <c r="L1229" s="399" t="s">
        <v>951</v>
      </c>
    </row>
    <row r="1230" spans="1:12" ht="13.5">
      <c r="A1230" s="399" t="s">
        <v>2135</v>
      </c>
      <c r="B1230" s="399" t="s">
        <v>2136</v>
      </c>
      <c r="C1230" s="399" t="s">
        <v>2189</v>
      </c>
      <c r="D1230" s="399" t="s">
        <v>2190</v>
      </c>
      <c r="E1230" s="400" t="s">
        <v>947</v>
      </c>
      <c r="F1230" s="399" t="s">
        <v>947</v>
      </c>
      <c r="G1230" s="399">
        <v>94448</v>
      </c>
      <c r="H1230" s="399" t="s">
        <v>2208</v>
      </c>
      <c r="I1230" s="399" t="s">
        <v>1205</v>
      </c>
      <c r="J1230" s="399" t="s">
        <v>950</v>
      </c>
      <c r="K1230" s="400">
        <v>40.17</v>
      </c>
      <c r="L1230" s="399" t="s">
        <v>951</v>
      </c>
    </row>
    <row r="1231" spans="1:12" ht="13.5">
      <c r="A1231" s="399" t="s">
        <v>2135</v>
      </c>
      <c r="B1231" s="399" t="s">
        <v>2136</v>
      </c>
      <c r="C1231" s="399" t="s">
        <v>2209</v>
      </c>
      <c r="D1231" s="399" t="s">
        <v>2210</v>
      </c>
      <c r="E1231" s="400" t="s">
        <v>947</v>
      </c>
      <c r="F1231" s="399" t="s">
        <v>947</v>
      </c>
      <c r="G1231" s="399">
        <v>94207</v>
      </c>
      <c r="H1231" s="399" t="s">
        <v>2211</v>
      </c>
      <c r="I1231" s="399" t="s">
        <v>1205</v>
      </c>
      <c r="J1231" s="399" t="s">
        <v>950</v>
      </c>
      <c r="K1231" s="400">
        <v>29.29</v>
      </c>
      <c r="L1231" s="399" t="s">
        <v>951</v>
      </c>
    </row>
    <row r="1232" spans="1:12" ht="13.5">
      <c r="A1232" s="399" t="s">
        <v>2135</v>
      </c>
      <c r="B1232" s="399" t="s">
        <v>2136</v>
      </c>
      <c r="C1232" s="399" t="s">
        <v>2209</v>
      </c>
      <c r="D1232" s="399" t="s">
        <v>2210</v>
      </c>
      <c r="E1232" s="400" t="s">
        <v>947</v>
      </c>
      <c r="F1232" s="399" t="s">
        <v>947</v>
      </c>
      <c r="G1232" s="399">
        <v>94210</v>
      </c>
      <c r="H1232" s="399" t="s">
        <v>2212</v>
      </c>
      <c r="I1232" s="399" t="s">
        <v>1205</v>
      </c>
      <c r="J1232" s="399" t="s">
        <v>950</v>
      </c>
      <c r="K1232" s="400">
        <v>31.19</v>
      </c>
      <c r="L1232" s="399" t="s">
        <v>951</v>
      </c>
    </row>
    <row r="1233" spans="1:12" ht="13.5">
      <c r="A1233" s="399" t="s">
        <v>2135</v>
      </c>
      <c r="B1233" s="399" t="s">
        <v>2136</v>
      </c>
      <c r="C1233" s="399" t="s">
        <v>2209</v>
      </c>
      <c r="D1233" s="399" t="s">
        <v>2210</v>
      </c>
      <c r="E1233" s="400" t="s">
        <v>947</v>
      </c>
      <c r="F1233" s="399" t="s">
        <v>947</v>
      </c>
      <c r="G1233" s="399">
        <v>94218</v>
      </c>
      <c r="H1233" s="399" t="s">
        <v>2213</v>
      </c>
      <c r="I1233" s="399" t="s">
        <v>1205</v>
      </c>
      <c r="J1233" s="399" t="s">
        <v>950</v>
      </c>
      <c r="K1233" s="400">
        <v>61.96</v>
      </c>
      <c r="L1233" s="399" t="s">
        <v>951</v>
      </c>
    </row>
    <row r="1234" spans="1:12" ht="13.5">
      <c r="A1234" s="399" t="s">
        <v>2135</v>
      </c>
      <c r="B1234" s="399" t="s">
        <v>2136</v>
      </c>
      <c r="C1234" s="399" t="s">
        <v>2214</v>
      </c>
      <c r="D1234" s="399" t="s">
        <v>2215</v>
      </c>
      <c r="E1234" s="400" t="s">
        <v>947</v>
      </c>
      <c r="F1234" s="399" t="s">
        <v>947</v>
      </c>
      <c r="G1234" s="399">
        <v>94213</v>
      </c>
      <c r="H1234" s="399" t="s">
        <v>2216</v>
      </c>
      <c r="I1234" s="399" t="s">
        <v>1205</v>
      </c>
      <c r="J1234" s="399" t="s">
        <v>950</v>
      </c>
      <c r="K1234" s="400">
        <v>47.76</v>
      </c>
      <c r="L1234" s="399" t="s">
        <v>951</v>
      </c>
    </row>
    <row r="1235" spans="1:12" ht="13.5">
      <c r="A1235" s="399" t="s">
        <v>2135</v>
      </c>
      <c r="B1235" s="399" t="s">
        <v>2136</v>
      </c>
      <c r="C1235" s="399" t="s">
        <v>2214</v>
      </c>
      <c r="D1235" s="399" t="s">
        <v>2215</v>
      </c>
      <c r="E1235" s="400" t="s">
        <v>947</v>
      </c>
      <c r="F1235" s="399" t="s">
        <v>947</v>
      </c>
      <c r="G1235" s="399">
        <v>94216</v>
      </c>
      <c r="H1235" s="399" t="s">
        <v>2217</v>
      </c>
      <c r="I1235" s="399" t="s">
        <v>1205</v>
      </c>
      <c r="J1235" s="399" t="s">
        <v>950</v>
      </c>
      <c r="K1235" s="400">
        <v>136.21</v>
      </c>
      <c r="L1235" s="399" t="s">
        <v>951</v>
      </c>
    </row>
    <row r="1236" spans="1:12" ht="13.5">
      <c r="A1236" s="399" t="s">
        <v>2135</v>
      </c>
      <c r="B1236" s="399" t="s">
        <v>2136</v>
      </c>
      <c r="C1236" s="399" t="s">
        <v>2218</v>
      </c>
      <c r="D1236" s="399" t="s">
        <v>2219</v>
      </c>
      <c r="E1236" s="400" t="s">
        <v>947</v>
      </c>
      <c r="F1236" s="399" t="s">
        <v>947</v>
      </c>
      <c r="G1236" s="399">
        <v>94219</v>
      </c>
      <c r="H1236" s="399" t="s">
        <v>2220</v>
      </c>
      <c r="I1236" s="399" t="s">
        <v>949</v>
      </c>
      <c r="J1236" s="399" t="s">
        <v>950</v>
      </c>
      <c r="K1236" s="400">
        <v>24.54</v>
      </c>
      <c r="L1236" s="399" t="s">
        <v>951</v>
      </c>
    </row>
    <row r="1237" spans="1:12" ht="13.5">
      <c r="A1237" s="399" t="s">
        <v>2135</v>
      </c>
      <c r="B1237" s="399" t="s">
        <v>2136</v>
      </c>
      <c r="C1237" s="399" t="s">
        <v>2218</v>
      </c>
      <c r="D1237" s="399" t="s">
        <v>2219</v>
      </c>
      <c r="E1237" s="400" t="s">
        <v>947</v>
      </c>
      <c r="F1237" s="399" t="s">
        <v>947</v>
      </c>
      <c r="G1237" s="399">
        <v>94220</v>
      </c>
      <c r="H1237" s="399" t="s">
        <v>2221</v>
      </c>
      <c r="I1237" s="399" t="s">
        <v>949</v>
      </c>
      <c r="J1237" s="399" t="s">
        <v>950</v>
      </c>
      <c r="K1237" s="400">
        <v>37.35</v>
      </c>
      <c r="L1237" s="399" t="s">
        <v>951</v>
      </c>
    </row>
    <row r="1238" spans="1:12" ht="13.5">
      <c r="A1238" s="399" t="s">
        <v>2135</v>
      </c>
      <c r="B1238" s="399" t="s">
        <v>2136</v>
      </c>
      <c r="C1238" s="399" t="s">
        <v>2218</v>
      </c>
      <c r="D1238" s="399" t="s">
        <v>2219</v>
      </c>
      <c r="E1238" s="400" t="s">
        <v>947</v>
      </c>
      <c r="F1238" s="399" t="s">
        <v>947</v>
      </c>
      <c r="G1238" s="399">
        <v>94221</v>
      </c>
      <c r="H1238" s="399" t="s">
        <v>2222</v>
      </c>
      <c r="I1238" s="399" t="s">
        <v>949</v>
      </c>
      <c r="J1238" s="399" t="s">
        <v>950</v>
      </c>
      <c r="K1238" s="400">
        <v>18.84</v>
      </c>
      <c r="L1238" s="399" t="s">
        <v>951</v>
      </c>
    </row>
    <row r="1239" spans="1:12" ht="13.5">
      <c r="A1239" s="399" t="s">
        <v>2135</v>
      </c>
      <c r="B1239" s="399" t="s">
        <v>2136</v>
      </c>
      <c r="C1239" s="399" t="s">
        <v>2218</v>
      </c>
      <c r="D1239" s="399" t="s">
        <v>2219</v>
      </c>
      <c r="E1239" s="400" t="s">
        <v>947</v>
      </c>
      <c r="F1239" s="399" t="s">
        <v>947</v>
      </c>
      <c r="G1239" s="399">
        <v>94222</v>
      </c>
      <c r="H1239" s="399" t="s">
        <v>2223</v>
      </c>
      <c r="I1239" s="399" t="s">
        <v>949</v>
      </c>
      <c r="J1239" s="399" t="s">
        <v>950</v>
      </c>
      <c r="K1239" s="400">
        <v>31.65</v>
      </c>
      <c r="L1239" s="399" t="s">
        <v>951</v>
      </c>
    </row>
    <row r="1240" spans="1:12" ht="13.5">
      <c r="A1240" s="399" t="s">
        <v>2135</v>
      </c>
      <c r="B1240" s="399" t="s">
        <v>2136</v>
      </c>
      <c r="C1240" s="399" t="s">
        <v>2224</v>
      </c>
      <c r="D1240" s="399" t="s">
        <v>2225</v>
      </c>
      <c r="E1240" s="400" t="s">
        <v>947</v>
      </c>
      <c r="F1240" s="399" t="s">
        <v>947</v>
      </c>
      <c r="G1240" s="399">
        <v>94223</v>
      </c>
      <c r="H1240" s="399" t="s">
        <v>2226</v>
      </c>
      <c r="I1240" s="399" t="s">
        <v>949</v>
      </c>
      <c r="J1240" s="399" t="s">
        <v>950</v>
      </c>
      <c r="K1240" s="400">
        <v>36.74</v>
      </c>
      <c r="L1240" s="399" t="s">
        <v>951</v>
      </c>
    </row>
    <row r="1241" spans="1:12" ht="13.5">
      <c r="A1241" s="399" t="s">
        <v>2135</v>
      </c>
      <c r="B1241" s="399" t="s">
        <v>2136</v>
      </c>
      <c r="C1241" s="399" t="s">
        <v>2224</v>
      </c>
      <c r="D1241" s="399" t="s">
        <v>2225</v>
      </c>
      <c r="E1241" s="400" t="s">
        <v>947</v>
      </c>
      <c r="F1241" s="399" t="s">
        <v>947</v>
      </c>
      <c r="G1241" s="399">
        <v>94451</v>
      </c>
      <c r="H1241" s="399" t="s">
        <v>2227</v>
      </c>
      <c r="I1241" s="399" t="s">
        <v>949</v>
      </c>
      <c r="J1241" s="399" t="s">
        <v>950</v>
      </c>
      <c r="K1241" s="400">
        <v>80.209999999999994</v>
      </c>
      <c r="L1241" s="399" t="s">
        <v>951</v>
      </c>
    </row>
    <row r="1242" spans="1:12" ht="13.5">
      <c r="A1242" s="399" t="s">
        <v>2135</v>
      </c>
      <c r="B1242" s="399" t="s">
        <v>2136</v>
      </c>
      <c r="C1242" s="399" t="s">
        <v>2224</v>
      </c>
      <c r="D1242" s="399" t="s">
        <v>2225</v>
      </c>
      <c r="E1242" s="400" t="s">
        <v>947</v>
      </c>
      <c r="F1242" s="399" t="s">
        <v>947</v>
      </c>
      <c r="G1242" s="399">
        <v>100325</v>
      </c>
      <c r="H1242" s="399" t="s">
        <v>2228</v>
      </c>
      <c r="I1242" s="399" t="s">
        <v>949</v>
      </c>
      <c r="J1242" s="399" t="s">
        <v>950</v>
      </c>
      <c r="K1242" s="400">
        <v>35.18</v>
      </c>
      <c r="L1242" s="399" t="s">
        <v>951</v>
      </c>
    </row>
    <row r="1243" spans="1:12" ht="13.5">
      <c r="A1243" s="399" t="s">
        <v>2135</v>
      </c>
      <c r="B1243" s="399" t="s">
        <v>2136</v>
      </c>
      <c r="C1243" s="399" t="s">
        <v>2224</v>
      </c>
      <c r="D1243" s="399" t="s">
        <v>2225</v>
      </c>
      <c r="E1243" s="400" t="s">
        <v>947</v>
      </c>
      <c r="F1243" s="399" t="s">
        <v>947</v>
      </c>
      <c r="G1243" s="399">
        <v>100327</v>
      </c>
      <c r="H1243" s="399" t="s">
        <v>2229</v>
      </c>
      <c r="I1243" s="399" t="s">
        <v>949</v>
      </c>
      <c r="J1243" s="399" t="s">
        <v>950</v>
      </c>
      <c r="K1243" s="400">
        <v>35.39</v>
      </c>
      <c r="L1243" s="399" t="s">
        <v>951</v>
      </c>
    </row>
    <row r="1244" spans="1:12" ht="13.5">
      <c r="A1244" s="399" t="s">
        <v>2135</v>
      </c>
      <c r="B1244" s="399" t="s">
        <v>2136</v>
      </c>
      <c r="C1244" s="399" t="s">
        <v>2224</v>
      </c>
      <c r="D1244" s="399" t="s">
        <v>2225</v>
      </c>
      <c r="E1244" s="400" t="s">
        <v>947</v>
      </c>
      <c r="F1244" s="399" t="s">
        <v>947</v>
      </c>
      <c r="G1244" s="399">
        <v>100328</v>
      </c>
      <c r="H1244" s="399" t="s">
        <v>2230</v>
      </c>
      <c r="I1244" s="399" t="s">
        <v>1205</v>
      </c>
      <c r="J1244" s="399" t="s">
        <v>950</v>
      </c>
      <c r="K1244" s="400">
        <v>10.43</v>
      </c>
      <c r="L1244" s="399" t="s">
        <v>951</v>
      </c>
    </row>
    <row r="1245" spans="1:12" ht="13.5">
      <c r="A1245" s="399" t="s">
        <v>2135</v>
      </c>
      <c r="B1245" s="399" t="s">
        <v>2136</v>
      </c>
      <c r="C1245" s="399" t="s">
        <v>2224</v>
      </c>
      <c r="D1245" s="399" t="s">
        <v>2225</v>
      </c>
      <c r="E1245" s="400" t="s">
        <v>947</v>
      </c>
      <c r="F1245" s="399" t="s">
        <v>947</v>
      </c>
      <c r="G1245" s="399">
        <v>100329</v>
      </c>
      <c r="H1245" s="399" t="s">
        <v>2231</v>
      </c>
      <c r="I1245" s="399" t="s">
        <v>1205</v>
      </c>
      <c r="J1245" s="399" t="s">
        <v>950</v>
      </c>
      <c r="K1245" s="400">
        <v>13.33</v>
      </c>
      <c r="L1245" s="399" t="s">
        <v>951</v>
      </c>
    </row>
    <row r="1246" spans="1:12" ht="13.5">
      <c r="A1246" s="399" t="s">
        <v>2135</v>
      </c>
      <c r="B1246" s="399" t="s">
        <v>2136</v>
      </c>
      <c r="C1246" s="399" t="s">
        <v>2224</v>
      </c>
      <c r="D1246" s="399" t="s">
        <v>2225</v>
      </c>
      <c r="E1246" s="400" t="s">
        <v>947</v>
      </c>
      <c r="F1246" s="399" t="s">
        <v>947</v>
      </c>
      <c r="G1246" s="399">
        <v>100330</v>
      </c>
      <c r="H1246" s="399" t="s">
        <v>2232</v>
      </c>
      <c r="I1246" s="399" t="s">
        <v>1205</v>
      </c>
      <c r="J1246" s="399" t="s">
        <v>950</v>
      </c>
      <c r="K1246" s="400">
        <v>14.15</v>
      </c>
      <c r="L1246" s="399" t="s">
        <v>951</v>
      </c>
    </row>
    <row r="1247" spans="1:12" ht="13.5">
      <c r="A1247" s="399" t="s">
        <v>2135</v>
      </c>
      <c r="B1247" s="399" t="s">
        <v>2136</v>
      </c>
      <c r="C1247" s="399" t="s">
        <v>2224</v>
      </c>
      <c r="D1247" s="399" t="s">
        <v>2225</v>
      </c>
      <c r="E1247" s="400" t="s">
        <v>947</v>
      </c>
      <c r="F1247" s="399" t="s">
        <v>947</v>
      </c>
      <c r="G1247" s="399">
        <v>100331</v>
      </c>
      <c r="H1247" s="399" t="s">
        <v>2233</v>
      </c>
      <c r="I1247" s="399" t="s">
        <v>1205</v>
      </c>
      <c r="J1247" s="399" t="s">
        <v>950</v>
      </c>
      <c r="K1247" s="400">
        <v>19.079999999999998</v>
      </c>
      <c r="L1247" s="399" t="s">
        <v>951</v>
      </c>
    </row>
    <row r="1248" spans="1:12" ht="13.5">
      <c r="A1248" s="399" t="s">
        <v>2135</v>
      </c>
      <c r="B1248" s="399" t="s">
        <v>2136</v>
      </c>
      <c r="C1248" s="399" t="s">
        <v>2234</v>
      </c>
      <c r="D1248" s="399" t="s">
        <v>2235</v>
      </c>
      <c r="E1248" s="400" t="s">
        <v>947</v>
      </c>
      <c r="F1248" s="399" t="s">
        <v>947</v>
      </c>
      <c r="G1248" s="399">
        <v>100434</v>
      </c>
      <c r="H1248" s="399" t="s">
        <v>2236</v>
      </c>
      <c r="I1248" s="399" t="s">
        <v>949</v>
      </c>
      <c r="J1248" s="399" t="s">
        <v>950</v>
      </c>
      <c r="K1248" s="400">
        <v>49.18</v>
      </c>
      <c r="L1248" s="399" t="s">
        <v>951</v>
      </c>
    </row>
    <row r="1249" spans="1:12" ht="13.5">
      <c r="A1249" s="399" t="s">
        <v>2135</v>
      </c>
      <c r="B1249" s="399" t="s">
        <v>2136</v>
      </c>
      <c r="C1249" s="399" t="s">
        <v>2234</v>
      </c>
      <c r="D1249" s="399" t="s">
        <v>2235</v>
      </c>
      <c r="E1249" s="400" t="s">
        <v>947</v>
      </c>
      <c r="F1249" s="399" t="s">
        <v>947</v>
      </c>
      <c r="G1249" s="399">
        <v>100435</v>
      </c>
      <c r="H1249" s="399" t="s">
        <v>2237</v>
      </c>
      <c r="I1249" s="399" t="s">
        <v>949</v>
      </c>
      <c r="J1249" s="399" t="s">
        <v>950</v>
      </c>
      <c r="K1249" s="400">
        <v>19.899999999999999</v>
      </c>
      <c r="L1249" s="399" t="s">
        <v>951</v>
      </c>
    </row>
    <row r="1250" spans="1:12" ht="13.5">
      <c r="A1250" s="399" t="s">
        <v>2135</v>
      </c>
      <c r="B1250" s="399" t="s">
        <v>2136</v>
      </c>
      <c r="C1250" s="399" t="s">
        <v>2238</v>
      </c>
      <c r="D1250" s="399" t="s">
        <v>2239</v>
      </c>
      <c r="E1250" s="400" t="s">
        <v>947</v>
      </c>
      <c r="F1250" s="399" t="s">
        <v>947</v>
      </c>
      <c r="G1250" s="399">
        <v>94227</v>
      </c>
      <c r="H1250" s="399" t="s">
        <v>2240</v>
      </c>
      <c r="I1250" s="399" t="s">
        <v>949</v>
      </c>
      <c r="J1250" s="399" t="s">
        <v>950</v>
      </c>
      <c r="K1250" s="400">
        <v>38.630000000000003</v>
      </c>
      <c r="L1250" s="399" t="s">
        <v>951</v>
      </c>
    </row>
    <row r="1251" spans="1:12" ht="13.5">
      <c r="A1251" s="399" t="s">
        <v>2135</v>
      </c>
      <c r="B1251" s="399" t="s">
        <v>2136</v>
      </c>
      <c r="C1251" s="399" t="s">
        <v>2238</v>
      </c>
      <c r="D1251" s="399" t="s">
        <v>2239</v>
      </c>
      <c r="E1251" s="400" t="s">
        <v>947</v>
      </c>
      <c r="F1251" s="399" t="s">
        <v>947</v>
      </c>
      <c r="G1251" s="399">
        <v>94228</v>
      </c>
      <c r="H1251" s="399" t="s">
        <v>2241</v>
      </c>
      <c r="I1251" s="399" t="s">
        <v>949</v>
      </c>
      <c r="J1251" s="399" t="s">
        <v>950</v>
      </c>
      <c r="K1251" s="400">
        <v>52.44</v>
      </c>
      <c r="L1251" s="399" t="s">
        <v>951</v>
      </c>
    </row>
    <row r="1252" spans="1:12" ht="13.5">
      <c r="A1252" s="399" t="s">
        <v>2135</v>
      </c>
      <c r="B1252" s="399" t="s">
        <v>2136</v>
      </c>
      <c r="C1252" s="399" t="s">
        <v>2238</v>
      </c>
      <c r="D1252" s="399" t="s">
        <v>2239</v>
      </c>
      <c r="E1252" s="400" t="s">
        <v>947</v>
      </c>
      <c r="F1252" s="399" t="s">
        <v>947</v>
      </c>
      <c r="G1252" s="399">
        <v>94229</v>
      </c>
      <c r="H1252" s="399" t="s">
        <v>2242</v>
      </c>
      <c r="I1252" s="399" t="s">
        <v>949</v>
      </c>
      <c r="J1252" s="399" t="s">
        <v>950</v>
      </c>
      <c r="K1252" s="400">
        <v>100.87</v>
      </c>
      <c r="L1252" s="399" t="s">
        <v>951</v>
      </c>
    </row>
    <row r="1253" spans="1:12" ht="13.5">
      <c r="A1253" s="399" t="s">
        <v>2135</v>
      </c>
      <c r="B1253" s="399" t="s">
        <v>2136</v>
      </c>
      <c r="C1253" s="399" t="s">
        <v>2243</v>
      </c>
      <c r="D1253" s="399" t="s">
        <v>2244</v>
      </c>
      <c r="E1253" s="400" t="s">
        <v>947</v>
      </c>
      <c r="F1253" s="399" t="s">
        <v>947</v>
      </c>
      <c r="G1253" s="399">
        <v>94231</v>
      </c>
      <c r="H1253" s="399" t="s">
        <v>2245</v>
      </c>
      <c r="I1253" s="399" t="s">
        <v>949</v>
      </c>
      <c r="J1253" s="399" t="s">
        <v>950</v>
      </c>
      <c r="K1253" s="400">
        <v>31.35</v>
      </c>
      <c r="L1253" s="399" t="s">
        <v>951</v>
      </c>
    </row>
    <row r="1254" spans="1:12" ht="13.5">
      <c r="A1254" s="399" t="s">
        <v>2135</v>
      </c>
      <c r="B1254" s="399" t="s">
        <v>2136</v>
      </c>
      <c r="C1254" s="399" t="s">
        <v>2246</v>
      </c>
      <c r="D1254" s="399" t="s">
        <v>2247</v>
      </c>
      <c r="E1254" s="400" t="s">
        <v>947</v>
      </c>
      <c r="F1254" s="399" t="s">
        <v>947</v>
      </c>
      <c r="G1254" s="399">
        <v>94449</v>
      </c>
      <c r="H1254" s="399" t="s">
        <v>2248</v>
      </c>
      <c r="I1254" s="399" t="s">
        <v>1205</v>
      </c>
      <c r="J1254" s="399" t="s">
        <v>950</v>
      </c>
      <c r="K1254" s="400">
        <v>46.75</v>
      </c>
      <c r="L1254" s="399" t="s">
        <v>951</v>
      </c>
    </row>
    <row r="1255" spans="1:12" ht="13.5">
      <c r="A1255" s="399" t="s">
        <v>2135</v>
      </c>
      <c r="B1255" s="399" t="s">
        <v>2136</v>
      </c>
      <c r="C1255" s="399" t="s">
        <v>2249</v>
      </c>
      <c r="D1255" s="399" t="s">
        <v>2250</v>
      </c>
      <c r="E1255" s="400" t="s">
        <v>947</v>
      </c>
      <c r="F1255" s="399" t="s">
        <v>947</v>
      </c>
      <c r="G1255" s="399">
        <v>92255</v>
      </c>
      <c r="H1255" s="399" t="s">
        <v>2251</v>
      </c>
      <c r="I1255" s="399" t="s">
        <v>1036</v>
      </c>
      <c r="J1255" s="399" t="s">
        <v>950</v>
      </c>
      <c r="K1255" s="400">
        <v>136.71</v>
      </c>
      <c r="L1255" s="399" t="s">
        <v>951</v>
      </c>
    </row>
    <row r="1256" spans="1:12" ht="13.5">
      <c r="A1256" s="399" t="s">
        <v>2135</v>
      </c>
      <c r="B1256" s="399" t="s">
        <v>2136</v>
      </c>
      <c r="C1256" s="399" t="s">
        <v>2249</v>
      </c>
      <c r="D1256" s="399" t="s">
        <v>2250</v>
      </c>
      <c r="E1256" s="400" t="s">
        <v>947</v>
      </c>
      <c r="F1256" s="399" t="s">
        <v>947</v>
      </c>
      <c r="G1256" s="399">
        <v>92256</v>
      </c>
      <c r="H1256" s="399" t="s">
        <v>2252</v>
      </c>
      <c r="I1256" s="399" t="s">
        <v>1036</v>
      </c>
      <c r="J1256" s="399" t="s">
        <v>950</v>
      </c>
      <c r="K1256" s="400">
        <v>168.08</v>
      </c>
      <c r="L1256" s="399" t="s">
        <v>951</v>
      </c>
    </row>
    <row r="1257" spans="1:12" ht="13.5">
      <c r="A1257" s="399" t="s">
        <v>2135</v>
      </c>
      <c r="B1257" s="399" t="s">
        <v>2136</v>
      </c>
      <c r="C1257" s="399" t="s">
        <v>2249</v>
      </c>
      <c r="D1257" s="399" t="s">
        <v>2250</v>
      </c>
      <c r="E1257" s="400" t="s">
        <v>947</v>
      </c>
      <c r="F1257" s="399" t="s">
        <v>947</v>
      </c>
      <c r="G1257" s="399">
        <v>92257</v>
      </c>
      <c r="H1257" s="399" t="s">
        <v>2253</v>
      </c>
      <c r="I1257" s="399" t="s">
        <v>1036</v>
      </c>
      <c r="J1257" s="399" t="s">
        <v>950</v>
      </c>
      <c r="K1257" s="400">
        <v>199.16</v>
      </c>
      <c r="L1257" s="399" t="s">
        <v>951</v>
      </c>
    </row>
    <row r="1258" spans="1:12" ht="13.5">
      <c r="A1258" s="399" t="s">
        <v>2135</v>
      </c>
      <c r="B1258" s="399" t="s">
        <v>2136</v>
      </c>
      <c r="C1258" s="399" t="s">
        <v>2249</v>
      </c>
      <c r="D1258" s="399" t="s">
        <v>2250</v>
      </c>
      <c r="E1258" s="400" t="s">
        <v>947</v>
      </c>
      <c r="F1258" s="399" t="s">
        <v>947</v>
      </c>
      <c r="G1258" s="399">
        <v>92258</v>
      </c>
      <c r="H1258" s="399" t="s">
        <v>2254</v>
      </c>
      <c r="I1258" s="399" t="s">
        <v>1036</v>
      </c>
      <c r="J1258" s="399" t="s">
        <v>950</v>
      </c>
      <c r="K1258" s="400">
        <v>249.15</v>
      </c>
      <c r="L1258" s="399" t="s">
        <v>951</v>
      </c>
    </row>
    <row r="1259" spans="1:12" ht="13.5">
      <c r="A1259" s="399" t="s">
        <v>2135</v>
      </c>
      <c r="B1259" s="399" t="s">
        <v>2136</v>
      </c>
      <c r="C1259" s="399" t="s">
        <v>2249</v>
      </c>
      <c r="D1259" s="399" t="s">
        <v>2250</v>
      </c>
      <c r="E1259" s="400" t="s">
        <v>947</v>
      </c>
      <c r="F1259" s="399" t="s">
        <v>947</v>
      </c>
      <c r="G1259" s="399">
        <v>92568</v>
      </c>
      <c r="H1259" s="399" t="s">
        <v>2255</v>
      </c>
      <c r="I1259" s="399" t="s">
        <v>1205</v>
      </c>
      <c r="J1259" s="399" t="s">
        <v>950</v>
      </c>
      <c r="K1259" s="400">
        <v>73.319999999999993</v>
      </c>
      <c r="L1259" s="399" t="s">
        <v>951</v>
      </c>
    </row>
    <row r="1260" spans="1:12" ht="13.5">
      <c r="A1260" s="399" t="s">
        <v>2135</v>
      </c>
      <c r="B1260" s="399" t="s">
        <v>2136</v>
      </c>
      <c r="C1260" s="399" t="s">
        <v>2249</v>
      </c>
      <c r="D1260" s="399" t="s">
        <v>2250</v>
      </c>
      <c r="E1260" s="400" t="s">
        <v>947</v>
      </c>
      <c r="F1260" s="399" t="s">
        <v>947</v>
      </c>
      <c r="G1260" s="399">
        <v>92569</v>
      </c>
      <c r="H1260" s="399" t="s">
        <v>2256</v>
      </c>
      <c r="I1260" s="399" t="s">
        <v>1205</v>
      </c>
      <c r="J1260" s="399" t="s">
        <v>950</v>
      </c>
      <c r="K1260" s="400">
        <v>40.590000000000003</v>
      </c>
      <c r="L1260" s="399" t="s">
        <v>951</v>
      </c>
    </row>
    <row r="1261" spans="1:12" ht="13.5">
      <c r="A1261" s="399" t="s">
        <v>2135</v>
      </c>
      <c r="B1261" s="399" t="s">
        <v>2136</v>
      </c>
      <c r="C1261" s="399" t="s">
        <v>2249</v>
      </c>
      <c r="D1261" s="399" t="s">
        <v>2250</v>
      </c>
      <c r="E1261" s="400" t="s">
        <v>947</v>
      </c>
      <c r="F1261" s="399" t="s">
        <v>947</v>
      </c>
      <c r="G1261" s="399">
        <v>92570</v>
      </c>
      <c r="H1261" s="399" t="s">
        <v>2257</v>
      </c>
      <c r="I1261" s="399" t="s">
        <v>1205</v>
      </c>
      <c r="J1261" s="399" t="s">
        <v>950</v>
      </c>
      <c r="K1261" s="400">
        <v>25.6</v>
      </c>
      <c r="L1261" s="399" t="s">
        <v>951</v>
      </c>
    </row>
    <row r="1262" spans="1:12" ht="13.5">
      <c r="A1262" s="399" t="s">
        <v>2135</v>
      </c>
      <c r="B1262" s="399" t="s">
        <v>2136</v>
      </c>
      <c r="C1262" s="399" t="s">
        <v>2249</v>
      </c>
      <c r="D1262" s="399" t="s">
        <v>2250</v>
      </c>
      <c r="E1262" s="400" t="s">
        <v>947</v>
      </c>
      <c r="F1262" s="399" t="s">
        <v>947</v>
      </c>
      <c r="G1262" s="399">
        <v>92571</v>
      </c>
      <c r="H1262" s="399" t="s">
        <v>2258</v>
      </c>
      <c r="I1262" s="399" t="s">
        <v>1205</v>
      </c>
      <c r="J1262" s="399" t="s">
        <v>950</v>
      </c>
      <c r="K1262" s="400">
        <v>79.25</v>
      </c>
      <c r="L1262" s="399" t="s">
        <v>951</v>
      </c>
    </row>
    <row r="1263" spans="1:12" ht="13.5">
      <c r="A1263" s="399" t="s">
        <v>2135</v>
      </c>
      <c r="B1263" s="399" t="s">
        <v>2136</v>
      </c>
      <c r="C1263" s="399" t="s">
        <v>2249</v>
      </c>
      <c r="D1263" s="399" t="s">
        <v>2250</v>
      </c>
      <c r="E1263" s="400" t="s">
        <v>947</v>
      </c>
      <c r="F1263" s="399" t="s">
        <v>947</v>
      </c>
      <c r="G1263" s="399">
        <v>92572</v>
      </c>
      <c r="H1263" s="399" t="s">
        <v>2259</v>
      </c>
      <c r="I1263" s="399" t="s">
        <v>1205</v>
      </c>
      <c r="J1263" s="399" t="s">
        <v>950</v>
      </c>
      <c r="K1263" s="400">
        <v>47.17</v>
      </c>
      <c r="L1263" s="399" t="s">
        <v>951</v>
      </c>
    </row>
    <row r="1264" spans="1:12" ht="13.5">
      <c r="A1264" s="399" t="s">
        <v>2135</v>
      </c>
      <c r="B1264" s="399" t="s">
        <v>2136</v>
      </c>
      <c r="C1264" s="399" t="s">
        <v>2249</v>
      </c>
      <c r="D1264" s="399" t="s">
        <v>2250</v>
      </c>
      <c r="E1264" s="400" t="s">
        <v>947</v>
      </c>
      <c r="F1264" s="399" t="s">
        <v>947</v>
      </c>
      <c r="G1264" s="399">
        <v>92573</v>
      </c>
      <c r="H1264" s="399" t="s">
        <v>2260</v>
      </c>
      <c r="I1264" s="399" t="s">
        <v>1205</v>
      </c>
      <c r="J1264" s="399" t="s">
        <v>950</v>
      </c>
      <c r="K1264" s="400">
        <v>28.15</v>
      </c>
      <c r="L1264" s="399" t="s">
        <v>951</v>
      </c>
    </row>
    <row r="1265" spans="1:12" ht="13.5">
      <c r="A1265" s="399" t="s">
        <v>2135</v>
      </c>
      <c r="B1265" s="399" t="s">
        <v>2136</v>
      </c>
      <c r="C1265" s="399" t="s">
        <v>2249</v>
      </c>
      <c r="D1265" s="399" t="s">
        <v>2250</v>
      </c>
      <c r="E1265" s="400" t="s">
        <v>947</v>
      </c>
      <c r="F1265" s="399" t="s">
        <v>947</v>
      </c>
      <c r="G1265" s="399">
        <v>92574</v>
      </c>
      <c r="H1265" s="399" t="s">
        <v>2261</v>
      </c>
      <c r="I1265" s="399" t="s">
        <v>1205</v>
      </c>
      <c r="J1265" s="399" t="s">
        <v>950</v>
      </c>
      <c r="K1265" s="400">
        <v>74.680000000000007</v>
      </c>
      <c r="L1265" s="399" t="s">
        <v>951</v>
      </c>
    </row>
    <row r="1266" spans="1:12" ht="13.5">
      <c r="A1266" s="399" t="s">
        <v>2135</v>
      </c>
      <c r="B1266" s="399" t="s">
        <v>2136</v>
      </c>
      <c r="C1266" s="399" t="s">
        <v>2249</v>
      </c>
      <c r="D1266" s="399" t="s">
        <v>2250</v>
      </c>
      <c r="E1266" s="400" t="s">
        <v>947</v>
      </c>
      <c r="F1266" s="399" t="s">
        <v>947</v>
      </c>
      <c r="G1266" s="399">
        <v>92575</v>
      </c>
      <c r="H1266" s="399" t="s">
        <v>2262</v>
      </c>
      <c r="I1266" s="399" t="s">
        <v>1205</v>
      </c>
      <c r="J1266" s="399" t="s">
        <v>950</v>
      </c>
      <c r="K1266" s="400">
        <v>37.25</v>
      </c>
      <c r="L1266" s="399" t="s">
        <v>951</v>
      </c>
    </row>
    <row r="1267" spans="1:12" ht="13.5">
      <c r="A1267" s="399" t="s">
        <v>2135</v>
      </c>
      <c r="B1267" s="399" t="s">
        <v>2136</v>
      </c>
      <c r="C1267" s="399" t="s">
        <v>2249</v>
      </c>
      <c r="D1267" s="399" t="s">
        <v>2250</v>
      </c>
      <c r="E1267" s="400" t="s">
        <v>947</v>
      </c>
      <c r="F1267" s="399" t="s">
        <v>947</v>
      </c>
      <c r="G1267" s="399">
        <v>92576</v>
      </c>
      <c r="H1267" s="399" t="s">
        <v>2263</v>
      </c>
      <c r="I1267" s="399" t="s">
        <v>1205</v>
      </c>
      <c r="J1267" s="399" t="s">
        <v>950</v>
      </c>
      <c r="K1267" s="400">
        <v>20.309999999999999</v>
      </c>
      <c r="L1267" s="399" t="s">
        <v>951</v>
      </c>
    </row>
    <row r="1268" spans="1:12" ht="13.5">
      <c r="A1268" s="399" t="s">
        <v>2135</v>
      </c>
      <c r="B1268" s="399" t="s">
        <v>2136</v>
      </c>
      <c r="C1268" s="399" t="s">
        <v>2249</v>
      </c>
      <c r="D1268" s="399" t="s">
        <v>2250</v>
      </c>
      <c r="E1268" s="400" t="s">
        <v>947</v>
      </c>
      <c r="F1268" s="399" t="s">
        <v>947</v>
      </c>
      <c r="G1268" s="399">
        <v>92577</v>
      </c>
      <c r="H1268" s="399" t="s">
        <v>2264</v>
      </c>
      <c r="I1268" s="399" t="s">
        <v>1205</v>
      </c>
      <c r="J1268" s="399" t="s">
        <v>950</v>
      </c>
      <c r="K1268" s="400">
        <v>80.84</v>
      </c>
      <c r="L1268" s="399" t="s">
        <v>951</v>
      </c>
    </row>
    <row r="1269" spans="1:12" ht="13.5">
      <c r="A1269" s="399" t="s">
        <v>2135</v>
      </c>
      <c r="B1269" s="399" t="s">
        <v>2136</v>
      </c>
      <c r="C1269" s="399" t="s">
        <v>2249</v>
      </c>
      <c r="D1269" s="399" t="s">
        <v>2250</v>
      </c>
      <c r="E1269" s="400" t="s">
        <v>947</v>
      </c>
      <c r="F1269" s="399" t="s">
        <v>947</v>
      </c>
      <c r="G1269" s="399">
        <v>92578</v>
      </c>
      <c r="H1269" s="399" t="s">
        <v>2265</v>
      </c>
      <c r="I1269" s="399" t="s">
        <v>1205</v>
      </c>
      <c r="J1269" s="399" t="s">
        <v>950</v>
      </c>
      <c r="K1269" s="400">
        <v>40.72</v>
      </c>
      <c r="L1269" s="399" t="s">
        <v>951</v>
      </c>
    </row>
    <row r="1270" spans="1:12" ht="13.5">
      <c r="A1270" s="399" t="s">
        <v>2135</v>
      </c>
      <c r="B1270" s="399" t="s">
        <v>2136</v>
      </c>
      <c r="C1270" s="399" t="s">
        <v>2249</v>
      </c>
      <c r="D1270" s="399" t="s">
        <v>2250</v>
      </c>
      <c r="E1270" s="400" t="s">
        <v>947</v>
      </c>
      <c r="F1270" s="399" t="s">
        <v>947</v>
      </c>
      <c r="G1270" s="399">
        <v>92579</v>
      </c>
      <c r="H1270" s="399" t="s">
        <v>2266</v>
      </c>
      <c r="I1270" s="399" t="s">
        <v>1205</v>
      </c>
      <c r="J1270" s="399" t="s">
        <v>950</v>
      </c>
      <c r="K1270" s="400">
        <v>22.35</v>
      </c>
      <c r="L1270" s="399" t="s">
        <v>951</v>
      </c>
    </row>
    <row r="1271" spans="1:12" ht="13.5">
      <c r="A1271" s="399" t="s">
        <v>2135</v>
      </c>
      <c r="B1271" s="399" t="s">
        <v>2136</v>
      </c>
      <c r="C1271" s="399" t="s">
        <v>2249</v>
      </c>
      <c r="D1271" s="399" t="s">
        <v>2250</v>
      </c>
      <c r="E1271" s="400" t="s">
        <v>947</v>
      </c>
      <c r="F1271" s="399" t="s">
        <v>947</v>
      </c>
      <c r="G1271" s="399">
        <v>92580</v>
      </c>
      <c r="H1271" s="399" t="s">
        <v>2267</v>
      </c>
      <c r="I1271" s="399" t="s">
        <v>1205</v>
      </c>
      <c r="J1271" s="399" t="s">
        <v>950</v>
      </c>
      <c r="K1271" s="400">
        <v>28.07</v>
      </c>
      <c r="L1271" s="399" t="s">
        <v>951</v>
      </c>
    </row>
    <row r="1272" spans="1:12" ht="13.5">
      <c r="A1272" s="399" t="s">
        <v>2135</v>
      </c>
      <c r="B1272" s="399" t="s">
        <v>2136</v>
      </c>
      <c r="C1272" s="399" t="s">
        <v>2249</v>
      </c>
      <c r="D1272" s="399" t="s">
        <v>2250</v>
      </c>
      <c r="E1272" s="400" t="s">
        <v>947</v>
      </c>
      <c r="F1272" s="399" t="s">
        <v>947</v>
      </c>
      <c r="G1272" s="399">
        <v>92581</v>
      </c>
      <c r="H1272" s="399" t="s">
        <v>2268</v>
      </c>
      <c r="I1272" s="399" t="s">
        <v>1205</v>
      </c>
      <c r="J1272" s="399" t="s">
        <v>950</v>
      </c>
      <c r="K1272" s="400">
        <v>29.08</v>
      </c>
      <c r="L1272" s="399" t="s">
        <v>951</v>
      </c>
    </row>
    <row r="1273" spans="1:12" ht="13.5">
      <c r="A1273" s="399" t="s">
        <v>2135</v>
      </c>
      <c r="B1273" s="399" t="s">
        <v>2136</v>
      </c>
      <c r="C1273" s="399" t="s">
        <v>2249</v>
      </c>
      <c r="D1273" s="399" t="s">
        <v>2250</v>
      </c>
      <c r="E1273" s="400" t="s">
        <v>947</v>
      </c>
      <c r="F1273" s="399" t="s">
        <v>947</v>
      </c>
      <c r="G1273" s="399">
        <v>92582</v>
      </c>
      <c r="H1273" s="399" t="s">
        <v>2269</v>
      </c>
      <c r="I1273" s="399" t="s">
        <v>1036</v>
      </c>
      <c r="J1273" s="399" t="s">
        <v>950</v>
      </c>
      <c r="K1273" s="400">
        <v>427.37</v>
      </c>
      <c r="L1273" s="399" t="s">
        <v>951</v>
      </c>
    </row>
    <row r="1274" spans="1:12" ht="13.5">
      <c r="A1274" s="399" t="s">
        <v>2135</v>
      </c>
      <c r="B1274" s="399" t="s">
        <v>2136</v>
      </c>
      <c r="C1274" s="399" t="s">
        <v>2249</v>
      </c>
      <c r="D1274" s="399" t="s">
        <v>2250</v>
      </c>
      <c r="E1274" s="400" t="s">
        <v>947</v>
      </c>
      <c r="F1274" s="399" t="s">
        <v>947</v>
      </c>
      <c r="G1274" s="399">
        <v>92584</v>
      </c>
      <c r="H1274" s="399" t="s">
        <v>2270</v>
      </c>
      <c r="I1274" s="399" t="s">
        <v>1036</v>
      </c>
      <c r="J1274" s="399" t="s">
        <v>950</v>
      </c>
      <c r="K1274" s="400">
        <v>493.45</v>
      </c>
      <c r="L1274" s="399" t="s">
        <v>951</v>
      </c>
    </row>
    <row r="1275" spans="1:12" ht="13.5">
      <c r="A1275" s="399" t="s">
        <v>2135</v>
      </c>
      <c r="B1275" s="399" t="s">
        <v>2136</v>
      </c>
      <c r="C1275" s="399" t="s">
        <v>2249</v>
      </c>
      <c r="D1275" s="399" t="s">
        <v>2250</v>
      </c>
      <c r="E1275" s="400" t="s">
        <v>947</v>
      </c>
      <c r="F1275" s="399" t="s">
        <v>947</v>
      </c>
      <c r="G1275" s="399">
        <v>92586</v>
      </c>
      <c r="H1275" s="399" t="s">
        <v>2271</v>
      </c>
      <c r="I1275" s="399" t="s">
        <v>1036</v>
      </c>
      <c r="J1275" s="399" t="s">
        <v>950</v>
      </c>
      <c r="K1275" s="400">
        <v>559.53</v>
      </c>
      <c r="L1275" s="399" t="s">
        <v>951</v>
      </c>
    </row>
    <row r="1276" spans="1:12" ht="13.5">
      <c r="A1276" s="399" t="s">
        <v>2135</v>
      </c>
      <c r="B1276" s="399" t="s">
        <v>2136</v>
      </c>
      <c r="C1276" s="399" t="s">
        <v>2249</v>
      </c>
      <c r="D1276" s="399" t="s">
        <v>2250</v>
      </c>
      <c r="E1276" s="400" t="s">
        <v>947</v>
      </c>
      <c r="F1276" s="399" t="s">
        <v>947</v>
      </c>
      <c r="G1276" s="399">
        <v>92588</v>
      </c>
      <c r="H1276" s="399" t="s">
        <v>2272</v>
      </c>
      <c r="I1276" s="399" t="s">
        <v>1036</v>
      </c>
      <c r="J1276" s="399" t="s">
        <v>950</v>
      </c>
      <c r="K1276" s="400">
        <v>707.88</v>
      </c>
      <c r="L1276" s="399" t="s">
        <v>951</v>
      </c>
    </row>
    <row r="1277" spans="1:12" ht="13.5">
      <c r="A1277" s="399" t="s">
        <v>2135</v>
      </c>
      <c r="B1277" s="399" t="s">
        <v>2136</v>
      </c>
      <c r="C1277" s="399" t="s">
        <v>2249</v>
      </c>
      <c r="D1277" s="399" t="s">
        <v>2250</v>
      </c>
      <c r="E1277" s="400" t="s">
        <v>947</v>
      </c>
      <c r="F1277" s="399" t="s">
        <v>947</v>
      </c>
      <c r="G1277" s="399">
        <v>92590</v>
      </c>
      <c r="H1277" s="399" t="s">
        <v>2273</v>
      </c>
      <c r="I1277" s="399" t="s">
        <v>1036</v>
      </c>
      <c r="J1277" s="399" t="s">
        <v>950</v>
      </c>
      <c r="K1277" s="400">
        <v>773.96</v>
      </c>
      <c r="L1277" s="399" t="s">
        <v>951</v>
      </c>
    </row>
    <row r="1278" spans="1:12" ht="13.5">
      <c r="A1278" s="399" t="s">
        <v>2135</v>
      </c>
      <c r="B1278" s="399" t="s">
        <v>2136</v>
      </c>
      <c r="C1278" s="399" t="s">
        <v>2249</v>
      </c>
      <c r="D1278" s="399" t="s">
        <v>2250</v>
      </c>
      <c r="E1278" s="400" t="s">
        <v>947</v>
      </c>
      <c r="F1278" s="399" t="s">
        <v>947</v>
      </c>
      <c r="G1278" s="399">
        <v>92592</v>
      </c>
      <c r="H1278" s="399" t="s">
        <v>2274</v>
      </c>
      <c r="I1278" s="399" t="s">
        <v>1036</v>
      </c>
      <c r="J1278" s="399" t="s">
        <v>950</v>
      </c>
      <c r="K1278" s="400">
        <v>871.12</v>
      </c>
      <c r="L1278" s="399" t="s">
        <v>951</v>
      </c>
    </row>
    <row r="1279" spans="1:12" ht="13.5">
      <c r="A1279" s="399" t="s">
        <v>2135</v>
      </c>
      <c r="B1279" s="399" t="s">
        <v>2136</v>
      </c>
      <c r="C1279" s="399" t="s">
        <v>2249</v>
      </c>
      <c r="D1279" s="399" t="s">
        <v>2250</v>
      </c>
      <c r="E1279" s="400" t="s">
        <v>947</v>
      </c>
      <c r="F1279" s="399" t="s">
        <v>947</v>
      </c>
      <c r="G1279" s="399">
        <v>92593</v>
      </c>
      <c r="H1279" s="399" t="s">
        <v>2275</v>
      </c>
      <c r="I1279" s="399" t="s">
        <v>226</v>
      </c>
      <c r="J1279" s="399" t="s">
        <v>950</v>
      </c>
      <c r="K1279" s="400">
        <v>6.58</v>
      </c>
      <c r="L1279" s="399" t="s">
        <v>951</v>
      </c>
    </row>
    <row r="1280" spans="1:12" ht="13.5">
      <c r="A1280" s="399" t="s">
        <v>2135</v>
      </c>
      <c r="B1280" s="399" t="s">
        <v>2136</v>
      </c>
      <c r="C1280" s="399" t="s">
        <v>2249</v>
      </c>
      <c r="D1280" s="399" t="s">
        <v>2250</v>
      </c>
      <c r="E1280" s="400" t="s">
        <v>947</v>
      </c>
      <c r="F1280" s="399" t="s">
        <v>947</v>
      </c>
      <c r="G1280" s="399">
        <v>92594</v>
      </c>
      <c r="H1280" s="399" t="s">
        <v>2276</v>
      </c>
      <c r="I1280" s="399" t="s">
        <v>1036</v>
      </c>
      <c r="J1280" s="399" t="s">
        <v>950</v>
      </c>
      <c r="K1280" s="401">
        <v>1004.83</v>
      </c>
      <c r="L1280" s="399" t="s">
        <v>951</v>
      </c>
    </row>
    <row r="1281" spans="1:12" ht="13.5">
      <c r="A1281" s="399" t="s">
        <v>2135</v>
      </c>
      <c r="B1281" s="399" t="s">
        <v>2136</v>
      </c>
      <c r="C1281" s="399" t="s">
        <v>2249</v>
      </c>
      <c r="D1281" s="399" t="s">
        <v>2250</v>
      </c>
      <c r="E1281" s="400" t="s">
        <v>947</v>
      </c>
      <c r="F1281" s="399" t="s">
        <v>947</v>
      </c>
      <c r="G1281" s="399">
        <v>92596</v>
      </c>
      <c r="H1281" s="399" t="s">
        <v>2277</v>
      </c>
      <c r="I1281" s="399" t="s">
        <v>1036</v>
      </c>
      <c r="J1281" s="399" t="s">
        <v>950</v>
      </c>
      <c r="K1281" s="401">
        <v>1123.73</v>
      </c>
      <c r="L1281" s="399" t="s">
        <v>951</v>
      </c>
    </row>
    <row r="1282" spans="1:12" ht="13.5">
      <c r="A1282" s="399" t="s">
        <v>2135</v>
      </c>
      <c r="B1282" s="399" t="s">
        <v>2136</v>
      </c>
      <c r="C1282" s="399" t="s">
        <v>2249</v>
      </c>
      <c r="D1282" s="399" t="s">
        <v>2250</v>
      </c>
      <c r="E1282" s="400" t="s">
        <v>947</v>
      </c>
      <c r="F1282" s="399" t="s">
        <v>947</v>
      </c>
      <c r="G1282" s="399">
        <v>92598</v>
      </c>
      <c r="H1282" s="399" t="s">
        <v>2278</v>
      </c>
      <c r="I1282" s="399" t="s">
        <v>1036</v>
      </c>
      <c r="J1282" s="399" t="s">
        <v>950</v>
      </c>
      <c r="K1282" s="401">
        <v>1189.81</v>
      </c>
      <c r="L1282" s="399" t="s">
        <v>951</v>
      </c>
    </row>
    <row r="1283" spans="1:12" ht="13.5">
      <c r="A1283" s="399" t="s">
        <v>2135</v>
      </c>
      <c r="B1283" s="399" t="s">
        <v>2136</v>
      </c>
      <c r="C1283" s="399" t="s">
        <v>2249</v>
      </c>
      <c r="D1283" s="399" t="s">
        <v>2250</v>
      </c>
      <c r="E1283" s="400" t="s">
        <v>947</v>
      </c>
      <c r="F1283" s="399" t="s">
        <v>947</v>
      </c>
      <c r="G1283" s="399">
        <v>92600</v>
      </c>
      <c r="H1283" s="399" t="s">
        <v>2279</v>
      </c>
      <c r="I1283" s="399" t="s">
        <v>1036</v>
      </c>
      <c r="J1283" s="399" t="s">
        <v>950</v>
      </c>
      <c r="K1283" s="401">
        <v>1272.6099999999999</v>
      </c>
      <c r="L1283" s="399" t="s">
        <v>951</v>
      </c>
    </row>
    <row r="1284" spans="1:12" ht="13.5">
      <c r="A1284" s="399" t="s">
        <v>2135</v>
      </c>
      <c r="B1284" s="399" t="s">
        <v>2136</v>
      </c>
      <c r="C1284" s="399" t="s">
        <v>2249</v>
      </c>
      <c r="D1284" s="399" t="s">
        <v>2250</v>
      </c>
      <c r="E1284" s="400" t="s">
        <v>947</v>
      </c>
      <c r="F1284" s="399" t="s">
        <v>947</v>
      </c>
      <c r="G1284" s="399">
        <v>92602</v>
      </c>
      <c r="H1284" s="399" t="s">
        <v>2280</v>
      </c>
      <c r="I1284" s="399" t="s">
        <v>1036</v>
      </c>
      <c r="J1284" s="399" t="s">
        <v>950</v>
      </c>
      <c r="K1284" s="400">
        <v>427.37</v>
      </c>
      <c r="L1284" s="399" t="s">
        <v>951</v>
      </c>
    </row>
    <row r="1285" spans="1:12" ht="13.5">
      <c r="A1285" s="399" t="s">
        <v>2135</v>
      </c>
      <c r="B1285" s="399" t="s">
        <v>2136</v>
      </c>
      <c r="C1285" s="399" t="s">
        <v>2249</v>
      </c>
      <c r="D1285" s="399" t="s">
        <v>2250</v>
      </c>
      <c r="E1285" s="400" t="s">
        <v>947</v>
      </c>
      <c r="F1285" s="399" t="s">
        <v>947</v>
      </c>
      <c r="G1285" s="399">
        <v>92604</v>
      </c>
      <c r="H1285" s="399" t="s">
        <v>2281</v>
      </c>
      <c r="I1285" s="399" t="s">
        <v>1036</v>
      </c>
      <c r="J1285" s="399" t="s">
        <v>950</v>
      </c>
      <c r="K1285" s="400">
        <v>476.72</v>
      </c>
      <c r="L1285" s="399" t="s">
        <v>951</v>
      </c>
    </row>
    <row r="1286" spans="1:12" ht="13.5">
      <c r="A1286" s="399" t="s">
        <v>2135</v>
      </c>
      <c r="B1286" s="399" t="s">
        <v>2136</v>
      </c>
      <c r="C1286" s="399" t="s">
        <v>2249</v>
      </c>
      <c r="D1286" s="399" t="s">
        <v>2250</v>
      </c>
      <c r="E1286" s="400" t="s">
        <v>947</v>
      </c>
      <c r="F1286" s="399" t="s">
        <v>947</v>
      </c>
      <c r="G1286" s="399">
        <v>92606</v>
      </c>
      <c r="H1286" s="399" t="s">
        <v>2282</v>
      </c>
      <c r="I1286" s="399" t="s">
        <v>1036</v>
      </c>
      <c r="J1286" s="399" t="s">
        <v>950</v>
      </c>
      <c r="K1286" s="400">
        <v>542.79999999999995</v>
      </c>
      <c r="L1286" s="399" t="s">
        <v>951</v>
      </c>
    </row>
    <row r="1287" spans="1:12" ht="13.5">
      <c r="A1287" s="399" t="s">
        <v>2135</v>
      </c>
      <c r="B1287" s="399" t="s">
        <v>2136</v>
      </c>
      <c r="C1287" s="399" t="s">
        <v>2249</v>
      </c>
      <c r="D1287" s="399" t="s">
        <v>2250</v>
      </c>
      <c r="E1287" s="400" t="s">
        <v>947</v>
      </c>
      <c r="F1287" s="399" t="s">
        <v>947</v>
      </c>
      <c r="G1287" s="399">
        <v>92608</v>
      </c>
      <c r="H1287" s="399" t="s">
        <v>2283</v>
      </c>
      <c r="I1287" s="399" t="s">
        <v>1036</v>
      </c>
      <c r="J1287" s="399" t="s">
        <v>950</v>
      </c>
      <c r="K1287" s="400">
        <v>674.43</v>
      </c>
      <c r="L1287" s="399" t="s">
        <v>951</v>
      </c>
    </row>
    <row r="1288" spans="1:12" ht="13.5">
      <c r="A1288" s="399" t="s">
        <v>2135</v>
      </c>
      <c r="B1288" s="399" t="s">
        <v>2136</v>
      </c>
      <c r="C1288" s="399" t="s">
        <v>2249</v>
      </c>
      <c r="D1288" s="399" t="s">
        <v>2250</v>
      </c>
      <c r="E1288" s="400" t="s">
        <v>947</v>
      </c>
      <c r="F1288" s="399" t="s">
        <v>947</v>
      </c>
      <c r="G1288" s="399">
        <v>92610</v>
      </c>
      <c r="H1288" s="399" t="s">
        <v>2284</v>
      </c>
      <c r="I1288" s="399" t="s">
        <v>1036</v>
      </c>
      <c r="J1288" s="399" t="s">
        <v>950</v>
      </c>
      <c r="K1288" s="400">
        <v>740.51</v>
      </c>
      <c r="L1288" s="399" t="s">
        <v>951</v>
      </c>
    </row>
    <row r="1289" spans="1:12" ht="13.5">
      <c r="A1289" s="399" t="s">
        <v>2135</v>
      </c>
      <c r="B1289" s="399" t="s">
        <v>2136</v>
      </c>
      <c r="C1289" s="399" t="s">
        <v>2249</v>
      </c>
      <c r="D1289" s="399" t="s">
        <v>2250</v>
      </c>
      <c r="E1289" s="400" t="s">
        <v>947</v>
      </c>
      <c r="F1289" s="399" t="s">
        <v>947</v>
      </c>
      <c r="G1289" s="399">
        <v>92612</v>
      </c>
      <c r="H1289" s="399" t="s">
        <v>2285</v>
      </c>
      <c r="I1289" s="399" t="s">
        <v>1036</v>
      </c>
      <c r="J1289" s="399" t="s">
        <v>950</v>
      </c>
      <c r="K1289" s="400">
        <v>837.66</v>
      </c>
      <c r="L1289" s="399" t="s">
        <v>951</v>
      </c>
    </row>
    <row r="1290" spans="1:12" ht="13.5">
      <c r="A1290" s="399" t="s">
        <v>2135</v>
      </c>
      <c r="B1290" s="399" t="s">
        <v>2136</v>
      </c>
      <c r="C1290" s="399" t="s">
        <v>2249</v>
      </c>
      <c r="D1290" s="399" t="s">
        <v>2250</v>
      </c>
      <c r="E1290" s="400" t="s">
        <v>947</v>
      </c>
      <c r="F1290" s="399" t="s">
        <v>947</v>
      </c>
      <c r="G1290" s="399">
        <v>92614</v>
      </c>
      <c r="H1290" s="399" t="s">
        <v>2286</v>
      </c>
      <c r="I1290" s="399" t="s">
        <v>1036</v>
      </c>
      <c r="J1290" s="399" t="s">
        <v>950</v>
      </c>
      <c r="K1290" s="400">
        <v>937.93</v>
      </c>
      <c r="L1290" s="399" t="s">
        <v>951</v>
      </c>
    </row>
    <row r="1291" spans="1:12" ht="13.5">
      <c r="A1291" s="399" t="s">
        <v>2135</v>
      </c>
      <c r="B1291" s="399" t="s">
        <v>2136</v>
      </c>
      <c r="C1291" s="399" t="s">
        <v>2249</v>
      </c>
      <c r="D1291" s="399" t="s">
        <v>2250</v>
      </c>
      <c r="E1291" s="400" t="s">
        <v>947</v>
      </c>
      <c r="F1291" s="399" t="s">
        <v>947</v>
      </c>
      <c r="G1291" s="399">
        <v>92616</v>
      </c>
      <c r="H1291" s="399" t="s">
        <v>2287</v>
      </c>
      <c r="I1291" s="399" t="s">
        <v>1036</v>
      </c>
      <c r="J1291" s="399" t="s">
        <v>950</v>
      </c>
      <c r="K1291" s="401">
        <v>1073.55</v>
      </c>
      <c r="L1291" s="399" t="s">
        <v>951</v>
      </c>
    </row>
    <row r="1292" spans="1:12" ht="13.5">
      <c r="A1292" s="399" t="s">
        <v>2135</v>
      </c>
      <c r="B1292" s="399" t="s">
        <v>2136</v>
      </c>
      <c r="C1292" s="399" t="s">
        <v>2249</v>
      </c>
      <c r="D1292" s="399" t="s">
        <v>2250</v>
      </c>
      <c r="E1292" s="400" t="s">
        <v>947</v>
      </c>
      <c r="F1292" s="399" t="s">
        <v>947</v>
      </c>
      <c r="G1292" s="399">
        <v>92618</v>
      </c>
      <c r="H1292" s="399" t="s">
        <v>2288</v>
      </c>
      <c r="I1292" s="399" t="s">
        <v>1036</v>
      </c>
      <c r="J1292" s="399" t="s">
        <v>950</v>
      </c>
      <c r="K1292" s="401">
        <v>1139.6300000000001</v>
      </c>
      <c r="L1292" s="399" t="s">
        <v>951</v>
      </c>
    </row>
    <row r="1293" spans="1:12" ht="13.5">
      <c r="A1293" s="399" t="s">
        <v>2135</v>
      </c>
      <c r="B1293" s="399" t="s">
        <v>2136</v>
      </c>
      <c r="C1293" s="399" t="s">
        <v>2249</v>
      </c>
      <c r="D1293" s="399" t="s">
        <v>2250</v>
      </c>
      <c r="E1293" s="400" t="s">
        <v>947</v>
      </c>
      <c r="F1293" s="399" t="s">
        <v>947</v>
      </c>
      <c r="G1293" s="399">
        <v>92620</v>
      </c>
      <c r="H1293" s="399" t="s">
        <v>2289</v>
      </c>
      <c r="I1293" s="399" t="s">
        <v>1036</v>
      </c>
      <c r="J1293" s="399" t="s">
        <v>950</v>
      </c>
      <c r="K1293" s="401">
        <v>1205.71</v>
      </c>
      <c r="L1293" s="399" t="s">
        <v>951</v>
      </c>
    </row>
    <row r="1294" spans="1:12" ht="13.5">
      <c r="A1294" s="399" t="s">
        <v>2135</v>
      </c>
      <c r="B1294" s="399" t="s">
        <v>2136</v>
      </c>
      <c r="C1294" s="399" t="s">
        <v>2249</v>
      </c>
      <c r="D1294" s="399" t="s">
        <v>2250</v>
      </c>
      <c r="E1294" s="400" t="s">
        <v>947</v>
      </c>
      <c r="F1294" s="399" t="s">
        <v>947</v>
      </c>
      <c r="G1294" s="399">
        <v>100357</v>
      </c>
      <c r="H1294" s="399" t="s">
        <v>2290</v>
      </c>
      <c r="I1294" s="399" t="s">
        <v>1036</v>
      </c>
      <c r="J1294" s="399" t="s">
        <v>950</v>
      </c>
      <c r="K1294" s="400">
        <v>767</v>
      </c>
      <c r="L1294" s="399" t="s">
        <v>951</v>
      </c>
    </row>
    <row r="1295" spans="1:12" ht="13.5">
      <c r="A1295" s="399" t="s">
        <v>2135</v>
      </c>
      <c r="B1295" s="399" t="s">
        <v>2136</v>
      </c>
      <c r="C1295" s="399" t="s">
        <v>2249</v>
      </c>
      <c r="D1295" s="399" t="s">
        <v>2250</v>
      </c>
      <c r="E1295" s="400" t="s">
        <v>947</v>
      </c>
      <c r="F1295" s="399" t="s">
        <v>947</v>
      </c>
      <c r="G1295" s="399">
        <v>100358</v>
      </c>
      <c r="H1295" s="399" t="s">
        <v>2291</v>
      </c>
      <c r="I1295" s="399" t="s">
        <v>1036</v>
      </c>
      <c r="J1295" s="399" t="s">
        <v>950</v>
      </c>
      <c r="K1295" s="401">
        <v>1060.78</v>
      </c>
      <c r="L1295" s="399" t="s">
        <v>951</v>
      </c>
    </row>
    <row r="1296" spans="1:12" ht="13.5">
      <c r="A1296" s="399" t="s">
        <v>2135</v>
      </c>
      <c r="B1296" s="399" t="s">
        <v>2136</v>
      </c>
      <c r="C1296" s="399" t="s">
        <v>2249</v>
      </c>
      <c r="D1296" s="399" t="s">
        <v>2250</v>
      </c>
      <c r="E1296" s="400" t="s">
        <v>947</v>
      </c>
      <c r="F1296" s="399" t="s">
        <v>947</v>
      </c>
      <c r="G1296" s="399">
        <v>100359</v>
      </c>
      <c r="H1296" s="399" t="s">
        <v>2292</v>
      </c>
      <c r="I1296" s="399" t="s">
        <v>1036</v>
      </c>
      <c r="J1296" s="399" t="s">
        <v>950</v>
      </c>
      <c r="K1296" s="401">
        <v>1110.57</v>
      </c>
      <c r="L1296" s="399" t="s">
        <v>951</v>
      </c>
    </row>
    <row r="1297" spans="1:12" ht="13.5">
      <c r="A1297" s="399" t="s">
        <v>2135</v>
      </c>
      <c r="B1297" s="399" t="s">
        <v>2136</v>
      </c>
      <c r="C1297" s="399" t="s">
        <v>2249</v>
      </c>
      <c r="D1297" s="399" t="s">
        <v>2250</v>
      </c>
      <c r="E1297" s="400" t="s">
        <v>947</v>
      </c>
      <c r="F1297" s="399" t="s">
        <v>947</v>
      </c>
      <c r="G1297" s="399">
        <v>100360</v>
      </c>
      <c r="H1297" s="399" t="s">
        <v>2293</v>
      </c>
      <c r="I1297" s="399" t="s">
        <v>1036</v>
      </c>
      <c r="J1297" s="399" t="s">
        <v>950</v>
      </c>
      <c r="K1297" s="401">
        <v>1231.92</v>
      </c>
      <c r="L1297" s="399" t="s">
        <v>951</v>
      </c>
    </row>
    <row r="1298" spans="1:12" ht="13.5">
      <c r="A1298" s="399" t="s">
        <v>2135</v>
      </c>
      <c r="B1298" s="399" t="s">
        <v>2136</v>
      </c>
      <c r="C1298" s="399" t="s">
        <v>2249</v>
      </c>
      <c r="D1298" s="399" t="s">
        <v>2250</v>
      </c>
      <c r="E1298" s="400" t="s">
        <v>947</v>
      </c>
      <c r="F1298" s="399" t="s">
        <v>947</v>
      </c>
      <c r="G1298" s="399">
        <v>100361</v>
      </c>
      <c r="H1298" s="399" t="s">
        <v>2294</v>
      </c>
      <c r="I1298" s="399" t="s">
        <v>1036</v>
      </c>
      <c r="J1298" s="399" t="s">
        <v>950</v>
      </c>
      <c r="K1298" s="401">
        <v>1547.25</v>
      </c>
      <c r="L1298" s="399" t="s">
        <v>951</v>
      </c>
    </row>
    <row r="1299" spans="1:12" ht="13.5">
      <c r="A1299" s="399" t="s">
        <v>2135</v>
      </c>
      <c r="B1299" s="399" t="s">
        <v>2136</v>
      </c>
      <c r="C1299" s="399" t="s">
        <v>2249</v>
      </c>
      <c r="D1299" s="399" t="s">
        <v>2250</v>
      </c>
      <c r="E1299" s="400" t="s">
        <v>947</v>
      </c>
      <c r="F1299" s="399" t="s">
        <v>947</v>
      </c>
      <c r="G1299" s="399">
        <v>100362</v>
      </c>
      <c r="H1299" s="399" t="s">
        <v>2295</v>
      </c>
      <c r="I1299" s="399" t="s">
        <v>1036</v>
      </c>
      <c r="J1299" s="399" t="s">
        <v>950</v>
      </c>
      <c r="K1299" s="401">
        <v>2014.15</v>
      </c>
      <c r="L1299" s="399" t="s">
        <v>951</v>
      </c>
    </row>
    <row r="1300" spans="1:12" ht="13.5">
      <c r="A1300" s="399" t="s">
        <v>2135</v>
      </c>
      <c r="B1300" s="399" t="s">
        <v>2136</v>
      </c>
      <c r="C1300" s="399" t="s">
        <v>2249</v>
      </c>
      <c r="D1300" s="399" t="s">
        <v>2250</v>
      </c>
      <c r="E1300" s="400" t="s">
        <v>947</v>
      </c>
      <c r="F1300" s="399" t="s">
        <v>947</v>
      </c>
      <c r="G1300" s="399">
        <v>100363</v>
      </c>
      <c r="H1300" s="399" t="s">
        <v>2296</v>
      </c>
      <c r="I1300" s="399" t="s">
        <v>1036</v>
      </c>
      <c r="J1300" s="399" t="s">
        <v>950</v>
      </c>
      <c r="K1300" s="401">
        <v>2086.94</v>
      </c>
      <c r="L1300" s="399" t="s">
        <v>951</v>
      </c>
    </row>
    <row r="1301" spans="1:12" ht="13.5">
      <c r="A1301" s="399" t="s">
        <v>2135</v>
      </c>
      <c r="B1301" s="399" t="s">
        <v>2136</v>
      </c>
      <c r="C1301" s="399" t="s">
        <v>2249</v>
      </c>
      <c r="D1301" s="399" t="s">
        <v>2250</v>
      </c>
      <c r="E1301" s="400" t="s">
        <v>947</v>
      </c>
      <c r="F1301" s="399" t="s">
        <v>947</v>
      </c>
      <c r="G1301" s="399">
        <v>100364</v>
      </c>
      <c r="H1301" s="399" t="s">
        <v>2297</v>
      </c>
      <c r="I1301" s="399" t="s">
        <v>1036</v>
      </c>
      <c r="J1301" s="399" t="s">
        <v>950</v>
      </c>
      <c r="K1301" s="401">
        <v>2275.86</v>
      </c>
      <c r="L1301" s="399" t="s">
        <v>951</v>
      </c>
    </row>
    <row r="1302" spans="1:12" ht="13.5">
      <c r="A1302" s="399" t="s">
        <v>2135</v>
      </c>
      <c r="B1302" s="399" t="s">
        <v>2136</v>
      </c>
      <c r="C1302" s="399" t="s">
        <v>2249</v>
      </c>
      <c r="D1302" s="399" t="s">
        <v>2250</v>
      </c>
      <c r="E1302" s="400" t="s">
        <v>947</v>
      </c>
      <c r="F1302" s="399" t="s">
        <v>947</v>
      </c>
      <c r="G1302" s="399">
        <v>100365</v>
      </c>
      <c r="H1302" s="399" t="s">
        <v>2298</v>
      </c>
      <c r="I1302" s="399" t="s">
        <v>1036</v>
      </c>
      <c r="J1302" s="399" t="s">
        <v>950</v>
      </c>
      <c r="K1302" s="401">
        <v>2632.11</v>
      </c>
      <c r="L1302" s="399" t="s">
        <v>951</v>
      </c>
    </row>
    <row r="1303" spans="1:12" ht="13.5">
      <c r="A1303" s="399" t="s">
        <v>2135</v>
      </c>
      <c r="B1303" s="399" t="s">
        <v>2136</v>
      </c>
      <c r="C1303" s="399" t="s">
        <v>2249</v>
      </c>
      <c r="D1303" s="399" t="s">
        <v>2250</v>
      </c>
      <c r="E1303" s="400" t="s">
        <v>947</v>
      </c>
      <c r="F1303" s="399" t="s">
        <v>947</v>
      </c>
      <c r="G1303" s="399">
        <v>100366</v>
      </c>
      <c r="H1303" s="399" t="s">
        <v>2299</v>
      </c>
      <c r="I1303" s="399" t="s">
        <v>1036</v>
      </c>
      <c r="J1303" s="399" t="s">
        <v>950</v>
      </c>
      <c r="K1303" s="401">
        <v>2807.04</v>
      </c>
      <c r="L1303" s="399" t="s">
        <v>951</v>
      </c>
    </row>
    <row r="1304" spans="1:12" ht="13.5">
      <c r="A1304" s="399" t="s">
        <v>2135</v>
      </c>
      <c r="B1304" s="399" t="s">
        <v>2136</v>
      </c>
      <c r="C1304" s="399" t="s">
        <v>2249</v>
      </c>
      <c r="D1304" s="399" t="s">
        <v>2250</v>
      </c>
      <c r="E1304" s="400" t="s">
        <v>947</v>
      </c>
      <c r="F1304" s="399" t="s">
        <v>947</v>
      </c>
      <c r="G1304" s="399">
        <v>100367</v>
      </c>
      <c r="H1304" s="399" t="s">
        <v>2300</v>
      </c>
      <c r="I1304" s="399" t="s">
        <v>1036</v>
      </c>
      <c r="J1304" s="399" t="s">
        <v>950</v>
      </c>
      <c r="K1304" s="400">
        <v>747.52</v>
      </c>
      <c r="L1304" s="399" t="s">
        <v>951</v>
      </c>
    </row>
    <row r="1305" spans="1:12" ht="13.5">
      <c r="A1305" s="399" t="s">
        <v>2135</v>
      </c>
      <c r="B1305" s="399" t="s">
        <v>2136</v>
      </c>
      <c r="C1305" s="399" t="s">
        <v>2249</v>
      </c>
      <c r="D1305" s="399" t="s">
        <v>2250</v>
      </c>
      <c r="E1305" s="400" t="s">
        <v>947</v>
      </c>
      <c r="F1305" s="399" t="s">
        <v>947</v>
      </c>
      <c r="G1305" s="399">
        <v>100368</v>
      </c>
      <c r="H1305" s="399" t="s">
        <v>2301</v>
      </c>
      <c r="I1305" s="399" t="s">
        <v>1036</v>
      </c>
      <c r="J1305" s="399" t="s">
        <v>950</v>
      </c>
      <c r="K1305" s="401">
        <v>1035.81</v>
      </c>
      <c r="L1305" s="399" t="s">
        <v>951</v>
      </c>
    </row>
    <row r="1306" spans="1:12" ht="13.5">
      <c r="A1306" s="399" t="s">
        <v>2135</v>
      </c>
      <c r="B1306" s="399" t="s">
        <v>2136</v>
      </c>
      <c r="C1306" s="399" t="s">
        <v>2249</v>
      </c>
      <c r="D1306" s="399" t="s">
        <v>2250</v>
      </c>
      <c r="E1306" s="400" t="s">
        <v>947</v>
      </c>
      <c r="F1306" s="399" t="s">
        <v>947</v>
      </c>
      <c r="G1306" s="399">
        <v>100369</v>
      </c>
      <c r="H1306" s="399" t="s">
        <v>2302</v>
      </c>
      <c r="I1306" s="399" t="s">
        <v>1036</v>
      </c>
      <c r="J1306" s="399" t="s">
        <v>950</v>
      </c>
      <c r="K1306" s="401">
        <v>1085.5999999999999</v>
      </c>
      <c r="L1306" s="399" t="s">
        <v>951</v>
      </c>
    </row>
    <row r="1307" spans="1:12" ht="13.5">
      <c r="A1307" s="399" t="s">
        <v>2135</v>
      </c>
      <c r="B1307" s="399" t="s">
        <v>2136</v>
      </c>
      <c r="C1307" s="399" t="s">
        <v>2249</v>
      </c>
      <c r="D1307" s="399" t="s">
        <v>2250</v>
      </c>
      <c r="E1307" s="400" t="s">
        <v>947</v>
      </c>
      <c r="F1307" s="399" t="s">
        <v>947</v>
      </c>
      <c r="G1307" s="399">
        <v>100370</v>
      </c>
      <c r="H1307" s="399" t="s">
        <v>2303</v>
      </c>
      <c r="I1307" s="399" t="s">
        <v>1036</v>
      </c>
      <c r="J1307" s="399" t="s">
        <v>950</v>
      </c>
      <c r="K1307" s="401">
        <v>1280.43</v>
      </c>
      <c r="L1307" s="399" t="s">
        <v>951</v>
      </c>
    </row>
    <row r="1308" spans="1:12" ht="13.5">
      <c r="A1308" s="399" t="s">
        <v>2135</v>
      </c>
      <c r="B1308" s="399" t="s">
        <v>2136</v>
      </c>
      <c r="C1308" s="399" t="s">
        <v>2249</v>
      </c>
      <c r="D1308" s="399" t="s">
        <v>2250</v>
      </c>
      <c r="E1308" s="400" t="s">
        <v>947</v>
      </c>
      <c r="F1308" s="399" t="s">
        <v>947</v>
      </c>
      <c r="G1308" s="399">
        <v>100371</v>
      </c>
      <c r="H1308" s="399" t="s">
        <v>2304</v>
      </c>
      <c r="I1308" s="399" t="s">
        <v>1036</v>
      </c>
      <c r="J1308" s="399" t="s">
        <v>950</v>
      </c>
      <c r="K1308" s="401">
        <v>1479.86</v>
      </c>
      <c r="L1308" s="399" t="s">
        <v>951</v>
      </c>
    </row>
    <row r="1309" spans="1:12" ht="13.5">
      <c r="A1309" s="399" t="s">
        <v>2135</v>
      </c>
      <c r="B1309" s="399" t="s">
        <v>2136</v>
      </c>
      <c r="C1309" s="399" t="s">
        <v>2249</v>
      </c>
      <c r="D1309" s="399" t="s">
        <v>2250</v>
      </c>
      <c r="E1309" s="400" t="s">
        <v>947</v>
      </c>
      <c r="F1309" s="399" t="s">
        <v>947</v>
      </c>
      <c r="G1309" s="399">
        <v>100372</v>
      </c>
      <c r="H1309" s="399" t="s">
        <v>2305</v>
      </c>
      <c r="I1309" s="399" t="s">
        <v>1036</v>
      </c>
      <c r="J1309" s="399" t="s">
        <v>950</v>
      </c>
      <c r="K1309" s="401">
        <v>1906.44</v>
      </c>
      <c r="L1309" s="399" t="s">
        <v>951</v>
      </c>
    </row>
    <row r="1310" spans="1:12" ht="13.5">
      <c r="A1310" s="399" t="s">
        <v>2135</v>
      </c>
      <c r="B1310" s="399" t="s">
        <v>2136</v>
      </c>
      <c r="C1310" s="399" t="s">
        <v>2249</v>
      </c>
      <c r="D1310" s="399" t="s">
        <v>2250</v>
      </c>
      <c r="E1310" s="400" t="s">
        <v>947</v>
      </c>
      <c r="F1310" s="399" t="s">
        <v>947</v>
      </c>
      <c r="G1310" s="399">
        <v>100373</v>
      </c>
      <c r="H1310" s="399" t="s">
        <v>2306</v>
      </c>
      <c r="I1310" s="399" t="s">
        <v>1036</v>
      </c>
      <c r="J1310" s="399" t="s">
        <v>950</v>
      </c>
      <c r="K1310" s="401">
        <v>1967.65</v>
      </c>
      <c r="L1310" s="399" t="s">
        <v>951</v>
      </c>
    </row>
    <row r="1311" spans="1:12" ht="13.5">
      <c r="A1311" s="399" t="s">
        <v>2135</v>
      </c>
      <c r="B1311" s="399" t="s">
        <v>2136</v>
      </c>
      <c r="C1311" s="399" t="s">
        <v>2249</v>
      </c>
      <c r="D1311" s="399" t="s">
        <v>2250</v>
      </c>
      <c r="E1311" s="400" t="s">
        <v>947</v>
      </c>
      <c r="F1311" s="399" t="s">
        <v>947</v>
      </c>
      <c r="G1311" s="399">
        <v>100374</v>
      </c>
      <c r="H1311" s="399" t="s">
        <v>2307</v>
      </c>
      <c r="I1311" s="399" t="s">
        <v>1036</v>
      </c>
      <c r="J1311" s="399" t="s">
        <v>950</v>
      </c>
      <c r="K1311" s="401">
        <v>2116.4299999999998</v>
      </c>
      <c r="L1311" s="399" t="s">
        <v>951</v>
      </c>
    </row>
    <row r="1312" spans="1:12" ht="13.5">
      <c r="A1312" s="399" t="s">
        <v>2135</v>
      </c>
      <c r="B1312" s="399" t="s">
        <v>2136</v>
      </c>
      <c r="C1312" s="399" t="s">
        <v>2249</v>
      </c>
      <c r="D1312" s="399" t="s">
        <v>2250</v>
      </c>
      <c r="E1312" s="400" t="s">
        <v>947</v>
      </c>
      <c r="F1312" s="399" t="s">
        <v>947</v>
      </c>
      <c r="G1312" s="399">
        <v>100375</v>
      </c>
      <c r="H1312" s="399" t="s">
        <v>2308</v>
      </c>
      <c r="I1312" s="399" t="s">
        <v>1036</v>
      </c>
      <c r="J1312" s="399" t="s">
        <v>950</v>
      </c>
      <c r="K1312" s="401">
        <v>2399.7399999999998</v>
      </c>
      <c r="L1312" s="399" t="s">
        <v>951</v>
      </c>
    </row>
    <row r="1313" spans="1:12" ht="13.5">
      <c r="A1313" s="399" t="s">
        <v>2135</v>
      </c>
      <c r="B1313" s="399" t="s">
        <v>2136</v>
      </c>
      <c r="C1313" s="399" t="s">
        <v>2249</v>
      </c>
      <c r="D1313" s="399" t="s">
        <v>2250</v>
      </c>
      <c r="E1313" s="400" t="s">
        <v>947</v>
      </c>
      <c r="F1313" s="399" t="s">
        <v>947</v>
      </c>
      <c r="G1313" s="399">
        <v>100376</v>
      </c>
      <c r="H1313" s="399" t="s">
        <v>2309</v>
      </c>
      <c r="I1313" s="399" t="s">
        <v>1036</v>
      </c>
      <c r="J1313" s="399" t="s">
        <v>950</v>
      </c>
      <c r="K1313" s="401">
        <v>2332.2600000000002</v>
      </c>
      <c r="L1313" s="399" t="s">
        <v>951</v>
      </c>
    </row>
    <row r="1314" spans="1:12" ht="13.5">
      <c r="A1314" s="399" t="s">
        <v>2135</v>
      </c>
      <c r="B1314" s="399" t="s">
        <v>2136</v>
      </c>
      <c r="C1314" s="399" t="s">
        <v>2249</v>
      </c>
      <c r="D1314" s="399" t="s">
        <v>2250</v>
      </c>
      <c r="E1314" s="400" t="s">
        <v>947</v>
      </c>
      <c r="F1314" s="399" t="s">
        <v>947</v>
      </c>
      <c r="G1314" s="399">
        <v>100377</v>
      </c>
      <c r="H1314" s="399" t="s">
        <v>2310</v>
      </c>
      <c r="I1314" s="399" t="s">
        <v>226</v>
      </c>
      <c r="J1314" s="399" t="s">
        <v>950</v>
      </c>
      <c r="K1314" s="400">
        <v>6.93</v>
      </c>
      <c r="L1314" s="399" t="s">
        <v>951</v>
      </c>
    </row>
    <row r="1315" spans="1:12" ht="13.5">
      <c r="A1315" s="399" t="s">
        <v>2135</v>
      </c>
      <c r="B1315" s="399" t="s">
        <v>2136</v>
      </c>
      <c r="C1315" s="399" t="s">
        <v>2249</v>
      </c>
      <c r="D1315" s="399" t="s">
        <v>2250</v>
      </c>
      <c r="E1315" s="400" t="s">
        <v>947</v>
      </c>
      <c r="F1315" s="399" t="s">
        <v>947</v>
      </c>
      <c r="G1315" s="399">
        <v>100378</v>
      </c>
      <c r="H1315" s="399" t="s">
        <v>2311</v>
      </c>
      <c r="I1315" s="399" t="s">
        <v>226</v>
      </c>
      <c r="J1315" s="399" t="s">
        <v>950</v>
      </c>
      <c r="K1315" s="400">
        <v>6.34</v>
      </c>
      <c r="L1315" s="399" t="s">
        <v>951</v>
      </c>
    </row>
    <row r="1316" spans="1:12" ht="13.5">
      <c r="A1316" s="399" t="s">
        <v>2135</v>
      </c>
      <c r="B1316" s="399" t="s">
        <v>2136</v>
      </c>
      <c r="C1316" s="399" t="s">
        <v>2249</v>
      </c>
      <c r="D1316" s="399" t="s">
        <v>2250</v>
      </c>
      <c r="E1316" s="400" t="s">
        <v>947</v>
      </c>
      <c r="F1316" s="399" t="s">
        <v>947</v>
      </c>
      <c r="G1316" s="399">
        <v>100382</v>
      </c>
      <c r="H1316" s="399" t="s">
        <v>2312</v>
      </c>
      <c r="I1316" s="399" t="s">
        <v>1205</v>
      </c>
      <c r="J1316" s="399" t="s">
        <v>950</v>
      </c>
      <c r="K1316" s="400">
        <v>17.29</v>
      </c>
      <c r="L1316" s="399" t="s">
        <v>951</v>
      </c>
    </row>
    <row r="1317" spans="1:12" ht="13.5">
      <c r="A1317" s="399" t="s">
        <v>2135</v>
      </c>
      <c r="B1317" s="399" t="s">
        <v>2136</v>
      </c>
      <c r="C1317" s="399" t="s">
        <v>2313</v>
      </c>
      <c r="D1317" s="399" t="s">
        <v>2314</v>
      </c>
      <c r="E1317" s="400" t="s">
        <v>947</v>
      </c>
      <c r="F1317" s="399" t="s">
        <v>947</v>
      </c>
      <c r="G1317" s="399">
        <v>94444</v>
      </c>
      <c r="H1317" s="399" t="s">
        <v>2315</v>
      </c>
      <c r="I1317" s="399" t="s">
        <v>1205</v>
      </c>
      <c r="J1317" s="399" t="s">
        <v>950</v>
      </c>
      <c r="K1317" s="400">
        <v>468.11</v>
      </c>
      <c r="L1317" s="399" t="s">
        <v>951</v>
      </c>
    </row>
    <row r="1318" spans="1:12" ht="13.5">
      <c r="A1318" s="399" t="s">
        <v>2316</v>
      </c>
      <c r="B1318" s="399" t="s">
        <v>2317</v>
      </c>
      <c r="C1318" s="399" t="s">
        <v>2318</v>
      </c>
      <c r="D1318" s="399" t="s">
        <v>2319</v>
      </c>
      <c r="E1318" s="400">
        <v>73816</v>
      </c>
      <c r="F1318" s="399" t="s">
        <v>2320</v>
      </c>
      <c r="G1318" s="399" t="s">
        <v>2321</v>
      </c>
      <c r="H1318" s="399" t="s">
        <v>2322</v>
      </c>
      <c r="I1318" s="399" t="s">
        <v>949</v>
      </c>
      <c r="J1318" s="399" t="s">
        <v>950</v>
      </c>
      <c r="K1318" s="400">
        <v>28.33</v>
      </c>
      <c r="L1318" s="399" t="s">
        <v>951</v>
      </c>
    </row>
    <row r="1319" spans="1:12" ht="13.5">
      <c r="A1319" s="399" t="s">
        <v>2316</v>
      </c>
      <c r="B1319" s="399" t="s">
        <v>2317</v>
      </c>
      <c r="C1319" s="399" t="s">
        <v>2318</v>
      </c>
      <c r="D1319" s="399" t="s">
        <v>2319</v>
      </c>
      <c r="E1319" s="400">
        <v>73881</v>
      </c>
      <c r="F1319" s="399" t="s">
        <v>2323</v>
      </c>
      <c r="G1319" s="399" t="s">
        <v>2324</v>
      </c>
      <c r="H1319" s="399" t="s">
        <v>2325</v>
      </c>
      <c r="I1319" s="399" t="s">
        <v>1205</v>
      </c>
      <c r="J1319" s="399" t="s">
        <v>1037</v>
      </c>
      <c r="K1319" s="400">
        <v>6.34</v>
      </c>
      <c r="L1319" s="399" t="s">
        <v>951</v>
      </c>
    </row>
    <row r="1320" spans="1:12" ht="13.5">
      <c r="A1320" s="399" t="s">
        <v>2316</v>
      </c>
      <c r="B1320" s="399" t="s">
        <v>2317</v>
      </c>
      <c r="C1320" s="399" t="s">
        <v>2318</v>
      </c>
      <c r="D1320" s="399" t="s">
        <v>2319</v>
      </c>
      <c r="E1320" s="400">
        <v>73881</v>
      </c>
      <c r="F1320" s="399" t="s">
        <v>2323</v>
      </c>
      <c r="G1320" s="399" t="s">
        <v>2326</v>
      </c>
      <c r="H1320" s="399" t="s">
        <v>2327</v>
      </c>
      <c r="I1320" s="399" t="s">
        <v>1205</v>
      </c>
      <c r="J1320" s="399" t="s">
        <v>1037</v>
      </c>
      <c r="K1320" s="400">
        <v>12.39</v>
      </c>
      <c r="L1320" s="399" t="s">
        <v>951</v>
      </c>
    </row>
    <row r="1321" spans="1:12" ht="13.5">
      <c r="A1321" s="399" t="s">
        <v>2316</v>
      </c>
      <c r="B1321" s="399" t="s">
        <v>2317</v>
      </c>
      <c r="C1321" s="399" t="s">
        <v>2318</v>
      </c>
      <c r="D1321" s="399" t="s">
        <v>2319</v>
      </c>
      <c r="E1321" s="400">
        <v>73883</v>
      </c>
      <c r="F1321" s="399" t="s">
        <v>2328</v>
      </c>
      <c r="G1321" s="399" t="s">
        <v>2329</v>
      </c>
      <c r="H1321" s="399" t="s">
        <v>2330</v>
      </c>
      <c r="I1321" s="399" t="s">
        <v>2331</v>
      </c>
      <c r="J1321" s="399" t="s">
        <v>1440</v>
      </c>
      <c r="K1321" s="400">
        <v>135.55000000000001</v>
      </c>
      <c r="L1321" s="399" t="s">
        <v>951</v>
      </c>
    </row>
    <row r="1322" spans="1:12" ht="13.5">
      <c r="A1322" s="399" t="s">
        <v>2316</v>
      </c>
      <c r="B1322" s="399" t="s">
        <v>2317</v>
      </c>
      <c r="C1322" s="399" t="s">
        <v>2318</v>
      </c>
      <c r="D1322" s="399" t="s">
        <v>2319</v>
      </c>
      <c r="E1322" s="400">
        <v>73883</v>
      </c>
      <c r="F1322" s="399" t="s">
        <v>2328</v>
      </c>
      <c r="G1322" s="399" t="s">
        <v>2332</v>
      </c>
      <c r="H1322" s="399" t="s">
        <v>2333</v>
      </c>
      <c r="I1322" s="399" t="s">
        <v>2331</v>
      </c>
      <c r="J1322" s="399" t="s">
        <v>1440</v>
      </c>
      <c r="K1322" s="400">
        <v>108.31</v>
      </c>
      <c r="L1322" s="399" t="s">
        <v>951</v>
      </c>
    </row>
    <row r="1323" spans="1:12" ht="13.5">
      <c r="A1323" s="399" t="s">
        <v>2316</v>
      </c>
      <c r="B1323" s="399" t="s">
        <v>2317</v>
      </c>
      <c r="C1323" s="399" t="s">
        <v>2318</v>
      </c>
      <c r="D1323" s="399" t="s">
        <v>2319</v>
      </c>
      <c r="E1323" s="400">
        <v>73883</v>
      </c>
      <c r="F1323" s="399" t="s">
        <v>2328</v>
      </c>
      <c r="G1323" s="399" t="s">
        <v>2334</v>
      </c>
      <c r="H1323" s="399" t="s">
        <v>2335</v>
      </c>
      <c r="I1323" s="399" t="s">
        <v>2331</v>
      </c>
      <c r="J1323" s="399" t="s">
        <v>1037</v>
      </c>
      <c r="K1323" s="400">
        <v>67.099999999999994</v>
      </c>
      <c r="L1323" s="399" t="s">
        <v>951</v>
      </c>
    </row>
    <row r="1324" spans="1:12" ht="13.5">
      <c r="A1324" s="399" t="s">
        <v>2316</v>
      </c>
      <c r="B1324" s="399" t="s">
        <v>2317</v>
      </c>
      <c r="C1324" s="399" t="s">
        <v>2318</v>
      </c>
      <c r="D1324" s="399" t="s">
        <v>2319</v>
      </c>
      <c r="E1324" s="400">
        <v>73969</v>
      </c>
      <c r="F1324" s="399" t="s">
        <v>2336</v>
      </c>
      <c r="G1324" s="399" t="s">
        <v>2337</v>
      </c>
      <c r="H1324" s="399" t="s">
        <v>2338</v>
      </c>
      <c r="I1324" s="399" t="s">
        <v>949</v>
      </c>
      <c r="J1324" s="399" t="s">
        <v>1037</v>
      </c>
      <c r="K1324" s="400">
        <v>73.31</v>
      </c>
      <c r="L1324" s="399" t="s">
        <v>951</v>
      </c>
    </row>
    <row r="1325" spans="1:12" ht="13.5">
      <c r="A1325" s="399" t="s">
        <v>2316</v>
      </c>
      <c r="B1325" s="399" t="s">
        <v>2317</v>
      </c>
      <c r="C1325" s="399" t="s">
        <v>2318</v>
      </c>
      <c r="D1325" s="399" t="s">
        <v>2319</v>
      </c>
      <c r="E1325" s="400">
        <v>74017</v>
      </c>
      <c r="F1325" s="399" t="s">
        <v>2339</v>
      </c>
      <c r="G1325" s="399" t="s">
        <v>2340</v>
      </c>
      <c r="H1325" s="399" t="s">
        <v>2341</v>
      </c>
      <c r="I1325" s="399" t="s">
        <v>949</v>
      </c>
      <c r="J1325" s="399" t="s">
        <v>950</v>
      </c>
      <c r="K1325" s="400">
        <v>48.13</v>
      </c>
      <c r="L1325" s="399" t="s">
        <v>951</v>
      </c>
    </row>
    <row r="1326" spans="1:12" ht="13.5">
      <c r="A1326" s="399" t="s">
        <v>2316</v>
      </c>
      <c r="B1326" s="399" t="s">
        <v>2317</v>
      </c>
      <c r="C1326" s="399" t="s">
        <v>2318</v>
      </c>
      <c r="D1326" s="399" t="s">
        <v>2319</v>
      </c>
      <c r="E1326" s="400">
        <v>74017</v>
      </c>
      <c r="F1326" s="399" t="s">
        <v>2339</v>
      </c>
      <c r="G1326" s="399" t="s">
        <v>2342</v>
      </c>
      <c r="H1326" s="399" t="s">
        <v>2343</v>
      </c>
      <c r="I1326" s="399" t="s">
        <v>949</v>
      </c>
      <c r="J1326" s="399" t="s">
        <v>950</v>
      </c>
      <c r="K1326" s="400">
        <v>64.03</v>
      </c>
      <c r="L1326" s="399" t="s">
        <v>951</v>
      </c>
    </row>
    <row r="1327" spans="1:12" ht="13.5">
      <c r="A1327" s="399" t="s">
        <v>2316</v>
      </c>
      <c r="B1327" s="399" t="s">
        <v>2317</v>
      </c>
      <c r="C1327" s="399" t="s">
        <v>2318</v>
      </c>
      <c r="D1327" s="399" t="s">
        <v>2319</v>
      </c>
      <c r="E1327" s="400">
        <v>75029</v>
      </c>
      <c r="F1327" s="399" t="s">
        <v>2344</v>
      </c>
      <c r="G1327" s="399" t="s">
        <v>2345</v>
      </c>
      <c r="H1327" s="399" t="s">
        <v>2346</v>
      </c>
      <c r="I1327" s="399" t="s">
        <v>949</v>
      </c>
      <c r="J1327" s="399" t="s">
        <v>950</v>
      </c>
      <c r="K1327" s="400">
        <v>42.47</v>
      </c>
      <c r="L1327" s="399" t="s">
        <v>951</v>
      </c>
    </row>
    <row r="1328" spans="1:12" ht="13.5">
      <c r="A1328" s="399" t="s">
        <v>2316</v>
      </c>
      <c r="B1328" s="399" t="s">
        <v>2317</v>
      </c>
      <c r="C1328" s="399" t="s">
        <v>2318</v>
      </c>
      <c r="D1328" s="399" t="s">
        <v>2319</v>
      </c>
      <c r="E1328" s="400" t="s">
        <v>947</v>
      </c>
      <c r="F1328" s="399" t="s">
        <v>947</v>
      </c>
      <c r="G1328" s="399">
        <v>83651</v>
      </c>
      <c r="H1328" s="399" t="s">
        <v>2347</v>
      </c>
      <c r="I1328" s="399" t="s">
        <v>949</v>
      </c>
      <c r="J1328" s="399" t="s">
        <v>950</v>
      </c>
      <c r="K1328" s="400">
        <v>32.74</v>
      </c>
      <c r="L1328" s="399" t="s">
        <v>951</v>
      </c>
    </row>
    <row r="1329" spans="1:12" ht="13.5">
      <c r="A1329" s="399" t="s">
        <v>2316</v>
      </c>
      <c r="B1329" s="399" t="s">
        <v>2317</v>
      </c>
      <c r="C1329" s="399" t="s">
        <v>2318</v>
      </c>
      <c r="D1329" s="399" t="s">
        <v>2319</v>
      </c>
      <c r="E1329" s="400" t="s">
        <v>947</v>
      </c>
      <c r="F1329" s="399" t="s">
        <v>947</v>
      </c>
      <c r="G1329" s="399">
        <v>83658</v>
      </c>
      <c r="H1329" s="399" t="s">
        <v>2348</v>
      </c>
      <c r="I1329" s="399" t="s">
        <v>949</v>
      </c>
      <c r="J1329" s="399" t="s">
        <v>1037</v>
      </c>
      <c r="K1329" s="400">
        <v>206.11</v>
      </c>
      <c r="L1329" s="399" t="s">
        <v>951</v>
      </c>
    </row>
    <row r="1330" spans="1:12" ht="13.5">
      <c r="A1330" s="399" t="s">
        <v>2316</v>
      </c>
      <c r="B1330" s="399" t="s">
        <v>2317</v>
      </c>
      <c r="C1330" s="399" t="s">
        <v>2318</v>
      </c>
      <c r="D1330" s="399" t="s">
        <v>2319</v>
      </c>
      <c r="E1330" s="400" t="s">
        <v>947</v>
      </c>
      <c r="F1330" s="399" t="s">
        <v>947</v>
      </c>
      <c r="G1330" s="399">
        <v>83661</v>
      </c>
      <c r="H1330" s="399" t="s">
        <v>2349</v>
      </c>
      <c r="I1330" s="399" t="s">
        <v>949</v>
      </c>
      <c r="J1330" s="399" t="s">
        <v>950</v>
      </c>
      <c r="K1330" s="400">
        <v>122.45</v>
      </c>
      <c r="L1330" s="399" t="s">
        <v>951</v>
      </c>
    </row>
    <row r="1331" spans="1:12" ht="13.5">
      <c r="A1331" s="399" t="s">
        <v>2316</v>
      </c>
      <c r="B1331" s="399" t="s">
        <v>2317</v>
      </c>
      <c r="C1331" s="399" t="s">
        <v>2318</v>
      </c>
      <c r="D1331" s="399" t="s">
        <v>2319</v>
      </c>
      <c r="E1331" s="400" t="s">
        <v>947</v>
      </c>
      <c r="F1331" s="399" t="s">
        <v>947</v>
      </c>
      <c r="G1331" s="399">
        <v>83662</v>
      </c>
      <c r="H1331" s="399" t="s">
        <v>2350</v>
      </c>
      <c r="I1331" s="399" t="s">
        <v>2331</v>
      </c>
      <c r="J1331" s="399" t="s">
        <v>950</v>
      </c>
      <c r="K1331" s="400">
        <v>100.16</v>
      </c>
      <c r="L1331" s="399" t="s">
        <v>951</v>
      </c>
    </row>
    <row r="1332" spans="1:12" ht="13.5">
      <c r="A1332" s="399" t="s">
        <v>2316</v>
      </c>
      <c r="B1332" s="399" t="s">
        <v>2317</v>
      </c>
      <c r="C1332" s="399" t="s">
        <v>2318</v>
      </c>
      <c r="D1332" s="399" t="s">
        <v>2319</v>
      </c>
      <c r="E1332" s="400" t="s">
        <v>947</v>
      </c>
      <c r="F1332" s="399" t="s">
        <v>947</v>
      </c>
      <c r="G1332" s="399">
        <v>83664</v>
      </c>
      <c r="H1332" s="399" t="s">
        <v>2351</v>
      </c>
      <c r="I1332" s="399" t="s">
        <v>949</v>
      </c>
      <c r="J1332" s="399" t="s">
        <v>1037</v>
      </c>
      <c r="K1332" s="400">
        <v>73.48</v>
      </c>
      <c r="L1332" s="399" t="s">
        <v>951</v>
      </c>
    </row>
    <row r="1333" spans="1:12" ht="13.5">
      <c r="A1333" s="399" t="s">
        <v>2316</v>
      </c>
      <c r="B1333" s="399" t="s">
        <v>2317</v>
      </c>
      <c r="C1333" s="399" t="s">
        <v>2318</v>
      </c>
      <c r="D1333" s="399" t="s">
        <v>2319</v>
      </c>
      <c r="E1333" s="400" t="s">
        <v>947</v>
      </c>
      <c r="F1333" s="399" t="s">
        <v>947</v>
      </c>
      <c r="G1333" s="399">
        <v>83670</v>
      </c>
      <c r="H1333" s="399" t="s">
        <v>2352</v>
      </c>
      <c r="I1333" s="399" t="s">
        <v>949</v>
      </c>
      <c r="J1333" s="399" t="s">
        <v>1037</v>
      </c>
      <c r="K1333" s="400">
        <v>49.79</v>
      </c>
      <c r="L1333" s="399" t="s">
        <v>951</v>
      </c>
    </row>
    <row r="1334" spans="1:12" ht="13.5">
      <c r="A1334" s="399" t="s">
        <v>2316</v>
      </c>
      <c r="B1334" s="399" t="s">
        <v>2317</v>
      </c>
      <c r="C1334" s="399" t="s">
        <v>2318</v>
      </c>
      <c r="D1334" s="399" t="s">
        <v>2319</v>
      </c>
      <c r="E1334" s="400" t="s">
        <v>947</v>
      </c>
      <c r="F1334" s="399" t="s">
        <v>947</v>
      </c>
      <c r="G1334" s="399">
        <v>83671</v>
      </c>
      <c r="H1334" s="399" t="s">
        <v>2353</v>
      </c>
      <c r="I1334" s="399" t="s">
        <v>949</v>
      </c>
      <c r="J1334" s="399" t="s">
        <v>1037</v>
      </c>
      <c r="K1334" s="400">
        <v>53.44</v>
      </c>
      <c r="L1334" s="399" t="s">
        <v>951</v>
      </c>
    </row>
    <row r="1335" spans="1:12" ht="13.5">
      <c r="A1335" s="399" t="s">
        <v>2316</v>
      </c>
      <c r="B1335" s="399" t="s">
        <v>2317</v>
      </c>
      <c r="C1335" s="399" t="s">
        <v>2318</v>
      </c>
      <c r="D1335" s="399" t="s">
        <v>2319</v>
      </c>
      <c r="E1335" s="400" t="s">
        <v>947</v>
      </c>
      <c r="F1335" s="399" t="s">
        <v>947</v>
      </c>
      <c r="G1335" s="399">
        <v>83679</v>
      </c>
      <c r="H1335" s="399" t="s">
        <v>2354</v>
      </c>
      <c r="I1335" s="399" t="s">
        <v>949</v>
      </c>
      <c r="J1335" s="399" t="s">
        <v>1037</v>
      </c>
      <c r="K1335" s="400">
        <v>14.69</v>
      </c>
      <c r="L1335" s="399" t="s">
        <v>951</v>
      </c>
    </row>
    <row r="1336" spans="1:12" ht="13.5">
      <c r="A1336" s="399" t="s">
        <v>2316</v>
      </c>
      <c r="B1336" s="399" t="s">
        <v>2317</v>
      </c>
      <c r="C1336" s="399" t="s">
        <v>2318</v>
      </c>
      <c r="D1336" s="399" t="s">
        <v>2319</v>
      </c>
      <c r="E1336" s="400" t="s">
        <v>947</v>
      </c>
      <c r="F1336" s="399" t="s">
        <v>947</v>
      </c>
      <c r="G1336" s="399">
        <v>83680</v>
      </c>
      <c r="H1336" s="399" t="s">
        <v>2355</v>
      </c>
      <c r="I1336" s="399" t="s">
        <v>949</v>
      </c>
      <c r="J1336" s="399" t="s">
        <v>1037</v>
      </c>
      <c r="K1336" s="400">
        <v>17.579999999999998</v>
      </c>
      <c r="L1336" s="399" t="s">
        <v>951</v>
      </c>
    </row>
    <row r="1337" spans="1:12" ht="13.5">
      <c r="A1337" s="399" t="s">
        <v>2316</v>
      </c>
      <c r="B1337" s="399" t="s">
        <v>2317</v>
      </c>
      <c r="C1337" s="399" t="s">
        <v>2318</v>
      </c>
      <c r="D1337" s="399" t="s">
        <v>2319</v>
      </c>
      <c r="E1337" s="400" t="s">
        <v>947</v>
      </c>
      <c r="F1337" s="399" t="s">
        <v>947</v>
      </c>
      <c r="G1337" s="399">
        <v>83681</v>
      </c>
      <c r="H1337" s="399" t="s">
        <v>2356</v>
      </c>
      <c r="I1337" s="399" t="s">
        <v>949</v>
      </c>
      <c r="J1337" s="399" t="s">
        <v>1037</v>
      </c>
      <c r="K1337" s="400">
        <v>18.88</v>
      </c>
      <c r="L1337" s="399" t="s">
        <v>951</v>
      </c>
    </row>
    <row r="1338" spans="1:12" ht="13.5">
      <c r="A1338" s="399" t="s">
        <v>2316</v>
      </c>
      <c r="B1338" s="399" t="s">
        <v>2317</v>
      </c>
      <c r="C1338" s="399" t="s">
        <v>2357</v>
      </c>
      <c r="D1338" s="399" t="s">
        <v>2358</v>
      </c>
      <c r="E1338" s="400" t="s">
        <v>947</v>
      </c>
      <c r="F1338" s="399" t="s">
        <v>947</v>
      </c>
      <c r="G1338" s="399">
        <v>92743</v>
      </c>
      <c r="H1338" s="399" t="s">
        <v>2359</v>
      </c>
      <c r="I1338" s="399" t="s">
        <v>2331</v>
      </c>
      <c r="J1338" s="399" t="s">
        <v>950</v>
      </c>
      <c r="K1338" s="400">
        <v>502.17</v>
      </c>
      <c r="L1338" s="399" t="s">
        <v>951</v>
      </c>
    </row>
    <row r="1339" spans="1:12" ht="13.5">
      <c r="A1339" s="399" t="s">
        <v>2316</v>
      </c>
      <c r="B1339" s="399" t="s">
        <v>2317</v>
      </c>
      <c r="C1339" s="399" t="s">
        <v>2357</v>
      </c>
      <c r="D1339" s="399" t="s">
        <v>2358</v>
      </c>
      <c r="E1339" s="400" t="s">
        <v>947</v>
      </c>
      <c r="F1339" s="399" t="s">
        <v>947</v>
      </c>
      <c r="G1339" s="399">
        <v>92744</v>
      </c>
      <c r="H1339" s="399" t="s">
        <v>2360</v>
      </c>
      <c r="I1339" s="399" t="s">
        <v>2331</v>
      </c>
      <c r="J1339" s="399" t="s">
        <v>950</v>
      </c>
      <c r="K1339" s="400">
        <v>484.9</v>
      </c>
      <c r="L1339" s="399" t="s">
        <v>951</v>
      </c>
    </row>
    <row r="1340" spans="1:12" ht="13.5">
      <c r="A1340" s="399" t="s">
        <v>2316</v>
      </c>
      <c r="B1340" s="399" t="s">
        <v>2317</v>
      </c>
      <c r="C1340" s="399" t="s">
        <v>2357</v>
      </c>
      <c r="D1340" s="399" t="s">
        <v>2358</v>
      </c>
      <c r="E1340" s="400" t="s">
        <v>947</v>
      </c>
      <c r="F1340" s="399" t="s">
        <v>947</v>
      </c>
      <c r="G1340" s="399">
        <v>92745</v>
      </c>
      <c r="H1340" s="399" t="s">
        <v>2361</v>
      </c>
      <c r="I1340" s="399" t="s">
        <v>2331</v>
      </c>
      <c r="J1340" s="399" t="s">
        <v>950</v>
      </c>
      <c r="K1340" s="400">
        <v>624.17999999999995</v>
      </c>
      <c r="L1340" s="399" t="s">
        <v>951</v>
      </c>
    </row>
    <row r="1341" spans="1:12" ht="13.5">
      <c r="A1341" s="399" t="s">
        <v>2316</v>
      </c>
      <c r="B1341" s="399" t="s">
        <v>2317</v>
      </c>
      <c r="C1341" s="399" t="s">
        <v>2357</v>
      </c>
      <c r="D1341" s="399" t="s">
        <v>2358</v>
      </c>
      <c r="E1341" s="400" t="s">
        <v>947</v>
      </c>
      <c r="F1341" s="399" t="s">
        <v>947</v>
      </c>
      <c r="G1341" s="399">
        <v>92746</v>
      </c>
      <c r="H1341" s="399" t="s">
        <v>2362</v>
      </c>
      <c r="I1341" s="399" t="s">
        <v>2331</v>
      </c>
      <c r="J1341" s="399" t="s">
        <v>950</v>
      </c>
      <c r="K1341" s="400">
        <v>574.33000000000004</v>
      </c>
      <c r="L1341" s="399" t="s">
        <v>951</v>
      </c>
    </row>
    <row r="1342" spans="1:12" ht="13.5">
      <c r="A1342" s="399" t="s">
        <v>2316</v>
      </c>
      <c r="B1342" s="399" t="s">
        <v>2317</v>
      </c>
      <c r="C1342" s="399" t="s">
        <v>2357</v>
      </c>
      <c r="D1342" s="399" t="s">
        <v>2358</v>
      </c>
      <c r="E1342" s="400" t="s">
        <v>947</v>
      </c>
      <c r="F1342" s="399" t="s">
        <v>947</v>
      </c>
      <c r="G1342" s="399">
        <v>92747</v>
      </c>
      <c r="H1342" s="399" t="s">
        <v>2363</v>
      </c>
      <c r="I1342" s="399" t="s">
        <v>2331</v>
      </c>
      <c r="J1342" s="399" t="s">
        <v>950</v>
      </c>
      <c r="K1342" s="400">
        <v>693.03</v>
      </c>
      <c r="L1342" s="399" t="s">
        <v>951</v>
      </c>
    </row>
    <row r="1343" spans="1:12" ht="13.5">
      <c r="A1343" s="399" t="s">
        <v>2316</v>
      </c>
      <c r="B1343" s="399" t="s">
        <v>2317</v>
      </c>
      <c r="C1343" s="399" t="s">
        <v>2357</v>
      </c>
      <c r="D1343" s="399" t="s">
        <v>2358</v>
      </c>
      <c r="E1343" s="400" t="s">
        <v>947</v>
      </c>
      <c r="F1343" s="399" t="s">
        <v>947</v>
      </c>
      <c r="G1343" s="399">
        <v>92748</v>
      </c>
      <c r="H1343" s="399" t="s">
        <v>2364</v>
      </c>
      <c r="I1343" s="399" t="s">
        <v>2331</v>
      </c>
      <c r="J1343" s="399" t="s">
        <v>950</v>
      </c>
      <c r="K1343" s="400">
        <v>624.97</v>
      </c>
      <c r="L1343" s="399" t="s">
        <v>951</v>
      </c>
    </row>
    <row r="1344" spans="1:12" ht="13.5">
      <c r="A1344" s="399" t="s">
        <v>2316</v>
      </c>
      <c r="B1344" s="399" t="s">
        <v>2317</v>
      </c>
      <c r="C1344" s="399" t="s">
        <v>2357</v>
      </c>
      <c r="D1344" s="399" t="s">
        <v>2358</v>
      </c>
      <c r="E1344" s="400" t="s">
        <v>947</v>
      </c>
      <c r="F1344" s="399" t="s">
        <v>947</v>
      </c>
      <c r="G1344" s="399">
        <v>92749</v>
      </c>
      <c r="H1344" s="399" t="s">
        <v>2365</v>
      </c>
      <c r="I1344" s="399" t="s">
        <v>2331</v>
      </c>
      <c r="J1344" s="399" t="s">
        <v>950</v>
      </c>
      <c r="K1344" s="400">
        <v>723.45</v>
      </c>
      <c r="L1344" s="399" t="s">
        <v>951</v>
      </c>
    </row>
    <row r="1345" spans="1:12" ht="13.5">
      <c r="A1345" s="399" t="s">
        <v>2316</v>
      </c>
      <c r="B1345" s="399" t="s">
        <v>2317</v>
      </c>
      <c r="C1345" s="399" t="s">
        <v>2357</v>
      </c>
      <c r="D1345" s="399" t="s">
        <v>2358</v>
      </c>
      <c r="E1345" s="400" t="s">
        <v>947</v>
      </c>
      <c r="F1345" s="399" t="s">
        <v>947</v>
      </c>
      <c r="G1345" s="399">
        <v>92750</v>
      </c>
      <c r="H1345" s="399" t="s">
        <v>2366</v>
      </c>
      <c r="I1345" s="399" t="s">
        <v>2331</v>
      </c>
      <c r="J1345" s="399" t="s">
        <v>950</v>
      </c>
      <c r="K1345" s="401">
        <v>1249.03</v>
      </c>
      <c r="L1345" s="399" t="s">
        <v>951</v>
      </c>
    </row>
    <row r="1346" spans="1:12" ht="13.5">
      <c r="A1346" s="399" t="s">
        <v>2316</v>
      </c>
      <c r="B1346" s="399" t="s">
        <v>2317</v>
      </c>
      <c r="C1346" s="399" t="s">
        <v>2357</v>
      </c>
      <c r="D1346" s="399" t="s">
        <v>2358</v>
      </c>
      <c r="E1346" s="400" t="s">
        <v>947</v>
      </c>
      <c r="F1346" s="399" t="s">
        <v>947</v>
      </c>
      <c r="G1346" s="399">
        <v>92751</v>
      </c>
      <c r="H1346" s="399" t="s">
        <v>2367</v>
      </c>
      <c r="I1346" s="399" t="s">
        <v>2331</v>
      </c>
      <c r="J1346" s="399" t="s">
        <v>950</v>
      </c>
      <c r="K1346" s="401">
        <v>1554.08</v>
      </c>
      <c r="L1346" s="399" t="s">
        <v>951</v>
      </c>
    </row>
    <row r="1347" spans="1:12" ht="13.5">
      <c r="A1347" s="399" t="s">
        <v>2316</v>
      </c>
      <c r="B1347" s="399" t="s">
        <v>2317</v>
      </c>
      <c r="C1347" s="399" t="s">
        <v>2357</v>
      </c>
      <c r="D1347" s="399" t="s">
        <v>2358</v>
      </c>
      <c r="E1347" s="400" t="s">
        <v>947</v>
      </c>
      <c r="F1347" s="399" t="s">
        <v>947</v>
      </c>
      <c r="G1347" s="399">
        <v>92752</v>
      </c>
      <c r="H1347" s="399" t="s">
        <v>2368</v>
      </c>
      <c r="I1347" s="399" t="s">
        <v>2331</v>
      </c>
      <c r="J1347" s="399" t="s">
        <v>950</v>
      </c>
      <c r="K1347" s="401">
        <v>1858.01</v>
      </c>
      <c r="L1347" s="399" t="s">
        <v>951</v>
      </c>
    </row>
    <row r="1348" spans="1:12" ht="13.5">
      <c r="A1348" s="399" t="s">
        <v>2316</v>
      </c>
      <c r="B1348" s="399" t="s">
        <v>2317</v>
      </c>
      <c r="C1348" s="399" t="s">
        <v>2357</v>
      </c>
      <c r="D1348" s="399" t="s">
        <v>2358</v>
      </c>
      <c r="E1348" s="400" t="s">
        <v>947</v>
      </c>
      <c r="F1348" s="399" t="s">
        <v>947</v>
      </c>
      <c r="G1348" s="399">
        <v>92753</v>
      </c>
      <c r="H1348" s="399" t="s">
        <v>2369</v>
      </c>
      <c r="I1348" s="399" t="s">
        <v>2331</v>
      </c>
      <c r="J1348" s="399" t="s">
        <v>950</v>
      </c>
      <c r="K1348" s="400">
        <v>475.83</v>
      </c>
      <c r="L1348" s="399" t="s">
        <v>951</v>
      </c>
    </row>
    <row r="1349" spans="1:12" ht="13.5">
      <c r="A1349" s="399" t="s">
        <v>2316</v>
      </c>
      <c r="B1349" s="399" t="s">
        <v>2317</v>
      </c>
      <c r="C1349" s="399" t="s">
        <v>2357</v>
      </c>
      <c r="D1349" s="399" t="s">
        <v>2358</v>
      </c>
      <c r="E1349" s="400" t="s">
        <v>947</v>
      </c>
      <c r="F1349" s="399" t="s">
        <v>947</v>
      </c>
      <c r="G1349" s="399">
        <v>92754</v>
      </c>
      <c r="H1349" s="399" t="s">
        <v>2370</v>
      </c>
      <c r="I1349" s="399" t="s">
        <v>2331</v>
      </c>
      <c r="J1349" s="399" t="s">
        <v>950</v>
      </c>
      <c r="K1349" s="400">
        <v>434.22</v>
      </c>
      <c r="L1349" s="399" t="s">
        <v>951</v>
      </c>
    </row>
    <row r="1350" spans="1:12" ht="13.5">
      <c r="A1350" s="399" t="s">
        <v>2316</v>
      </c>
      <c r="B1350" s="399" t="s">
        <v>2317</v>
      </c>
      <c r="C1350" s="399" t="s">
        <v>2357</v>
      </c>
      <c r="D1350" s="399" t="s">
        <v>2358</v>
      </c>
      <c r="E1350" s="400" t="s">
        <v>947</v>
      </c>
      <c r="F1350" s="399" t="s">
        <v>947</v>
      </c>
      <c r="G1350" s="399">
        <v>92755</v>
      </c>
      <c r="H1350" s="399" t="s">
        <v>2371</v>
      </c>
      <c r="I1350" s="399" t="s">
        <v>1205</v>
      </c>
      <c r="J1350" s="399" t="s">
        <v>950</v>
      </c>
      <c r="K1350" s="400">
        <v>184.29</v>
      </c>
      <c r="L1350" s="399" t="s">
        <v>951</v>
      </c>
    </row>
    <row r="1351" spans="1:12" ht="13.5">
      <c r="A1351" s="399" t="s">
        <v>2316</v>
      </c>
      <c r="B1351" s="399" t="s">
        <v>2317</v>
      </c>
      <c r="C1351" s="399" t="s">
        <v>2357</v>
      </c>
      <c r="D1351" s="399" t="s">
        <v>2358</v>
      </c>
      <c r="E1351" s="400" t="s">
        <v>947</v>
      </c>
      <c r="F1351" s="399" t="s">
        <v>947</v>
      </c>
      <c r="G1351" s="399">
        <v>92756</v>
      </c>
      <c r="H1351" s="399" t="s">
        <v>2372</v>
      </c>
      <c r="I1351" s="399" t="s">
        <v>1205</v>
      </c>
      <c r="J1351" s="399" t="s">
        <v>950</v>
      </c>
      <c r="K1351" s="400">
        <v>208.72</v>
      </c>
      <c r="L1351" s="399" t="s">
        <v>951</v>
      </c>
    </row>
    <row r="1352" spans="1:12" ht="13.5">
      <c r="A1352" s="399" t="s">
        <v>2316</v>
      </c>
      <c r="B1352" s="399" t="s">
        <v>2317</v>
      </c>
      <c r="C1352" s="399" t="s">
        <v>2357</v>
      </c>
      <c r="D1352" s="399" t="s">
        <v>2358</v>
      </c>
      <c r="E1352" s="400" t="s">
        <v>947</v>
      </c>
      <c r="F1352" s="399" t="s">
        <v>947</v>
      </c>
      <c r="G1352" s="399">
        <v>92757</v>
      </c>
      <c r="H1352" s="399" t="s">
        <v>2373</v>
      </c>
      <c r="I1352" s="399" t="s">
        <v>1205</v>
      </c>
      <c r="J1352" s="399" t="s">
        <v>950</v>
      </c>
      <c r="K1352" s="400">
        <v>238.38</v>
      </c>
      <c r="L1352" s="399" t="s">
        <v>951</v>
      </c>
    </row>
    <row r="1353" spans="1:12" ht="13.5">
      <c r="A1353" s="399" t="s">
        <v>2316</v>
      </c>
      <c r="B1353" s="399" t="s">
        <v>2317</v>
      </c>
      <c r="C1353" s="399" t="s">
        <v>2357</v>
      </c>
      <c r="D1353" s="399" t="s">
        <v>2358</v>
      </c>
      <c r="E1353" s="400" t="s">
        <v>947</v>
      </c>
      <c r="F1353" s="399" t="s">
        <v>947</v>
      </c>
      <c r="G1353" s="399">
        <v>92758</v>
      </c>
      <c r="H1353" s="399" t="s">
        <v>2374</v>
      </c>
      <c r="I1353" s="399" t="s">
        <v>2331</v>
      </c>
      <c r="J1353" s="399" t="s">
        <v>950</v>
      </c>
      <c r="K1353" s="400">
        <v>581.65</v>
      </c>
      <c r="L1353" s="399" t="s">
        <v>951</v>
      </c>
    </row>
    <row r="1354" spans="1:12" ht="13.5">
      <c r="A1354" s="399" t="s">
        <v>2316</v>
      </c>
      <c r="B1354" s="399" t="s">
        <v>2317</v>
      </c>
      <c r="C1354" s="399" t="s">
        <v>2375</v>
      </c>
      <c r="D1354" s="399" t="s">
        <v>2376</v>
      </c>
      <c r="E1354" s="400" t="s">
        <v>947</v>
      </c>
      <c r="F1354" s="399" t="s">
        <v>947</v>
      </c>
      <c r="G1354" s="399">
        <v>91069</v>
      </c>
      <c r="H1354" s="399" t="s">
        <v>2377</v>
      </c>
      <c r="I1354" s="399" t="s">
        <v>1205</v>
      </c>
      <c r="J1354" s="399" t="s">
        <v>950</v>
      </c>
      <c r="K1354" s="400">
        <v>77.959999999999994</v>
      </c>
      <c r="L1354" s="399" t="s">
        <v>951</v>
      </c>
    </row>
    <row r="1355" spans="1:12" ht="13.5">
      <c r="A1355" s="399" t="s">
        <v>2316</v>
      </c>
      <c r="B1355" s="399" t="s">
        <v>2317</v>
      </c>
      <c r="C1355" s="399" t="s">
        <v>2375</v>
      </c>
      <c r="D1355" s="399" t="s">
        <v>2376</v>
      </c>
      <c r="E1355" s="400" t="s">
        <v>947</v>
      </c>
      <c r="F1355" s="399" t="s">
        <v>947</v>
      </c>
      <c r="G1355" s="399">
        <v>91070</v>
      </c>
      <c r="H1355" s="399" t="s">
        <v>2378</v>
      </c>
      <c r="I1355" s="399" t="s">
        <v>1205</v>
      </c>
      <c r="J1355" s="399" t="s">
        <v>950</v>
      </c>
      <c r="K1355" s="400">
        <v>86.49</v>
      </c>
      <c r="L1355" s="399" t="s">
        <v>951</v>
      </c>
    </row>
    <row r="1356" spans="1:12" ht="13.5">
      <c r="A1356" s="399" t="s">
        <v>2316</v>
      </c>
      <c r="B1356" s="399" t="s">
        <v>2317</v>
      </c>
      <c r="C1356" s="399" t="s">
        <v>2375</v>
      </c>
      <c r="D1356" s="399" t="s">
        <v>2376</v>
      </c>
      <c r="E1356" s="400" t="s">
        <v>947</v>
      </c>
      <c r="F1356" s="399" t="s">
        <v>947</v>
      </c>
      <c r="G1356" s="399">
        <v>91071</v>
      </c>
      <c r="H1356" s="399" t="s">
        <v>2379</v>
      </c>
      <c r="I1356" s="399" t="s">
        <v>1205</v>
      </c>
      <c r="J1356" s="399" t="s">
        <v>950</v>
      </c>
      <c r="K1356" s="400">
        <v>111.17</v>
      </c>
      <c r="L1356" s="399" t="s">
        <v>951</v>
      </c>
    </row>
    <row r="1357" spans="1:12" ht="13.5">
      <c r="A1357" s="399" t="s">
        <v>2316</v>
      </c>
      <c r="B1357" s="399" t="s">
        <v>2317</v>
      </c>
      <c r="C1357" s="399" t="s">
        <v>2375</v>
      </c>
      <c r="D1357" s="399" t="s">
        <v>2376</v>
      </c>
      <c r="E1357" s="400" t="s">
        <v>947</v>
      </c>
      <c r="F1357" s="399" t="s">
        <v>947</v>
      </c>
      <c r="G1357" s="399">
        <v>91072</v>
      </c>
      <c r="H1357" s="399" t="s">
        <v>2380</v>
      </c>
      <c r="I1357" s="399" t="s">
        <v>1205</v>
      </c>
      <c r="J1357" s="399" t="s">
        <v>950</v>
      </c>
      <c r="K1357" s="400">
        <v>119.71</v>
      </c>
      <c r="L1357" s="399" t="s">
        <v>951</v>
      </c>
    </row>
    <row r="1358" spans="1:12" ht="13.5">
      <c r="A1358" s="399" t="s">
        <v>2316</v>
      </c>
      <c r="B1358" s="399" t="s">
        <v>2317</v>
      </c>
      <c r="C1358" s="399" t="s">
        <v>2375</v>
      </c>
      <c r="D1358" s="399" t="s">
        <v>2376</v>
      </c>
      <c r="E1358" s="400" t="s">
        <v>947</v>
      </c>
      <c r="F1358" s="399" t="s">
        <v>947</v>
      </c>
      <c r="G1358" s="399">
        <v>91073</v>
      </c>
      <c r="H1358" s="399" t="s">
        <v>2381</v>
      </c>
      <c r="I1358" s="399" t="s">
        <v>1205</v>
      </c>
      <c r="J1358" s="399" t="s">
        <v>950</v>
      </c>
      <c r="K1358" s="400">
        <v>89.49</v>
      </c>
      <c r="L1358" s="399" t="s">
        <v>951</v>
      </c>
    </row>
    <row r="1359" spans="1:12" ht="13.5">
      <c r="A1359" s="399" t="s">
        <v>2316</v>
      </c>
      <c r="B1359" s="399" t="s">
        <v>2317</v>
      </c>
      <c r="C1359" s="399" t="s">
        <v>2375</v>
      </c>
      <c r="D1359" s="399" t="s">
        <v>2376</v>
      </c>
      <c r="E1359" s="400" t="s">
        <v>947</v>
      </c>
      <c r="F1359" s="399" t="s">
        <v>947</v>
      </c>
      <c r="G1359" s="399">
        <v>91074</v>
      </c>
      <c r="H1359" s="399" t="s">
        <v>2382</v>
      </c>
      <c r="I1359" s="399" t="s">
        <v>1205</v>
      </c>
      <c r="J1359" s="399" t="s">
        <v>950</v>
      </c>
      <c r="K1359" s="400">
        <v>99.19</v>
      </c>
      <c r="L1359" s="399" t="s">
        <v>951</v>
      </c>
    </row>
    <row r="1360" spans="1:12" ht="13.5">
      <c r="A1360" s="399" t="s">
        <v>2316</v>
      </c>
      <c r="B1360" s="399" t="s">
        <v>2317</v>
      </c>
      <c r="C1360" s="399" t="s">
        <v>2375</v>
      </c>
      <c r="D1360" s="399" t="s">
        <v>2376</v>
      </c>
      <c r="E1360" s="400" t="s">
        <v>947</v>
      </c>
      <c r="F1360" s="399" t="s">
        <v>947</v>
      </c>
      <c r="G1360" s="399">
        <v>91075</v>
      </c>
      <c r="H1360" s="399" t="s">
        <v>2383</v>
      </c>
      <c r="I1360" s="399" t="s">
        <v>1205</v>
      </c>
      <c r="J1360" s="399" t="s">
        <v>950</v>
      </c>
      <c r="K1360" s="400">
        <v>125.2</v>
      </c>
      <c r="L1360" s="399" t="s">
        <v>951</v>
      </c>
    </row>
    <row r="1361" spans="1:12" ht="13.5">
      <c r="A1361" s="399" t="s">
        <v>2316</v>
      </c>
      <c r="B1361" s="399" t="s">
        <v>2317</v>
      </c>
      <c r="C1361" s="399" t="s">
        <v>2375</v>
      </c>
      <c r="D1361" s="399" t="s">
        <v>2376</v>
      </c>
      <c r="E1361" s="400" t="s">
        <v>947</v>
      </c>
      <c r="F1361" s="399" t="s">
        <v>947</v>
      </c>
      <c r="G1361" s="399">
        <v>91076</v>
      </c>
      <c r="H1361" s="399" t="s">
        <v>2384</v>
      </c>
      <c r="I1361" s="399" t="s">
        <v>1205</v>
      </c>
      <c r="J1361" s="399" t="s">
        <v>950</v>
      </c>
      <c r="K1361" s="400">
        <v>135</v>
      </c>
      <c r="L1361" s="399" t="s">
        <v>951</v>
      </c>
    </row>
    <row r="1362" spans="1:12" ht="13.5">
      <c r="A1362" s="399" t="s">
        <v>2316</v>
      </c>
      <c r="B1362" s="399" t="s">
        <v>2317</v>
      </c>
      <c r="C1362" s="399" t="s">
        <v>2375</v>
      </c>
      <c r="D1362" s="399" t="s">
        <v>2376</v>
      </c>
      <c r="E1362" s="400" t="s">
        <v>947</v>
      </c>
      <c r="F1362" s="399" t="s">
        <v>947</v>
      </c>
      <c r="G1362" s="399">
        <v>91077</v>
      </c>
      <c r="H1362" s="399" t="s">
        <v>2385</v>
      </c>
      <c r="I1362" s="399" t="s">
        <v>1205</v>
      </c>
      <c r="J1362" s="399" t="s">
        <v>950</v>
      </c>
      <c r="K1362" s="400">
        <v>79.62</v>
      </c>
      <c r="L1362" s="399" t="s">
        <v>951</v>
      </c>
    </row>
    <row r="1363" spans="1:12" ht="13.5">
      <c r="A1363" s="399" t="s">
        <v>2316</v>
      </c>
      <c r="B1363" s="399" t="s">
        <v>2317</v>
      </c>
      <c r="C1363" s="399" t="s">
        <v>2375</v>
      </c>
      <c r="D1363" s="399" t="s">
        <v>2376</v>
      </c>
      <c r="E1363" s="400" t="s">
        <v>947</v>
      </c>
      <c r="F1363" s="399" t="s">
        <v>947</v>
      </c>
      <c r="G1363" s="399">
        <v>91078</v>
      </c>
      <c r="H1363" s="399" t="s">
        <v>2386</v>
      </c>
      <c r="I1363" s="399" t="s">
        <v>1205</v>
      </c>
      <c r="J1363" s="399" t="s">
        <v>950</v>
      </c>
      <c r="K1363" s="400">
        <v>93</v>
      </c>
      <c r="L1363" s="399" t="s">
        <v>951</v>
      </c>
    </row>
    <row r="1364" spans="1:12" ht="13.5">
      <c r="A1364" s="399" t="s">
        <v>2316</v>
      </c>
      <c r="B1364" s="399" t="s">
        <v>2317</v>
      </c>
      <c r="C1364" s="399" t="s">
        <v>2375</v>
      </c>
      <c r="D1364" s="399" t="s">
        <v>2376</v>
      </c>
      <c r="E1364" s="400" t="s">
        <v>947</v>
      </c>
      <c r="F1364" s="399" t="s">
        <v>947</v>
      </c>
      <c r="G1364" s="399">
        <v>91079</v>
      </c>
      <c r="H1364" s="399" t="s">
        <v>2387</v>
      </c>
      <c r="I1364" s="399" t="s">
        <v>1205</v>
      </c>
      <c r="J1364" s="399" t="s">
        <v>950</v>
      </c>
      <c r="K1364" s="400">
        <v>84.55</v>
      </c>
      <c r="L1364" s="399" t="s">
        <v>951</v>
      </c>
    </row>
    <row r="1365" spans="1:12" ht="13.5">
      <c r="A1365" s="399" t="s">
        <v>2316</v>
      </c>
      <c r="B1365" s="399" t="s">
        <v>2317</v>
      </c>
      <c r="C1365" s="399" t="s">
        <v>2375</v>
      </c>
      <c r="D1365" s="399" t="s">
        <v>2376</v>
      </c>
      <c r="E1365" s="400" t="s">
        <v>947</v>
      </c>
      <c r="F1365" s="399" t="s">
        <v>947</v>
      </c>
      <c r="G1365" s="399">
        <v>91080</v>
      </c>
      <c r="H1365" s="399" t="s">
        <v>2388</v>
      </c>
      <c r="I1365" s="399" t="s">
        <v>1205</v>
      </c>
      <c r="J1365" s="399" t="s">
        <v>950</v>
      </c>
      <c r="K1365" s="400">
        <v>97.79</v>
      </c>
      <c r="L1365" s="399" t="s">
        <v>951</v>
      </c>
    </row>
    <row r="1366" spans="1:12" ht="13.5">
      <c r="A1366" s="399" t="s">
        <v>2316</v>
      </c>
      <c r="B1366" s="399" t="s">
        <v>2317</v>
      </c>
      <c r="C1366" s="399" t="s">
        <v>2375</v>
      </c>
      <c r="D1366" s="399" t="s">
        <v>2376</v>
      </c>
      <c r="E1366" s="400" t="s">
        <v>947</v>
      </c>
      <c r="F1366" s="399" t="s">
        <v>947</v>
      </c>
      <c r="G1366" s="399">
        <v>91081</v>
      </c>
      <c r="H1366" s="399" t="s">
        <v>2389</v>
      </c>
      <c r="I1366" s="399" t="s">
        <v>1205</v>
      </c>
      <c r="J1366" s="399" t="s">
        <v>950</v>
      </c>
      <c r="K1366" s="400">
        <v>92.36</v>
      </c>
      <c r="L1366" s="399" t="s">
        <v>951</v>
      </c>
    </row>
    <row r="1367" spans="1:12" ht="13.5">
      <c r="A1367" s="399" t="s">
        <v>2316</v>
      </c>
      <c r="B1367" s="399" t="s">
        <v>2317</v>
      </c>
      <c r="C1367" s="399" t="s">
        <v>2375</v>
      </c>
      <c r="D1367" s="399" t="s">
        <v>2376</v>
      </c>
      <c r="E1367" s="400" t="s">
        <v>947</v>
      </c>
      <c r="F1367" s="399" t="s">
        <v>947</v>
      </c>
      <c r="G1367" s="399">
        <v>91082</v>
      </c>
      <c r="H1367" s="399" t="s">
        <v>2390</v>
      </c>
      <c r="I1367" s="399" t="s">
        <v>1205</v>
      </c>
      <c r="J1367" s="399" t="s">
        <v>950</v>
      </c>
      <c r="K1367" s="400">
        <v>106.78</v>
      </c>
      <c r="L1367" s="399" t="s">
        <v>951</v>
      </c>
    </row>
    <row r="1368" spans="1:12" ht="13.5">
      <c r="A1368" s="399" t="s">
        <v>2316</v>
      </c>
      <c r="B1368" s="399" t="s">
        <v>2317</v>
      </c>
      <c r="C1368" s="399" t="s">
        <v>2375</v>
      </c>
      <c r="D1368" s="399" t="s">
        <v>2376</v>
      </c>
      <c r="E1368" s="400" t="s">
        <v>947</v>
      </c>
      <c r="F1368" s="399" t="s">
        <v>947</v>
      </c>
      <c r="G1368" s="399">
        <v>91083</v>
      </c>
      <c r="H1368" s="399" t="s">
        <v>2391</v>
      </c>
      <c r="I1368" s="399" t="s">
        <v>1205</v>
      </c>
      <c r="J1368" s="399" t="s">
        <v>950</v>
      </c>
      <c r="K1368" s="400">
        <v>101.17</v>
      </c>
      <c r="L1368" s="399" t="s">
        <v>951</v>
      </c>
    </row>
    <row r="1369" spans="1:12" ht="13.5">
      <c r="A1369" s="399" t="s">
        <v>2316</v>
      </c>
      <c r="B1369" s="399" t="s">
        <v>2317</v>
      </c>
      <c r="C1369" s="399" t="s">
        <v>2375</v>
      </c>
      <c r="D1369" s="399" t="s">
        <v>2376</v>
      </c>
      <c r="E1369" s="400" t="s">
        <v>947</v>
      </c>
      <c r="F1369" s="399" t="s">
        <v>947</v>
      </c>
      <c r="G1369" s="399">
        <v>91084</v>
      </c>
      <c r="H1369" s="399" t="s">
        <v>2392</v>
      </c>
      <c r="I1369" s="399" t="s">
        <v>1205</v>
      </c>
      <c r="J1369" s="399" t="s">
        <v>950</v>
      </c>
      <c r="K1369" s="400">
        <v>115.44</v>
      </c>
      <c r="L1369" s="399" t="s">
        <v>951</v>
      </c>
    </row>
    <row r="1370" spans="1:12" ht="13.5">
      <c r="A1370" s="399" t="s">
        <v>2316</v>
      </c>
      <c r="B1370" s="399" t="s">
        <v>2317</v>
      </c>
      <c r="C1370" s="399" t="s">
        <v>2375</v>
      </c>
      <c r="D1370" s="399" t="s">
        <v>2376</v>
      </c>
      <c r="E1370" s="400" t="s">
        <v>947</v>
      </c>
      <c r="F1370" s="399" t="s">
        <v>947</v>
      </c>
      <c r="G1370" s="399">
        <v>91086</v>
      </c>
      <c r="H1370" s="399" t="s">
        <v>2393</v>
      </c>
      <c r="I1370" s="399" t="s">
        <v>1205</v>
      </c>
      <c r="J1370" s="399" t="s">
        <v>950</v>
      </c>
      <c r="K1370" s="400">
        <v>86.33</v>
      </c>
      <c r="L1370" s="399" t="s">
        <v>951</v>
      </c>
    </row>
    <row r="1371" spans="1:12" ht="13.5">
      <c r="A1371" s="399" t="s">
        <v>2316</v>
      </c>
      <c r="B1371" s="399" t="s">
        <v>2317</v>
      </c>
      <c r="C1371" s="399" t="s">
        <v>2375</v>
      </c>
      <c r="D1371" s="399" t="s">
        <v>2376</v>
      </c>
      <c r="E1371" s="400" t="s">
        <v>947</v>
      </c>
      <c r="F1371" s="399" t="s">
        <v>947</v>
      </c>
      <c r="G1371" s="399">
        <v>91087</v>
      </c>
      <c r="H1371" s="399" t="s">
        <v>2394</v>
      </c>
      <c r="I1371" s="399" t="s">
        <v>1205</v>
      </c>
      <c r="J1371" s="399" t="s">
        <v>950</v>
      </c>
      <c r="K1371" s="400">
        <v>95.07</v>
      </c>
      <c r="L1371" s="399" t="s">
        <v>951</v>
      </c>
    </row>
    <row r="1372" spans="1:12" ht="13.5">
      <c r="A1372" s="399" t="s">
        <v>2316</v>
      </c>
      <c r="B1372" s="399" t="s">
        <v>2317</v>
      </c>
      <c r="C1372" s="399" t="s">
        <v>2375</v>
      </c>
      <c r="D1372" s="399" t="s">
        <v>2376</v>
      </c>
      <c r="E1372" s="400" t="s">
        <v>947</v>
      </c>
      <c r="F1372" s="399" t="s">
        <v>947</v>
      </c>
      <c r="G1372" s="399">
        <v>91088</v>
      </c>
      <c r="H1372" s="399" t="s">
        <v>2395</v>
      </c>
      <c r="I1372" s="399" t="s">
        <v>1205</v>
      </c>
      <c r="J1372" s="399" t="s">
        <v>950</v>
      </c>
      <c r="K1372" s="400">
        <v>120.89</v>
      </c>
      <c r="L1372" s="399" t="s">
        <v>951</v>
      </c>
    </row>
    <row r="1373" spans="1:12" ht="13.5">
      <c r="A1373" s="399" t="s">
        <v>2316</v>
      </c>
      <c r="B1373" s="399" t="s">
        <v>2317</v>
      </c>
      <c r="C1373" s="399" t="s">
        <v>2375</v>
      </c>
      <c r="D1373" s="399" t="s">
        <v>2376</v>
      </c>
      <c r="E1373" s="400" t="s">
        <v>947</v>
      </c>
      <c r="F1373" s="399" t="s">
        <v>947</v>
      </c>
      <c r="G1373" s="399">
        <v>91089</v>
      </c>
      <c r="H1373" s="399" t="s">
        <v>2396</v>
      </c>
      <c r="I1373" s="399" t="s">
        <v>1205</v>
      </c>
      <c r="J1373" s="399" t="s">
        <v>950</v>
      </c>
      <c r="K1373" s="400">
        <v>129.80000000000001</v>
      </c>
      <c r="L1373" s="399" t="s">
        <v>951</v>
      </c>
    </row>
    <row r="1374" spans="1:12" ht="13.5">
      <c r="A1374" s="399" t="s">
        <v>2316</v>
      </c>
      <c r="B1374" s="399" t="s">
        <v>2317</v>
      </c>
      <c r="C1374" s="399" t="s">
        <v>2375</v>
      </c>
      <c r="D1374" s="399" t="s">
        <v>2376</v>
      </c>
      <c r="E1374" s="400" t="s">
        <v>947</v>
      </c>
      <c r="F1374" s="399" t="s">
        <v>947</v>
      </c>
      <c r="G1374" s="399">
        <v>91090</v>
      </c>
      <c r="H1374" s="399" t="s">
        <v>2397</v>
      </c>
      <c r="I1374" s="399" t="s">
        <v>1205</v>
      </c>
      <c r="J1374" s="399" t="s">
        <v>950</v>
      </c>
      <c r="K1374" s="400">
        <v>96.33</v>
      </c>
      <c r="L1374" s="399" t="s">
        <v>951</v>
      </c>
    </row>
    <row r="1375" spans="1:12" ht="13.5">
      <c r="A1375" s="399" t="s">
        <v>2316</v>
      </c>
      <c r="B1375" s="399" t="s">
        <v>2317</v>
      </c>
      <c r="C1375" s="399" t="s">
        <v>2375</v>
      </c>
      <c r="D1375" s="399" t="s">
        <v>2376</v>
      </c>
      <c r="E1375" s="400" t="s">
        <v>947</v>
      </c>
      <c r="F1375" s="399" t="s">
        <v>947</v>
      </c>
      <c r="G1375" s="399">
        <v>91091</v>
      </c>
      <c r="H1375" s="399" t="s">
        <v>2398</v>
      </c>
      <c r="I1375" s="399" t="s">
        <v>1205</v>
      </c>
      <c r="J1375" s="399" t="s">
        <v>950</v>
      </c>
      <c r="K1375" s="400">
        <v>106.43</v>
      </c>
      <c r="L1375" s="399" t="s">
        <v>951</v>
      </c>
    </row>
    <row r="1376" spans="1:12" ht="13.5">
      <c r="A1376" s="399" t="s">
        <v>2316</v>
      </c>
      <c r="B1376" s="399" t="s">
        <v>2317</v>
      </c>
      <c r="C1376" s="399" t="s">
        <v>2375</v>
      </c>
      <c r="D1376" s="399" t="s">
        <v>2376</v>
      </c>
      <c r="E1376" s="400" t="s">
        <v>947</v>
      </c>
      <c r="F1376" s="399" t="s">
        <v>947</v>
      </c>
      <c r="G1376" s="399">
        <v>91092</v>
      </c>
      <c r="H1376" s="399" t="s">
        <v>2399</v>
      </c>
      <c r="I1376" s="399" t="s">
        <v>1205</v>
      </c>
      <c r="J1376" s="399" t="s">
        <v>950</v>
      </c>
      <c r="K1376" s="400">
        <v>132.99</v>
      </c>
      <c r="L1376" s="399" t="s">
        <v>951</v>
      </c>
    </row>
    <row r="1377" spans="1:12" ht="13.5">
      <c r="A1377" s="399" t="s">
        <v>2316</v>
      </c>
      <c r="B1377" s="399" t="s">
        <v>2317</v>
      </c>
      <c r="C1377" s="399" t="s">
        <v>2375</v>
      </c>
      <c r="D1377" s="399" t="s">
        <v>2376</v>
      </c>
      <c r="E1377" s="400" t="s">
        <v>947</v>
      </c>
      <c r="F1377" s="399" t="s">
        <v>947</v>
      </c>
      <c r="G1377" s="399">
        <v>91093</v>
      </c>
      <c r="H1377" s="399" t="s">
        <v>2400</v>
      </c>
      <c r="I1377" s="399" t="s">
        <v>1205</v>
      </c>
      <c r="J1377" s="399" t="s">
        <v>950</v>
      </c>
      <c r="K1377" s="400">
        <v>143.43</v>
      </c>
      <c r="L1377" s="399" t="s">
        <v>951</v>
      </c>
    </row>
    <row r="1378" spans="1:12" ht="13.5">
      <c r="A1378" s="399" t="s">
        <v>2316</v>
      </c>
      <c r="B1378" s="399" t="s">
        <v>2317</v>
      </c>
      <c r="C1378" s="399" t="s">
        <v>2375</v>
      </c>
      <c r="D1378" s="399" t="s">
        <v>2376</v>
      </c>
      <c r="E1378" s="400" t="s">
        <v>947</v>
      </c>
      <c r="F1378" s="399" t="s">
        <v>947</v>
      </c>
      <c r="G1378" s="399">
        <v>91094</v>
      </c>
      <c r="H1378" s="399" t="s">
        <v>2401</v>
      </c>
      <c r="I1378" s="399" t="s">
        <v>1205</v>
      </c>
      <c r="J1378" s="399" t="s">
        <v>950</v>
      </c>
      <c r="K1378" s="400">
        <v>84.76</v>
      </c>
      <c r="L1378" s="399" t="s">
        <v>951</v>
      </c>
    </row>
    <row r="1379" spans="1:12" ht="13.5">
      <c r="A1379" s="399" t="s">
        <v>2316</v>
      </c>
      <c r="B1379" s="399" t="s">
        <v>2317</v>
      </c>
      <c r="C1379" s="399" t="s">
        <v>2375</v>
      </c>
      <c r="D1379" s="399" t="s">
        <v>2376</v>
      </c>
      <c r="E1379" s="400" t="s">
        <v>947</v>
      </c>
      <c r="F1379" s="399" t="s">
        <v>947</v>
      </c>
      <c r="G1379" s="399">
        <v>91095</v>
      </c>
      <c r="H1379" s="399" t="s">
        <v>2402</v>
      </c>
      <c r="I1379" s="399" t="s">
        <v>1205</v>
      </c>
      <c r="J1379" s="399" t="s">
        <v>950</v>
      </c>
      <c r="K1379" s="400">
        <v>98.42</v>
      </c>
      <c r="L1379" s="399" t="s">
        <v>951</v>
      </c>
    </row>
    <row r="1380" spans="1:12" ht="13.5">
      <c r="A1380" s="399" t="s">
        <v>2316</v>
      </c>
      <c r="B1380" s="399" t="s">
        <v>2317</v>
      </c>
      <c r="C1380" s="399" t="s">
        <v>2375</v>
      </c>
      <c r="D1380" s="399" t="s">
        <v>2376</v>
      </c>
      <c r="E1380" s="400" t="s">
        <v>947</v>
      </c>
      <c r="F1380" s="399" t="s">
        <v>947</v>
      </c>
      <c r="G1380" s="399">
        <v>91096</v>
      </c>
      <c r="H1380" s="399" t="s">
        <v>2403</v>
      </c>
      <c r="I1380" s="399" t="s">
        <v>1205</v>
      </c>
      <c r="J1380" s="399" t="s">
        <v>950</v>
      </c>
      <c r="K1380" s="400">
        <v>87.46</v>
      </c>
      <c r="L1380" s="399" t="s">
        <v>951</v>
      </c>
    </row>
    <row r="1381" spans="1:12" ht="13.5">
      <c r="A1381" s="399" t="s">
        <v>2316</v>
      </c>
      <c r="B1381" s="399" t="s">
        <v>2317</v>
      </c>
      <c r="C1381" s="399" t="s">
        <v>2375</v>
      </c>
      <c r="D1381" s="399" t="s">
        <v>2376</v>
      </c>
      <c r="E1381" s="400" t="s">
        <v>947</v>
      </c>
      <c r="F1381" s="399" t="s">
        <v>947</v>
      </c>
      <c r="G1381" s="399">
        <v>91097</v>
      </c>
      <c r="H1381" s="399" t="s">
        <v>2404</v>
      </c>
      <c r="I1381" s="399" t="s">
        <v>1205</v>
      </c>
      <c r="J1381" s="399" t="s">
        <v>950</v>
      </c>
      <c r="K1381" s="400">
        <v>101.06</v>
      </c>
      <c r="L1381" s="399" t="s">
        <v>951</v>
      </c>
    </row>
    <row r="1382" spans="1:12" ht="13.5">
      <c r="A1382" s="399" t="s">
        <v>2316</v>
      </c>
      <c r="B1382" s="399" t="s">
        <v>2317</v>
      </c>
      <c r="C1382" s="399" t="s">
        <v>2375</v>
      </c>
      <c r="D1382" s="399" t="s">
        <v>2376</v>
      </c>
      <c r="E1382" s="400" t="s">
        <v>947</v>
      </c>
      <c r="F1382" s="399" t="s">
        <v>947</v>
      </c>
      <c r="G1382" s="399">
        <v>91098</v>
      </c>
      <c r="H1382" s="399" t="s">
        <v>2405</v>
      </c>
      <c r="I1382" s="399" t="s">
        <v>1205</v>
      </c>
      <c r="J1382" s="399" t="s">
        <v>950</v>
      </c>
      <c r="K1382" s="400">
        <v>97.44</v>
      </c>
      <c r="L1382" s="399" t="s">
        <v>951</v>
      </c>
    </row>
    <row r="1383" spans="1:12" ht="13.5">
      <c r="A1383" s="399" t="s">
        <v>2316</v>
      </c>
      <c r="B1383" s="399" t="s">
        <v>2317</v>
      </c>
      <c r="C1383" s="399" t="s">
        <v>2375</v>
      </c>
      <c r="D1383" s="399" t="s">
        <v>2376</v>
      </c>
      <c r="E1383" s="400" t="s">
        <v>947</v>
      </c>
      <c r="F1383" s="399" t="s">
        <v>947</v>
      </c>
      <c r="G1383" s="399">
        <v>91099</v>
      </c>
      <c r="H1383" s="399" t="s">
        <v>2406</v>
      </c>
      <c r="I1383" s="399" t="s">
        <v>1205</v>
      </c>
      <c r="J1383" s="399" t="s">
        <v>950</v>
      </c>
      <c r="K1383" s="400">
        <v>112.22</v>
      </c>
      <c r="L1383" s="399" t="s">
        <v>951</v>
      </c>
    </row>
    <row r="1384" spans="1:12" ht="13.5">
      <c r="A1384" s="399" t="s">
        <v>2316</v>
      </c>
      <c r="B1384" s="399" t="s">
        <v>2317</v>
      </c>
      <c r="C1384" s="399" t="s">
        <v>2375</v>
      </c>
      <c r="D1384" s="399" t="s">
        <v>2376</v>
      </c>
      <c r="E1384" s="400" t="s">
        <v>947</v>
      </c>
      <c r="F1384" s="399" t="s">
        <v>947</v>
      </c>
      <c r="G1384" s="399">
        <v>91100</v>
      </c>
      <c r="H1384" s="399" t="s">
        <v>2407</v>
      </c>
      <c r="I1384" s="399" t="s">
        <v>1205</v>
      </c>
      <c r="J1384" s="399" t="s">
        <v>950</v>
      </c>
      <c r="K1384" s="400">
        <v>104.62</v>
      </c>
      <c r="L1384" s="399" t="s">
        <v>951</v>
      </c>
    </row>
    <row r="1385" spans="1:12" ht="13.5">
      <c r="A1385" s="399" t="s">
        <v>2316</v>
      </c>
      <c r="B1385" s="399" t="s">
        <v>2317</v>
      </c>
      <c r="C1385" s="399" t="s">
        <v>2375</v>
      </c>
      <c r="D1385" s="399" t="s">
        <v>2376</v>
      </c>
      <c r="E1385" s="400" t="s">
        <v>947</v>
      </c>
      <c r="F1385" s="399" t="s">
        <v>947</v>
      </c>
      <c r="G1385" s="399">
        <v>91101</v>
      </c>
      <c r="H1385" s="399" t="s">
        <v>2408</v>
      </c>
      <c r="I1385" s="399" t="s">
        <v>1205</v>
      </c>
      <c r="J1385" s="399" t="s">
        <v>950</v>
      </c>
      <c r="K1385" s="400">
        <v>119.38</v>
      </c>
      <c r="L1385" s="399" t="s">
        <v>951</v>
      </c>
    </row>
    <row r="1386" spans="1:12" ht="13.5">
      <c r="A1386" s="399" t="s">
        <v>2316</v>
      </c>
      <c r="B1386" s="399" t="s">
        <v>2317</v>
      </c>
      <c r="C1386" s="399" t="s">
        <v>2375</v>
      </c>
      <c r="D1386" s="399" t="s">
        <v>2376</v>
      </c>
      <c r="E1386" s="400" t="s">
        <v>947</v>
      </c>
      <c r="F1386" s="399" t="s">
        <v>947</v>
      </c>
      <c r="G1386" s="399">
        <v>93952</v>
      </c>
      <c r="H1386" s="399" t="s">
        <v>2409</v>
      </c>
      <c r="I1386" s="399" t="s">
        <v>949</v>
      </c>
      <c r="J1386" s="399" t="s">
        <v>950</v>
      </c>
      <c r="K1386" s="400">
        <v>150.6</v>
      </c>
      <c r="L1386" s="399" t="s">
        <v>951</v>
      </c>
    </row>
    <row r="1387" spans="1:12" ht="13.5">
      <c r="A1387" s="399" t="s">
        <v>2316</v>
      </c>
      <c r="B1387" s="399" t="s">
        <v>2317</v>
      </c>
      <c r="C1387" s="399" t="s">
        <v>2375</v>
      </c>
      <c r="D1387" s="399" t="s">
        <v>2376</v>
      </c>
      <c r="E1387" s="400" t="s">
        <v>947</v>
      </c>
      <c r="F1387" s="399" t="s">
        <v>947</v>
      </c>
      <c r="G1387" s="399">
        <v>93953</v>
      </c>
      <c r="H1387" s="399" t="s">
        <v>2410</v>
      </c>
      <c r="I1387" s="399" t="s">
        <v>949</v>
      </c>
      <c r="J1387" s="399" t="s">
        <v>950</v>
      </c>
      <c r="K1387" s="400">
        <v>139.35</v>
      </c>
      <c r="L1387" s="399" t="s">
        <v>951</v>
      </c>
    </row>
    <row r="1388" spans="1:12" ht="13.5">
      <c r="A1388" s="399" t="s">
        <v>2316</v>
      </c>
      <c r="B1388" s="399" t="s">
        <v>2317</v>
      </c>
      <c r="C1388" s="399" t="s">
        <v>2375</v>
      </c>
      <c r="D1388" s="399" t="s">
        <v>2376</v>
      </c>
      <c r="E1388" s="400" t="s">
        <v>947</v>
      </c>
      <c r="F1388" s="399" t="s">
        <v>947</v>
      </c>
      <c r="G1388" s="399">
        <v>93954</v>
      </c>
      <c r="H1388" s="399" t="s">
        <v>2411</v>
      </c>
      <c r="I1388" s="399" t="s">
        <v>949</v>
      </c>
      <c r="J1388" s="399" t="s">
        <v>950</v>
      </c>
      <c r="K1388" s="400">
        <v>132.65</v>
      </c>
      <c r="L1388" s="399" t="s">
        <v>951</v>
      </c>
    </row>
    <row r="1389" spans="1:12" ht="13.5">
      <c r="A1389" s="399" t="s">
        <v>2316</v>
      </c>
      <c r="B1389" s="399" t="s">
        <v>2317</v>
      </c>
      <c r="C1389" s="399" t="s">
        <v>2375</v>
      </c>
      <c r="D1389" s="399" t="s">
        <v>2376</v>
      </c>
      <c r="E1389" s="400" t="s">
        <v>947</v>
      </c>
      <c r="F1389" s="399" t="s">
        <v>947</v>
      </c>
      <c r="G1389" s="399">
        <v>93955</v>
      </c>
      <c r="H1389" s="399" t="s">
        <v>2412</v>
      </c>
      <c r="I1389" s="399" t="s">
        <v>949</v>
      </c>
      <c r="J1389" s="399" t="s">
        <v>950</v>
      </c>
      <c r="K1389" s="400">
        <v>127.89</v>
      </c>
      <c r="L1389" s="399" t="s">
        <v>951</v>
      </c>
    </row>
    <row r="1390" spans="1:12" ht="13.5">
      <c r="A1390" s="399" t="s">
        <v>2316</v>
      </c>
      <c r="B1390" s="399" t="s">
        <v>2317</v>
      </c>
      <c r="C1390" s="399" t="s">
        <v>2375</v>
      </c>
      <c r="D1390" s="399" t="s">
        <v>2376</v>
      </c>
      <c r="E1390" s="400" t="s">
        <v>947</v>
      </c>
      <c r="F1390" s="399" t="s">
        <v>947</v>
      </c>
      <c r="G1390" s="399">
        <v>93956</v>
      </c>
      <c r="H1390" s="399" t="s">
        <v>2413</v>
      </c>
      <c r="I1390" s="399" t="s">
        <v>949</v>
      </c>
      <c r="J1390" s="399" t="s">
        <v>950</v>
      </c>
      <c r="K1390" s="400">
        <v>124.16</v>
      </c>
      <c r="L1390" s="399" t="s">
        <v>951</v>
      </c>
    </row>
    <row r="1391" spans="1:12" ht="13.5">
      <c r="A1391" s="399" t="s">
        <v>2316</v>
      </c>
      <c r="B1391" s="399" t="s">
        <v>2317</v>
      </c>
      <c r="C1391" s="399" t="s">
        <v>2375</v>
      </c>
      <c r="D1391" s="399" t="s">
        <v>2376</v>
      </c>
      <c r="E1391" s="400" t="s">
        <v>947</v>
      </c>
      <c r="F1391" s="399" t="s">
        <v>947</v>
      </c>
      <c r="G1391" s="399">
        <v>93957</v>
      </c>
      <c r="H1391" s="399" t="s">
        <v>2414</v>
      </c>
      <c r="I1391" s="399" t="s">
        <v>949</v>
      </c>
      <c r="J1391" s="399" t="s">
        <v>950</v>
      </c>
      <c r="K1391" s="400">
        <v>159.41999999999999</v>
      </c>
      <c r="L1391" s="399" t="s">
        <v>951</v>
      </c>
    </row>
    <row r="1392" spans="1:12" ht="13.5">
      <c r="A1392" s="399" t="s">
        <v>2316</v>
      </c>
      <c r="B1392" s="399" t="s">
        <v>2317</v>
      </c>
      <c r="C1392" s="399" t="s">
        <v>2375</v>
      </c>
      <c r="D1392" s="399" t="s">
        <v>2376</v>
      </c>
      <c r="E1392" s="400" t="s">
        <v>947</v>
      </c>
      <c r="F1392" s="399" t="s">
        <v>947</v>
      </c>
      <c r="G1392" s="399">
        <v>93958</v>
      </c>
      <c r="H1392" s="399" t="s">
        <v>2415</v>
      </c>
      <c r="I1392" s="399" t="s">
        <v>949</v>
      </c>
      <c r="J1392" s="399" t="s">
        <v>950</v>
      </c>
      <c r="K1392" s="400">
        <v>147.53</v>
      </c>
      <c r="L1392" s="399" t="s">
        <v>951</v>
      </c>
    </row>
    <row r="1393" spans="1:12" ht="13.5">
      <c r="A1393" s="399" t="s">
        <v>2316</v>
      </c>
      <c r="B1393" s="399" t="s">
        <v>2317</v>
      </c>
      <c r="C1393" s="399" t="s">
        <v>2375</v>
      </c>
      <c r="D1393" s="399" t="s">
        <v>2376</v>
      </c>
      <c r="E1393" s="400" t="s">
        <v>947</v>
      </c>
      <c r="F1393" s="399" t="s">
        <v>947</v>
      </c>
      <c r="G1393" s="399">
        <v>93959</v>
      </c>
      <c r="H1393" s="399" t="s">
        <v>2416</v>
      </c>
      <c r="I1393" s="399" t="s">
        <v>949</v>
      </c>
      <c r="J1393" s="399" t="s">
        <v>950</v>
      </c>
      <c r="K1393" s="400">
        <v>140.52000000000001</v>
      </c>
      <c r="L1393" s="399" t="s">
        <v>951</v>
      </c>
    </row>
    <row r="1394" spans="1:12" ht="13.5">
      <c r="A1394" s="399" t="s">
        <v>2316</v>
      </c>
      <c r="B1394" s="399" t="s">
        <v>2317</v>
      </c>
      <c r="C1394" s="399" t="s">
        <v>2375</v>
      </c>
      <c r="D1394" s="399" t="s">
        <v>2376</v>
      </c>
      <c r="E1394" s="400" t="s">
        <v>947</v>
      </c>
      <c r="F1394" s="399" t="s">
        <v>947</v>
      </c>
      <c r="G1394" s="399">
        <v>93960</v>
      </c>
      <c r="H1394" s="399" t="s">
        <v>2417</v>
      </c>
      <c r="I1394" s="399" t="s">
        <v>949</v>
      </c>
      <c r="J1394" s="399" t="s">
        <v>950</v>
      </c>
      <c r="K1394" s="400">
        <v>135.55000000000001</v>
      </c>
      <c r="L1394" s="399" t="s">
        <v>951</v>
      </c>
    </row>
    <row r="1395" spans="1:12" ht="13.5">
      <c r="A1395" s="399" t="s">
        <v>2316</v>
      </c>
      <c r="B1395" s="399" t="s">
        <v>2317</v>
      </c>
      <c r="C1395" s="399" t="s">
        <v>2375</v>
      </c>
      <c r="D1395" s="399" t="s">
        <v>2376</v>
      </c>
      <c r="E1395" s="400" t="s">
        <v>947</v>
      </c>
      <c r="F1395" s="399" t="s">
        <v>947</v>
      </c>
      <c r="G1395" s="399">
        <v>93961</v>
      </c>
      <c r="H1395" s="399" t="s">
        <v>2418</v>
      </c>
      <c r="I1395" s="399" t="s">
        <v>949</v>
      </c>
      <c r="J1395" s="399" t="s">
        <v>950</v>
      </c>
      <c r="K1395" s="400">
        <v>131.68</v>
      </c>
      <c r="L1395" s="399" t="s">
        <v>951</v>
      </c>
    </row>
    <row r="1396" spans="1:12" ht="13.5">
      <c r="A1396" s="399" t="s">
        <v>2316</v>
      </c>
      <c r="B1396" s="399" t="s">
        <v>2317</v>
      </c>
      <c r="C1396" s="399" t="s">
        <v>2375</v>
      </c>
      <c r="D1396" s="399" t="s">
        <v>2376</v>
      </c>
      <c r="E1396" s="400" t="s">
        <v>947</v>
      </c>
      <c r="F1396" s="399" t="s">
        <v>947</v>
      </c>
      <c r="G1396" s="399">
        <v>93962</v>
      </c>
      <c r="H1396" s="399" t="s">
        <v>2419</v>
      </c>
      <c r="I1396" s="399" t="s">
        <v>949</v>
      </c>
      <c r="J1396" s="399" t="s">
        <v>950</v>
      </c>
      <c r="K1396" s="400">
        <v>142.5</v>
      </c>
      <c r="L1396" s="399" t="s">
        <v>951</v>
      </c>
    </row>
    <row r="1397" spans="1:12" ht="13.5">
      <c r="A1397" s="399" t="s">
        <v>2316</v>
      </c>
      <c r="B1397" s="399" t="s">
        <v>2317</v>
      </c>
      <c r="C1397" s="399" t="s">
        <v>2375</v>
      </c>
      <c r="D1397" s="399" t="s">
        <v>2376</v>
      </c>
      <c r="E1397" s="400" t="s">
        <v>947</v>
      </c>
      <c r="F1397" s="399" t="s">
        <v>947</v>
      </c>
      <c r="G1397" s="399">
        <v>93963</v>
      </c>
      <c r="H1397" s="399" t="s">
        <v>2420</v>
      </c>
      <c r="I1397" s="399" t="s">
        <v>949</v>
      </c>
      <c r="J1397" s="399" t="s">
        <v>950</v>
      </c>
      <c r="K1397" s="400">
        <v>131.29</v>
      </c>
      <c r="L1397" s="399" t="s">
        <v>951</v>
      </c>
    </row>
    <row r="1398" spans="1:12" ht="13.5">
      <c r="A1398" s="399" t="s">
        <v>2316</v>
      </c>
      <c r="B1398" s="399" t="s">
        <v>2317</v>
      </c>
      <c r="C1398" s="399" t="s">
        <v>2375</v>
      </c>
      <c r="D1398" s="399" t="s">
        <v>2376</v>
      </c>
      <c r="E1398" s="400" t="s">
        <v>947</v>
      </c>
      <c r="F1398" s="399" t="s">
        <v>947</v>
      </c>
      <c r="G1398" s="399">
        <v>93964</v>
      </c>
      <c r="H1398" s="399" t="s">
        <v>2421</v>
      </c>
      <c r="I1398" s="399" t="s">
        <v>949</v>
      </c>
      <c r="J1398" s="399" t="s">
        <v>950</v>
      </c>
      <c r="K1398" s="400">
        <v>124.63</v>
      </c>
      <c r="L1398" s="399" t="s">
        <v>951</v>
      </c>
    </row>
    <row r="1399" spans="1:12" ht="13.5">
      <c r="A1399" s="399" t="s">
        <v>2316</v>
      </c>
      <c r="B1399" s="399" t="s">
        <v>2317</v>
      </c>
      <c r="C1399" s="399" t="s">
        <v>2375</v>
      </c>
      <c r="D1399" s="399" t="s">
        <v>2376</v>
      </c>
      <c r="E1399" s="400" t="s">
        <v>947</v>
      </c>
      <c r="F1399" s="399" t="s">
        <v>947</v>
      </c>
      <c r="G1399" s="399">
        <v>93965</v>
      </c>
      <c r="H1399" s="399" t="s">
        <v>2422</v>
      </c>
      <c r="I1399" s="399" t="s">
        <v>949</v>
      </c>
      <c r="J1399" s="399" t="s">
        <v>950</v>
      </c>
      <c r="K1399" s="400">
        <v>118.13</v>
      </c>
      <c r="L1399" s="399" t="s">
        <v>951</v>
      </c>
    </row>
    <row r="1400" spans="1:12" ht="13.5">
      <c r="A1400" s="399" t="s">
        <v>2316</v>
      </c>
      <c r="B1400" s="399" t="s">
        <v>2317</v>
      </c>
      <c r="C1400" s="399" t="s">
        <v>2375</v>
      </c>
      <c r="D1400" s="399" t="s">
        <v>2376</v>
      </c>
      <c r="E1400" s="400" t="s">
        <v>947</v>
      </c>
      <c r="F1400" s="399" t="s">
        <v>947</v>
      </c>
      <c r="G1400" s="399">
        <v>93966</v>
      </c>
      <c r="H1400" s="399" t="s">
        <v>2423</v>
      </c>
      <c r="I1400" s="399" t="s">
        <v>949</v>
      </c>
      <c r="J1400" s="399" t="s">
        <v>950</v>
      </c>
      <c r="K1400" s="400">
        <v>116.18</v>
      </c>
      <c r="L1400" s="399" t="s">
        <v>951</v>
      </c>
    </row>
    <row r="1401" spans="1:12" ht="13.5">
      <c r="A1401" s="399" t="s">
        <v>2316</v>
      </c>
      <c r="B1401" s="399" t="s">
        <v>2317</v>
      </c>
      <c r="C1401" s="399" t="s">
        <v>2375</v>
      </c>
      <c r="D1401" s="399" t="s">
        <v>2376</v>
      </c>
      <c r="E1401" s="400" t="s">
        <v>947</v>
      </c>
      <c r="F1401" s="399" t="s">
        <v>947</v>
      </c>
      <c r="G1401" s="399">
        <v>93967</v>
      </c>
      <c r="H1401" s="399" t="s">
        <v>2424</v>
      </c>
      <c r="I1401" s="399" t="s">
        <v>949</v>
      </c>
      <c r="J1401" s="399" t="s">
        <v>950</v>
      </c>
      <c r="K1401" s="400">
        <v>151.34</v>
      </c>
      <c r="L1401" s="399" t="s">
        <v>951</v>
      </c>
    </row>
    <row r="1402" spans="1:12" ht="13.5">
      <c r="A1402" s="399" t="s">
        <v>2316</v>
      </c>
      <c r="B1402" s="399" t="s">
        <v>2317</v>
      </c>
      <c r="C1402" s="399" t="s">
        <v>2375</v>
      </c>
      <c r="D1402" s="399" t="s">
        <v>2376</v>
      </c>
      <c r="E1402" s="400" t="s">
        <v>947</v>
      </c>
      <c r="F1402" s="399" t="s">
        <v>947</v>
      </c>
      <c r="G1402" s="399">
        <v>93968</v>
      </c>
      <c r="H1402" s="399" t="s">
        <v>2425</v>
      </c>
      <c r="I1402" s="399" t="s">
        <v>949</v>
      </c>
      <c r="J1402" s="399" t="s">
        <v>950</v>
      </c>
      <c r="K1402" s="400">
        <v>139.49</v>
      </c>
      <c r="L1402" s="399" t="s">
        <v>951</v>
      </c>
    </row>
    <row r="1403" spans="1:12" ht="13.5">
      <c r="A1403" s="399" t="s">
        <v>2316</v>
      </c>
      <c r="B1403" s="399" t="s">
        <v>2317</v>
      </c>
      <c r="C1403" s="399" t="s">
        <v>2375</v>
      </c>
      <c r="D1403" s="399" t="s">
        <v>2376</v>
      </c>
      <c r="E1403" s="400" t="s">
        <v>947</v>
      </c>
      <c r="F1403" s="399" t="s">
        <v>947</v>
      </c>
      <c r="G1403" s="399">
        <v>93969</v>
      </c>
      <c r="H1403" s="399" t="s">
        <v>2426</v>
      </c>
      <c r="I1403" s="399" t="s">
        <v>949</v>
      </c>
      <c r="J1403" s="399" t="s">
        <v>950</v>
      </c>
      <c r="K1403" s="400">
        <v>132.47999999999999</v>
      </c>
      <c r="L1403" s="399" t="s">
        <v>951</v>
      </c>
    </row>
    <row r="1404" spans="1:12" ht="13.5">
      <c r="A1404" s="399" t="s">
        <v>2316</v>
      </c>
      <c r="B1404" s="399" t="s">
        <v>2317</v>
      </c>
      <c r="C1404" s="399" t="s">
        <v>2375</v>
      </c>
      <c r="D1404" s="399" t="s">
        <v>2376</v>
      </c>
      <c r="E1404" s="400" t="s">
        <v>947</v>
      </c>
      <c r="F1404" s="399" t="s">
        <v>947</v>
      </c>
      <c r="G1404" s="399">
        <v>93970</v>
      </c>
      <c r="H1404" s="399" t="s">
        <v>2427</v>
      </c>
      <c r="I1404" s="399" t="s">
        <v>949</v>
      </c>
      <c r="J1404" s="399" t="s">
        <v>950</v>
      </c>
      <c r="K1404" s="400">
        <v>127.57</v>
      </c>
      <c r="L1404" s="399" t="s">
        <v>951</v>
      </c>
    </row>
    <row r="1405" spans="1:12" ht="13.5">
      <c r="A1405" s="399" t="s">
        <v>2316</v>
      </c>
      <c r="B1405" s="399" t="s">
        <v>2317</v>
      </c>
      <c r="C1405" s="399" t="s">
        <v>2375</v>
      </c>
      <c r="D1405" s="399" t="s">
        <v>2376</v>
      </c>
      <c r="E1405" s="400" t="s">
        <v>947</v>
      </c>
      <c r="F1405" s="399" t="s">
        <v>947</v>
      </c>
      <c r="G1405" s="399">
        <v>93971</v>
      </c>
      <c r="H1405" s="399" t="s">
        <v>2428</v>
      </c>
      <c r="I1405" s="399" t="s">
        <v>949</v>
      </c>
      <c r="J1405" s="399" t="s">
        <v>950</v>
      </c>
      <c r="K1405" s="400">
        <v>120.1</v>
      </c>
      <c r="L1405" s="399" t="s">
        <v>951</v>
      </c>
    </row>
    <row r="1406" spans="1:12" ht="13.5">
      <c r="A1406" s="399" t="s">
        <v>2316</v>
      </c>
      <c r="B1406" s="399" t="s">
        <v>2317</v>
      </c>
      <c r="C1406" s="399" t="s">
        <v>2375</v>
      </c>
      <c r="D1406" s="399" t="s">
        <v>2376</v>
      </c>
      <c r="E1406" s="400" t="s">
        <v>947</v>
      </c>
      <c r="F1406" s="399" t="s">
        <v>947</v>
      </c>
      <c r="G1406" s="399">
        <v>95108</v>
      </c>
      <c r="H1406" s="399" t="s">
        <v>2429</v>
      </c>
      <c r="I1406" s="399" t="s">
        <v>1036</v>
      </c>
      <c r="J1406" s="399" t="s">
        <v>1037</v>
      </c>
      <c r="K1406" s="400">
        <v>24.56</v>
      </c>
      <c r="L1406" s="399" t="s">
        <v>951</v>
      </c>
    </row>
    <row r="1407" spans="1:12" ht="13.5">
      <c r="A1407" s="399" t="s">
        <v>2316</v>
      </c>
      <c r="B1407" s="399" t="s">
        <v>2317</v>
      </c>
      <c r="C1407" s="399" t="s">
        <v>2375</v>
      </c>
      <c r="D1407" s="399" t="s">
        <v>2376</v>
      </c>
      <c r="E1407" s="400" t="s">
        <v>947</v>
      </c>
      <c r="F1407" s="399" t="s">
        <v>947</v>
      </c>
      <c r="G1407" s="399">
        <v>100332</v>
      </c>
      <c r="H1407" s="399" t="s">
        <v>2430</v>
      </c>
      <c r="I1407" s="399" t="s">
        <v>1205</v>
      </c>
      <c r="J1407" s="399" t="s">
        <v>950</v>
      </c>
      <c r="K1407" s="400">
        <v>491.76</v>
      </c>
      <c r="L1407" s="399" t="s">
        <v>951</v>
      </c>
    </row>
    <row r="1408" spans="1:12" ht="13.5">
      <c r="A1408" s="399" t="s">
        <v>2316</v>
      </c>
      <c r="B1408" s="399" t="s">
        <v>2317</v>
      </c>
      <c r="C1408" s="399" t="s">
        <v>2375</v>
      </c>
      <c r="D1408" s="399" t="s">
        <v>2376</v>
      </c>
      <c r="E1408" s="400" t="s">
        <v>947</v>
      </c>
      <c r="F1408" s="399" t="s">
        <v>947</v>
      </c>
      <c r="G1408" s="399">
        <v>100333</v>
      </c>
      <c r="H1408" s="399" t="s">
        <v>2431</v>
      </c>
      <c r="I1408" s="399" t="s">
        <v>1205</v>
      </c>
      <c r="J1408" s="399" t="s">
        <v>950</v>
      </c>
      <c r="K1408" s="400">
        <v>309.39999999999998</v>
      </c>
      <c r="L1408" s="399" t="s">
        <v>951</v>
      </c>
    </row>
    <row r="1409" spans="1:12" ht="13.5">
      <c r="A1409" s="399" t="s">
        <v>2316</v>
      </c>
      <c r="B1409" s="399" t="s">
        <v>2317</v>
      </c>
      <c r="C1409" s="399" t="s">
        <v>2375</v>
      </c>
      <c r="D1409" s="399" t="s">
        <v>2376</v>
      </c>
      <c r="E1409" s="400" t="s">
        <v>947</v>
      </c>
      <c r="F1409" s="399" t="s">
        <v>947</v>
      </c>
      <c r="G1409" s="399">
        <v>100334</v>
      </c>
      <c r="H1409" s="399" t="s">
        <v>2432</v>
      </c>
      <c r="I1409" s="399" t="s">
        <v>1205</v>
      </c>
      <c r="J1409" s="399" t="s">
        <v>950</v>
      </c>
      <c r="K1409" s="400">
        <v>392.28</v>
      </c>
      <c r="L1409" s="399" t="s">
        <v>951</v>
      </c>
    </row>
    <row r="1410" spans="1:12" ht="13.5">
      <c r="A1410" s="399" t="s">
        <v>2316</v>
      </c>
      <c r="B1410" s="399" t="s">
        <v>2317</v>
      </c>
      <c r="C1410" s="399" t="s">
        <v>2375</v>
      </c>
      <c r="D1410" s="399" t="s">
        <v>2376</v>
      </c>
      <c r="E1410" s="400" t="s">
        <v>947</v>
      </c>
      <c r="F1410" s="399" t="s">
        <v>947</v>
      </c>
      <c r="G1410" s="399">
        <v>100335</v>
      </c>
      <c r="H1410" s="399" t="s">
        <v>2433</v>
      </c>
      <c r="I1410" s="399" t="s">
        <v>1205</v>
      </c>
      <c r="J1410" s="399" t="s">
        <v>950</v>
      </c>
      <c r="K1410" s="400">
        <v>255.51</v>
      </c>
      <c r="L1410" s="399" t="s">
        <v>951</v>
      </c>
    </row>
    <row r="1411" spans="1:12" ht="13.5">
      <c r="A1411" s="399" t="s">
        <v>2316</v>
      </c>
      <c r="B1411" s="399" t="s">
        <v>2317</v>
      </c>
      <c r="C1411" s="399" t="s">
        <v>2375</v>
      </c>
      <c r="D1411" s="399" t="s">
        <v>2376</v>
      </c>
      <c r="E1411" s="400" t="s">
        <v>947</v>
      </c>
      <c r="F1411" s="399" t="s">
        <v>947</v>
      </c>
      <c r="G1411" s="399">
        <v>100341</v>
      </c>
      <c r="H1411" s="399" t="s">
        <v>2434</v>
      </c>
      <c r="I1411" s="399" t="s">
        <v>1205</v>
      </c>
      <c r="J1411" s="399" t="s">
        <v>1037</v>
      </c>
      <c r="K1411" s="400">
        <v>24.25</v>
      </c>
      <c r="L1411" s="399" t="s">
        <v>951</v>
      </c>
    </row>
    <row r="1412" spans="1:12" ht="13.5">
      <c r="A1412" s="399" t="s">
        <v>2316</v>
      </c>
      <c r="B1412" s="399" t="s">
        <v>2317</v>
      </c>
      <c r="C1412" s="399" t="s">
        <v>2375</v>
      </c>
      <c r="D1412" s="399" t="s">
        <v>2376</v>
      </c>
      <c r="E1412" s="400" t="s">
        <v>947</v>
      </c>
      <c r="F1412" s="399" t="s">
        <v>947</v>
      </c>
      <c r="G1412" s="399">
        <v>100342</v>
      </c>
      <c r="H1412" s="399" t="s">
        <v>2435</v>
      </c>
      <c r="I1412" s="399" t="s">
        <v>226</v>
      </c>
      <c r="J1412" s="399" t="s">
        <v>950</v>
      </c>
      <c r="K1412" s="400">
        <v>10.35</v>
      </c>
      <c r="L1412" s="399" t="s">
        <v>951</v>
      </c>
    </row>
    <row r="1413" spans="1:12" ht="13.5">
      <c r="A1413" s="399" t="s">
        <v>2316</v>
      </c>
      <c r="B1413" s="399" t="s">
        <v>2317</v>
      </c>
      <c r="C1413" s="399" t="s">
        <v>2375</v>
      </c>
      <c r="D1413" s="399" t="s">
        <v>2376</v>
      </c>
      <c r="E1413" s="400" t="s">
        <v>947</v>
      </c>
      <c r="F1413" s="399" t="s">
        <v>947</v>
      </c>
      <c r="G1413" s="399">
        <v>100343</v>
      </c>
      <c r="H1413" s="399" t="s">
        <v>2436</v>
      </c>
      <c r="I1413" s="399" t="s">
        <v>226</v>
      </c>
      <c r="J1413" s="399" t="s">
        <v>950</v>
      </c>
      <c r="K1413" s="400">
        <v>9.41</v>
      </c>
      <c r="L1413" s="399" t="s">
        <v>951</v>
      </c>
    </row>
    <row r="1414" spans="1:12" ht="13.5">
      <c r="A1414" s="399" t="s">
        <v>2316</v>
      </c>
      <c r="B1414" s="399" t="s">
        <v>2317</v>
      </c>
      <c r="C1414" s="399" t="s">
        <v>2375</v>
      </c>
      <c r="D1414" s="399" t="s">
        <v>2376</v>
      </c>
      <c r="E1414" s="400" t="s">
        <v>947</v>
      </c>
      <c r="F1414" s="399" t="s">
        <v>947</v>
      </c>
      <c r="G1414" s="399">
        <v>100344</v>
      </c>
      <c r="H1414" s="399" t="s">
        <v>2437</v>
      </c>
      <c r="I1414" s="399" t="s">
        <v>226</v>
      </c>
      <c r="J1414" s="399" t="s">
        <v>950</v>
      </c>
      <c r="K1414" s="400">
        <v>8.27</v>
      </c>
      <c r="L1414" s="399" t="s">
        <v>951</v>
      </c>
    </row>
    <row r="1415" spans="1:12" ht="13.5">
      <c r="A1415" s="399" t="s">
        <v>2316</v>
      </c>
      <c r="B1415" s="399" t="s">
        <v>2317</v>
      </c>
      <c r="C1415" s="399" t="s">
        <v>2375</v>
      </c>
      <c r="D1415" s="399" t="s">
        <v>2376</v>
      </c>
      <c r="E1415" s="400" t="s">
        <v>947</v>
      </c>
      <c r="F1415" s="399" t="s">
        <v>947</v>
      </c>
      <c r="G1415" s="399">
        <v>100345</v>
      </c>
      <c r="H1415" s="399" t="s">
        <v>2438</v>
      </c>
      <c r="I1415" s="399" t="s">
        <v>226</v>
      </c>
      <c r="J1415" s="399" t="s">
        <v>950</v>
      </c>
      <c r="K1415" s="400">
        <v>6.89</v>
      </c>
      <c r="L1415" s="399" t="s">
        <v>951</v>
      </c>
    </row>
    <row r="1416" spans="1:12" ht="13.5">
      <c r="A1416" s="399" t="s">
        <v>2316</v>
      </c>
      <c r="B1416" s="399" t="s">
        <v>2317</v>
      </c>
      <c r="C1416" s="399" t="s">
        <v>2375</v>
      </c>
      <c r="D1416" s="399" t="s">
        <v>2376</v>
      </c>
      <c r="E1416" s="400" t="s">
        <v>947</v>
      </c>
      <c r="F1416" s="399" t="s">
        <v>947</v>
      </c>
      <c r="G1416" s="399">
        <v>100346</v>
      </c>
      <c r="H1416" s="399" t="s">
        <v>2439</v>
      </c>
      <c r="I1416" s="399" t="s">
        <v>226</v>
      </c>
      <c r="J1416" s="399" t="s">
        <v>950</v>
      </c>
      <c r="K1416" s="400">
        <v>6.42</v>
      </c>
      <c r="L1416" s="399" t="s">
        <v>951</v>
      </c>
    </row>
    <row r="1417" spans="1:12" ht="13.5">
      <c r="A1417" s="399" t="s">
        <v>2316</v>
      </c>
      <c r="B1417" s="399" t="s">
        <v>2317</v>
      </c>
      <c r="C1417" s="399" t="s">
        <v>2375</v>
      </c>
      <c r="D1417" s="399" t="s">
        <v>2376</v>
      </c>
      <c r="E1417" s="400" t="s">
        <v>947</v>
      </c>
      <c r="F1417" s="399" t="s">
        <v>947</v>
      </c>
      <c r="G1417" s="399">
        <v>100347</v>
      </c>
      <c r="H1417" s="399" t="s">
        <v>2440</v>
      </c>
      <c r="I1417" s="399" t="s">
        <v>226</v>
      </c>
      <c r="J1417" s="399" t="s">
        <v>950</v>
      </c>
      <c r="K1417" s="400">
        <v>7.08</v>
      </c>
      <c r="L1417" s="399" t="s">
        <v>951</v>
      </c>
    </row>
    <row r="1418" spans="1:12" ht="13.5">
      <c r="A1418" s="399" t="s">
        <v>2316</v>
      </c>
      <c r="B1418" s="399" t="s">
        <v>2317</v>
      </c>
      <c r="C1418" s="399" t="s">
        <v>2375</v>
      </c>
      <c r="D1418" s="399" t="s">
        <v>2376</v>
      </c>
      <c r="E1418" s="400" t="s">
        <v>947</v>
      </c>
      <c r="F1418" s="399" t="s">
        <v>947</v>
      </c>
      <c r="G1418" s="399">
        <v>100348</v>
      </c>
      <c r="H1418" s="399" t="s">
        <v>2441</v>
      </c>
      <c r="I1418" s="399" t="s">
        <v>226</v>
      </c>
      <c r="J1418" s="399" t="s">
        <v>950</v>
      </c>
      <c r="K1418" s="400">
        <v>6.85</v>
      </c>
      <c r="L1418" s="399" t="s">
        <v>951</v>
      </c>
    </row>
    <row r="1419" spans="1:12" ht="13.5">
      <c r="A1419" s="399" t="s">
        <v>2316</v>
      </c>
      <c r="B1419" s="399" t="s">
        <v>2317</v>
      </c>
      <c r="C1419" s="399" t="s">
        <v>2375</v>
      </c>
      <c r="D1419" s="399" t="s">
        <v>2376</v>
      </c>
      <c r="E1419" s="400" t="s">
        <v>947</v>
      </c>
      <c r="F1419" s="399" t="s">
        <v>947</v>
      </c>
      <c r="G1419" s="399">
        <v>100349</v>
      </c>
      <c r="H1419" s="399" t="s">
        <v>2442</v>
      </c>
      <c r="I1419" s="399" t="s">
        <v>2331</v>
      </c>
      <c r="J1419" s="399" t="s">
        <v>950</v>
      </c>
      <c r="K1419" s="400">
        <v>370.27</v>
      </c>
      <c r="L1419" s="399" t="s">
        <v>951</v>
      </c>
    </row>
    <row r="1420" spans="1:12" ht="13.5">
      <c r="A1420" s="399" t="s">
        <v>2316</v>
      </c>
      <c r="B1420" s="399" t="s">
        <v>2317</v>
      </c>
      <c r="C1420" s="399" t="s">
        <v>2443</v>
      </c>
      <c r="D1420" s="399" t="s">
        <v>2444</v>
      </c>
      <c r="E1420" s="400">
        <v>73799</v>
      </c>
      <c r="F1420" s="399" t="s">
        <v>2445</v>
      </c>
      <c r="G1420" s="399" t="s">
        <v>2446</v>
      </c>
      <c r="H1420" s="399" t="s">
        <v>2447</v>
      </c>
      <c r="I1420" s="399" t="s">
        <v>1036</v>
      </c>
      <c r="J1420" s="399" t="s">
        <v>950</v>
      </c>
      <c r="K1420" s="400">
        <v>354.15</v>
      </c>
      <c r="L1420" s="399" t="s">
        <v>951</v>
      </c>
    </row>
    <row r="1421" spans="1:12" ht="13.5">
      <c r="A1421" s="399" t="s">
        <v>2316</v>
      </c>
      <c r="B1421" s="399" t="s">
        <v>2317</v>
      </c>
      <c r="C1421" s="399" t="s">
        <v>2443</v>
      </c>
      <c r="D1421" s="399" t="s">
        <v>2444</v>
      </c>
      <c r="E1421" s="400">
        <v>73856</v>
      </c>
      <c r="F1421" s="399" t="s">
        <v>2448</v>
      </c>
      <c r="G1421" s="399" t="s">
        <v>2449</v>
      </c>
      <c r="H1421" s="399" t="s">
        <v>2450</v>
      </c>
      <c r="I1421" s="399" t="s">
        <v>1036</v>
      </c>
      <c r="J1421" s="399" t="s">
        <v>950</v>
      </c>
      <c r="K1421" s="400">
        <v>618.27</v>
      </c>
      <c r="L1421" s="399" t="s">
        <v>951</v>
      </c>
    </row>
    <row r="1422" spans="1:12" ht="13.5">
      <c r="A1422" s="399" t="s">
        <v>2316</v>
      </c>
      <c r="B1422" s="399" t="s">
        <v>2317</v>
      </c>
      <c r="C1422" s="399" t="s">
        <v>2443</v>
      </c>
      <c r="D1422" s="399" t="s">
        <v>2444</v>
      </c>
      <c r="E1422" s="400">
        <v>73856</v>
      </c>
      <c r="F1422" s="399" t="s">
        <v>2448</v>
      </c>
      <c r="G1422" s="399" t="s">
        <v>2451</v>
      </c>
      <c r="H1422" s="399" t="s">
        <v>2452</v>
      </c>
      <c r="I1422" s="399" t="s">
        <v>1036</v>
      </c>
      <c r="J1422" s="399" t="s">
        <v>950</v>
      </c>
      <c r="K1422" s="401">
        <v>1008.51</v>
      </c>
      <c r="L1422" s="399" t="s">
        <v>951</v>
      </c>
    </row>
    <row r="1423" spans="1:12" ht="13.5">
      <c r="A1423" s="399" t="s">
        <v>2316</v>
      </c>
      <c r="B1423" s="399" t="s">
        <v>2317</v>
      </c>
      <c r="C1423" s="399" t="s">
        <v>2443</v>
      </c>
      <c r="D1423" s="399" t="s">
        <v>2444</v>
      </c>
      <c r="E1423" s="400">
        <v>73856</v>
      </c>
      <c r="F1423" s="399" t="s">
        <v>2448</v>
      </c>
      <c r="G1423" s="399" t="s">
        <v>2453</v>
      </c>
      <c r="H1423" s="399" t="s">
        <v>2454</v>
      </c>
      <c r="I1423" s="399" t="s">
        <v>1036</v>
      </c>
      <c r="J1423" s="399" t="s">
        <v>950</v>
      </c>
      <c r="K1423" s="401">
        <v>1505.79</v>
      </c>
      <c r="L1423" s="399" t="s">
        <v>951</v>
      </c>
    </row>
    <row r="1424" spans="1:12" ht="13.5">
      <c r="A1424" s="399" t="s">
        <v>2316</v>
      </c>
      <c r="B1424" s="399" t="s">
        <v>2317</v>
      </c>
      <c r="C1424" s="399" t="s">
        <v>2443</v>
      </c>
      <c r="D1424" s="399" t="s">
        <v>2444</v>
      </c>
      <c r="E1424" s="400">
        <v>73856</v>
      </c>
      <c r="F1424" s="399" t="s">
        <v>2448</v>
      </c>
      <c r="G1424" s="399" t="s">
        <v>2455</v>
      </c>
      <c r="H1424" s="399" t="s">
        <v>2456</v>
      </c>
      <c r="I1424" s="399" t="s">
        <v>1036</v>
      </c>
      <c r="J1424" s="399" t="s">
        <v>950</v>
      </c>
      <c r="K1424" s="401">
        <v>2116.89</v>
      </c>
      <c r="L1424" s="399" t="s">
        <v>951</v>
      </c>
    </row>
    <row r="1425" spans="1:12" ht="13.5">
      <c r="A1425" s="399" t="s">
        <v>2316</v>
      </c>
      <c r="B1425" s="399" t="s">
        <v>2317</v>
      </c>
      <c r="C1425" s="399" t="s">
        <v>2443</v>
      </c>
      <c r="D1425" s="399" t="s">
        <v>2444</v>
      </c>
      <c r="E1425" s="400">
        <v>73856</v>
      </c>
      <c r="F1425" s="399" t="s">
        <v>2448</v>
      </c>
      <c r="G1425" s="399" t="s">
        <v>2457</v>
      </c>
      <c r="H1425" s="399" t="s">
        <v>2458</v>
      </c>
      <c r="I1425" s="399" t="s">
        <v>1036</v>
      </c>
      <c r="J1425" s="399" t="s">
        <v>950</v>
      </c>
      <c r="K1425" s="401">
        <v>2847.12</v>
      </c>
      <c r="L1425" s="399" t="s">
        <v>951</v>
      </c>
    </row>
    <row r="1426" spans="1:12" ht="13.5">
      <c r="A1426" s="399" t="s">
        <v>2316</v>
      </c>
      <c r="B1426" s="399" t="s">
        <v>2317</v>
      </c>
      <c r="C1426" s="399" t="s">
        <v>2443</v>
      </c>
      <c r="D1426" s="399" t="s">
        <v>2444</v>
      </c>
      <c r="E1426" s="400">
        <v>73856</v>
      </c>
      <c r="F1426" s="399" t="s">
        <v>2448</v>
      </c>
      <c r="G1426" s="399" t="s">
        <v>2459</v>
      </c>
      <c r="H1426" s="399" t="s">
        <v>2460</v>
      </c>
      <c r="I1426" s="399" t="s">
        <v>1036</v>
      </c>
      <c r="J1426" s="399" t="s">
        <v>950</v>
      </c>
      <c r="K1426" s="400">
        <v>870.45</v>
      </c>
      <c r="L1426" s="399" t="s">
        <v>951</v>
      </c>
    </row>
    <row r="1427" spans="1:12" ht="13.5">
      <c r="A1427" s="399" t="s">
        <v>2316</v>
      </c>
      <c r="B1427" s="399" t="s">
        <v>2317</v>
      </c>
      <c r="C1427" s="399" t="s">
        <v>2443</v>
      </c>
      <c r="D1427" s="399" t="s">
        <v>2444</v>
      </c>
      <c r="E1427" s="400">
        <v>73856</v>
      </c>
      <c r="F1427" s="399" t="s">
        <v>2448</v>
      </c>
      <c r="G1427" s="399" t="s">
        <v>2461</v>
      </c>
      <c r="H1427" s="399" t="s">
        <v>2462</v>
      </c>
      <c r="I1427" s="399" t="s">
        <v>1036</v>
      </c>
      <c r="J1427" s="399" t="s">
        <v>950</v>
      </c>
      <c r="K1427" s="401">
        <v>1428.63</v>
      </c>
      <c r="L1427" s="399" t="s">
        <v>951</v>
      </c>
    </row>
    <row r="1428" spans="1:12" ht="13.5">
      <c r="A1428" s="399" t="s">
        <v>2316</v>
      </c>
      <c r="B1428" s="399" t="s">
        <v>2317</v>
      </c>
      <c r="C1428" s="399" t="s">
        <v>2443</v>
      </c>
      <c r="D1428" s="399" t="s">
        <v>2444</v>
      </c>
      <c r="E1428" s="400">
        <v>73856</v>
      </c>
      <c r="F1428" s="399" t="s">
        <v>2448</v>
      </c>
      <c r="G1428" s="399" t="s">
        <v>2463</v>
      </c>
      <c r="H1428" s="399" t="s">
        <v>2464</v>
      </c>
      <c r="I1428" s="399" t="s">
        <v>1036</v>
      </c>
      <c r="J1428" s="399" t="s">
        <v>950</v>
      </c>
      <c r="K1428" s="401">
        <v>2137.5300000000002</v>
      </c>
      <c r="L1428" s="399" t="s">
        <v>951</v>
      </c>
    </row>
    <row r="1429" spans="1:12" ht="13.5">
      <c r="A1429" s="399" t="s">
        <v>2316</v>
      </c>
      <c r="B1429" s="399" t="s">
        <v>2317</v>
      </c>
      <c r="C1429" s="399" t="s">
        <v>2443</v>
      </c>
      <c r="D1429" s="399" t="s">
        <v>2444</v>
      </c>
      <c r="E1429" s="400">
        <v>73856</v>
      </c>
      <c r="F1429" s="399" t="s">
        <v>2448</v>
      </c>
      <c r="G1429" s="399" t="s">
        <v>2465</v>
      </c>
      <c r="H1429" s="399" t="s">
        <v>2466</v>
      </c>
      <c r="I1429" s="399" t="s">
        <v>1036</v>
      </c>
      <c r="J1429" s="399" t="s">
        <v>950</v>
      </c>
      <c r="K1429" s="401">
        <v>2708.8</v>
      </c>
      <c r="L1429" s="399" t="s">
        <v>951</v>
      </c>
    </row>
    <row r="1430" spans="1:12" ht="13.5">
      <c r="A1430" s="399" t="s">
        <v>2316</v>
      </c>
      <c r="B1430" s="399" t="s">
        <v>2317</v>
      </c>
      <c r="C1430" s="399" t="s">
        <v>2443</v>
      </c>
      <c r="D1430" s="399" t="s">
        <v>2444</v>
      </c>
      <c r="E1430" s="400">
        <v>73856</v>
      </c>
      <c r="F1430" s="399" t="s">
        <v>2448</v>
      </c>
      <c r="G1430" s="399" t="s">
        <v>2467</v>
      </c>
      <c r="H1430" s="399" t="s">
        <v>2468</v>
      </c>
      <c r="I1430" s="399" t="s">
        <v>1036</v>
      </c>
      <c r="J1430" s="399" t="s">
        <v>950</v>
      </c>
      <c r="K1430" s="401">
        <v>4037.14</v>
      </c>
      <c r="L1430" s="399" t="s">
        <v>951</v>
      </c>
    </row>
    <row r="1431" spans="1:12" ht="13.5">
      <c r="A1431" s="399" t="s">
        <v>2316</v>
      </c>
      <c r="B1431" s="399" t="s">
        <v>2317</v>
      </c>
      <c r="C1431" s="399" t="s">
        <v>2443</v>
      </c>
      <c r="D1431" s="399" t="s">
        <v>2444</v>
      </c>
      <c r="E1431" s="400">
        <v>73856</v>
      </c>
      <c r="F1431" s="399" t="s">
        <v>2448</v>
      </c>
      <c r="G1431" s="399" t="s">
        <v>2469</v>
      </c>
      <c r="H1431" s="399" t="s">
        <v>2470</v>
      </c>
      <c r="I1431" s="399" t="s">
        <v>1036</v>
      </c>
      <c r="J1431" s="399" t="s">
        <v>950</v>
      </c>
      <c r="K1431" s="401">
        <v>1122.19</v>
      </c>
      <c r="L1431" s="399" t="s">
        <v>951</v>
      </c>
    </row>
    <row r="1432" spans="1:12" ht="13.5">
      <c r="A1432" s="399" t="s">
        <v>2316</v>
      </c>
      <c r="B1432" s="399" t="s">
        <v>2317</v>
      </c>
      <c r="C1432" s="399" t="s">
        <v>2443</v>
      </c>
      <c r="D1432" s="399" t="s">
        <v>2444</v>
      </c>
      <c r="E1432" s="400">
        <v>73856</v>
      </c>
      <c r="F1432" s="399" t="s">
        <v>2448</v>
      </c>
      <c r="G1432" s="399" t="s">
        <v>2471</v>
      </c>
      <c r="H1432" s="399" t="s">
        <v>2472</v>
      </c>
      <c r="I1432" s="399" t="s">
        <v>1036</v>
      </c>
      <c r="J1432" s="399" t="s">
        <v>950</v>
      </c>
      <c r="K1432" s="401">
        <v>1848.26</v>
      </c>
      <c r="L1432" s="399" t="s">
        <v>951</v>
      </c>
    </row>
    <row r="1433" spans="1:12" ht="13.5">
      <c r="A1433" s="399" t="s">
        <v>2316</v>
      </c>
      <c r="B1433" s="399" t="s">
        <v>2317</v>
      </c>
      <c r="C1433" s="399" t="s">
        <v>2443</v>
      </c>
      <c r="D1433" s="399" t="s">
        <v>2444</v>
      </c>
      <c r="E1433" s="400">
        <v>73856</v>
      </c>
      <c r="F1433" s="399" t="s">
        <v>2448</v>
      </c>
      <c r="G1433" s="399" t="s">
        <v>2473</v>
      </c>
      <c r="H1433" s="399" t="s">
        <v>2474</v>
      </c>
      <c r="I1433" s="399" t="s">
        <v>1036</v>
      </c>
      <c r="J1433" s="399" t="s">
        <v>950</v>
      </c>
      <c r="K1433" s="401">
        <v>2768.89</v>
      </c>
      <c r="L1433" s="399" t="s">
        <v>951</v>
      </c>
    </row>
    <row r="1434" spans="1:12" ht="13.5">
      <c r="A1434" s="399" t="s">
        <v>2316</v>
      </c>
      <c r="B1434" s="399" t="s">
        <v>2317</v>
      </c>
      <c r="C1434" s="399" t="s">
        <v>2443</v>
      </c>
      <c r="D1434" s="399" t="s">
        <v>2444</v>
      </c>
      <c r="E1434" s="400">
        <v>73856</v>
      </c>
      <c r="F1434" s="399" t="s">
        <v>2448</v>
      </c>
      <c r="G1434" s="399" t="s">
        <v>2475</v>
      </c>
      <c r="H1434" s="399" t="s">
        <v>2476</v>
      </c>
      <c r="I1434" s="399" t="s">
        <v>1036</v>
      </c>
      <c r="J1434" s="399" t="s">
        <v>950</v>
      </c>
      <c r="K1434" s="401">
        <v>3892.51</v>
      </c>
      <c r="L1434" s="399" t="s">
        <v>951</v>
      </c>
    </row>
    <row r="1435" spans="1:12" ht="13.5">
      <c r="A1435" s="399" t="s">
        <v>2316</v>
      </c>
      <c r="B1435" s="399" t="s">
        <v>2317</v>
      </c>
      <c r="C1435" s="399" t="s">
        <v>2443</v>
      </c>
      <c r="D1435" s="399" t="s">
        <v>2444</v>
      </c>
      <c r="E1435" s="400">
        <v>73856</v>
      </c>
      <c r="F1435" s="399" t="s">
        <v>2448</v>
      </c>
      <c r="G1435" s="399" t="s">
        <v>2477</v>
      </c>
      <c r="H1435" s="399" t="s">
        <v>2478</v>
      </c>
      <c r="I1435" s="399" t="s">
        <v>1036</v>
      </c>
      <c r="J1435" s="399" t="s">
        <v>950</v>
      </c>
      <c r="K1435" s="401">
        <v>5227.24</v>
      </c>
      <c r="L1435" s="399" t="s">
        <v>951</v>
      </c>
    </row>
    <row r="1436" spans="1:12" ht="13.5">
      <c r="A1436" s="399" t="s">
        <v>2316</v>
      </c>
      <c r="B1436" s="399" t="s">
        <v>2317</v>
      </c>
      <c r="C1436" s="399" t="s">
        <v>2443</v>
      </c>
      <c r="D1436" s="399" t="s">
        <v>2444</v>
      </c>
      <c r="E1436" s="400">
        <v>74224</v>
      </c>
      <c r="F1436" s="399" t="s">
        <v>2479</v>
      </c>
      <c r="G1436" s="399" t="s">
        <v>2480</v>
      </c>
      <c r="H1436" s="399" t="s">
        <v>2481</v>
      </c>
      <c r="I1436" s="399" t="s">
        <v>1036</v>
      </c>
      <c r="J1436" s="399" t="s">
        <v>950</v>
      </c>
      <c r="K1436" s="401">
        <v>1428.36</v>
      </c>
      <c r="L1436" s="399" t="s">
        <v>951</v>
      </c>
    </row>
    <row r="1437" spans="1:12" ht="13.5">
      <c r="A1437" s="399" t="s">
        <v>2316</v>
      </c>
      <c r="B1437" s="399" t="s">
        <v>2317</v>
      </c>
      <c r="C1437" s="399" t="s">
        <v>2443</v>
      </c>
      <c r="D1437" s="399" t="s">
        <v>2444</v>
      </c>
      <c r="E1437" s="400" t="s">
        <v>947</v>
      </c>
      <c r="F1437" s="399" t="s">
        <v>947</v>
      </c>
      <c r="G1437" s="399">
        <v>83659</v>
      </c>
      <c r="H1437" s="399" t="s">
        <v>2482</v>
      </c>
      <c r="I1437" s="399" t="s">
        <v>1036</v>
      </c>
      <c r="J1437" s="399" t="s">
        <v>1037</v>
      </c>
      <c r="K1437" s="400">
        <v>797.11</v>
      </c>
      <c r="L1437" s="399" t="s">
        <v>951</v>
      </c>
    </row>
    <row r="1438" spans="1:12" ht="13.5">
      <c r="A1438" s="399" t="s">
        <v>2316</v>
      </c>
      <c r="B1438" s="399" t="s">
        <v>2317</v>
      </c>
      <c r="C1438" s="399" t="s">
        <v>2443</v>
      </c>
      <c r="D1438" s="399" t="s">
        <v>2444</v>
      </c>
      <c r="E1438" s="400" t="s">
        <v>947</v>
      </c>
      <c r="F1438" s="399" t="s">
        <v>947</v>
      </c>
      <c r="G1438" s="399">
        <v>83716</v>
      </c>
      <c r="H1438" s="399" t="s">
        <v>2483</v>
      </c>
      <c r="I1438" s="399" t="s">
        <v>1036</v>
      </c>
      <c r="J1438" s="399" t="s">
        <v>950</v>
      </c>
      <c r="K1438" s="400">
        <v>353.3</v>
      </c>
      <c r="L1438" s="399" t="s">
        <v>951</v>
      </c>
    </row>
    <row r="1439" spans="1:12" ht="13.5">
      <c r="A1439" s="399" t="s">
        <v>2316</v>
      </c>
      <c r="B1439" s="399" t="s">
        <v>2317</v>
      </c>
      <c r="C1439" s="399" t="s">
        <v>2443</v>
      </c>
      <c r="D1439" s="399" t="s">
        <v>2444</v>
      </c>
      <c r="E1439" s="400" t="s">
        <v>947</v>
      </c>
      <c r="F1439" s="399" t="s">
        <v>947</v>
      </c>
      <c r="G1439" s="399">
        <v>97976</v>
      </c>
      <c r="H1439" s="399" t="s">
        <v>2484</v>
      </c>
      <c r="I1439" s="399" t="s">
        <v>1036</v>
      </c>
      <c r="J1439" s="399" t="s">
        <v>950</v>
      </c>
      <c r="K1439" s="400">
        <v>873.14</v>
      </c>
      <c r="L1439" s="399" t="s">
        <v>951</v>
      </c>
    </row>
    <row r="1440" spans="1:12" ht="13.5">
      <c r="A1440" s="399" t="s">
        <v>2316</v>
      </c>
      <c r="B1440" s="399" t="s">
        <v>2317</v>
      </c>
      <c r="C1440" s="399" t="s">
        <v>2443</v>
      </c>
      <c r="D1440" s="399" t="s">
        <v>2444</v>
      </c>
      <c r="E1440" s="400" t="s">
        <v>947</v>
      </c>
      <c r="F1440" s="399" t="s">
        <v>947</v>
      </c>
      <c r="G1440" s="399">
        <v>97977</v>
      </c>
      <c r="H1440" s="399" t="s">
        <v>2485</v>
      </c>
      <c r="I1440" s="399" t="s">
        <v>1036</v>
      </c>
      <c r="J1440" s="399" t="s">
        <v>950</v>
      </c>
      <c r="K1440" s="401">
        <v>1269.76</v>
      </c>
      <c r="L1440" s="399" t="s">
        <v>951</v>
      </c>
    </row>
    <row r="1441" spans="1:12" ht="13.5">
      <c r="A1441" s="399" t="s">
        <v>2316</v>
      </c>
      <c r="B1441" s="399" t="s">
        <v>2317</v>
      </c>
      <c r="C1441" s="399" t="s">
        <v>2443</v>
      </c>
      <c r="D1441" s="399" t="s">
        <v>2444</v>
      </c>
      <c r="E1441" s="400" t="s">
        <v>947</v>
      </c>
      <c r="F1441" s="399" t="s">
        <v>947</v>
      </c>
      <c r="G1441" s="399">
        <v>97980</v>
      </c>
      <c r="H1441" s="399" t="s">
        <v>2486</v>
      </c>
      <c r="I1441" s="399" t="s">
        <v>1036</v>
      </c>
      <c r="J1441" s="399" t="s">
        <v>950</v>
      </c>
      <c r="K1441" s="401">
        <v>1625.38</v>
      </c>
      <c r="L1441" s="399" t="s">
        <v>951</v>
      </c>
    </row>
    <row r="1442" spans="1:12" ht="13.5">
      <c r="A1442" s="399" t="s">
        <v>2316</v>
      </c>
      <c r="B1442" s="399" t="s">
        <v>2317</v>
      </c>
      <c r="C1442" s="399" t="s">
        <v>2443</v>
      </c>
      <c r="D1442" s="399" t="s">
        <v>2444</v>
      </c>
      <c r="E1442" s="400" t="s">
        <v>947</v>
      </c>
      <c r="F1442" s="399" t="s">
        <v>947</v>
      </c>
      <c r="G1442" s="399">
        <v>97981</v>
      </c>
      <c r="H1442" s="399" t="s">
        <v>2487</v>
      </c>
      <c r="I1442" s="399" t="s">
        <v>949</v>
      </c>
      <c r="J1442" s="399" t="s">
        <v>1037</v>
      </c>
      <c r="K1442" s="400">
        <v>973.38</v>
      </c>
      <c r="L1442" s="399" t="s">
        <v>951</v>
      </c>
    </row>
    <row r="1443" spans="1:12" ht="13.5">
      <c r="A1443" s="399" t="s">
        <v>2316</v>
      </c>
      <c r="B1443" s="399" t="s">
        <v>2317</v>
      </c>
      <c r="C1443" s="399" t="s">
        <v>2443</v>
      </c>
      <c r="D1443" s="399" t="s">
        <v>2444</v>
      </c>
      <c r="E1443" s="400" t="s">
        <v>947</v>
      </c>
      <c r="F1443" s="399" t="s">
        <v>947</v>
      </c>
      <c r="G1443" s="399">
        <v>97983</v>
      </c>
      <c r="H1443" s="399" t="s">
        <v>2488</v>
      </c>
      <c r="I1443" s="399" t="s">
        <v>949</v>
      </c>
      <c r="J1443" s="399" t="s">
        <v>950</v>
      </c>
      <c r="K1443" s="400">
        <v>438.66</v>
      </c>
      <c r="L1443" s="399" t="s">
        <v>951</v>
      </c>
    </row>
    <row r="1444" spans="1:12" ht="13.5">
      <c r="A1444" s="399" t="s">
        <v>2316</v>
      </c>
      <c r="B1444" s="399" t="s">
        <v>2317</v>
      </c>
      <c r="C1444" s="399" t="s">
        <v>2443</v>
      </c>
      <c r="D1444" s="399" t="s">
        <v>2444</v>
      </c>
      <c r="E1444" s="400" t="s">
        <v>947</v>
      </c>
      <c r="F1444" s="399" t="s">
        <v>947</v>
      </c>
      <c r="G1444" s="399">
        <v>97985</v>
      </c>
      <c r="H1444" s="399" t="s">
        <v>2489</v>
      </c>
      <c r="I1444" s="399" t="s">
        <v>949</v>
      </c>
      <c r="J1444" s="399" t="s">
        <v>1037</v>
      </c>
      <c r="K1444" s="401">
        <v>1178.76</v>
      </c>
      <c r="L1444" s="399" t="s">
        <v>951</v>
      </c>
    </row>
    <row r="1445" spans="1:12" ht="13.5">
      <c r="A1445" s="399" t="s">
        <v>2316</v>
      </c>
      <c r="B1445" s="399" t="s">
        <v>2317</v>
      </c>
      <c r="C1445" s="399" t="s">
        <v>2443</v>
      </c>
      <c r="D1445" s="399" t="s">
        <v>2444</v>
      </c>
      <c r="E1445" s="400" t="s">
        <v>947</v>
      </c>
      <c r="F1445" s="399" t="s">
        <v>947</v>
      </c>
      <c r="G1445" s="399">
        <v>97987</v>
      </c>
      <c r="H1445" s="399" t="s">
        <v>2490</v>
      </c>
      <c r="I1445" s="399" t="s">
        <v>949</v>
      </c>
      <c r="J1445" s="399" t="s">
        <v>950</v>
      </c>
      <c r="K1445" s="400">
        <v>489.19</v>
      </c>
      <c r="L1445" s="399" t="s">
        <v>951</v>
      </c>
    </row>
    <row r="1446" spans="1:12" ht="13.5">
      <c r="A1446" s="399" t="s">
        <v>2316</v>
      </c>
      <c r="B1446" s="399" t="s">
        <v>2317</v>
      </c>
      <c r="C1446" s="399" t="s">
        <v>2443</v>
      </c>
      <c r="D1446" s="399" t="s">
        <v>2444</v>
      </c>
      <c r="E1446" s="400" t="s">
        <v>947</v>
      </c>
      <c r="F1446" s="399" t="s">
        <v>947</v>
      </c>
      <c r="G1446" s="399">
        <v>97988</v>
      </c>
      <c r="H1446" s="399" t="s">
        <v>2491</v>
      </c>
      <c r="I1446" s="399" t="s">
        <v>1036</v>
      </c>
      <c r="J1446" s="399" t="s">
        <v>950</v>
      </c>
      <c r="K1446" s="401">
        <v>2348.94</v>
      </c>
      <c r="L1446" s="399" t="s">
        <v>951</v>
      </c>
    </row>
    <row r="1447" spans="1:12" ht="13.5">
      <c r="A1447" s="399" t="s">
        <v>2316</v>
      </c>
      <c r="B1447" s="399" t="s">
        <v>2317</v>
      </c>
      <c r="C1447" s="399" t="s">
        <v>2443</v>
      </c>
      <c r="D1447" s="399" t="s">
        <v>2444</v>
      </c>
      <c r="E1447" s="400" t="s">
        <v>947</v>
      </c>
      <c r="F1447" s="399" t="s">
        <v>947</v>
      </c>
      <c r="G1447" s="399">
        <v>97989</v>
      </c>
      <c r="H1447" s="399" t="s">
        <v>2492</v>
      </c>
      <c r="I1447" s="399" t="s">
        <v>949</v>
      </c>
      <c r="J1447" s="399" t="s">
        <v>1037</v>
      </c>
      <c r="K1447" s="401">
        <v>1384.18</v>
      </c>
      <c r="L1447" s="399" t="s">
        <v>951</v>
      </c>
    </row>
    <row r="1448" spans="1:12" ht="13.5">
      <c r="A1448" s="399" t="s">
        <v>2316</v>
      </c>
      <c r="B1448" s="399" t="s">
        <v>2317</v>
      </c>
      <c r="C1448" s="399" t="s">
        <v>2443</v>
      </c>
      <c r="D1448" s="399" t="s">
        <v>2444</v>
      </c>
      <c r="E1448" s="400" t="s">
        <v>947</v>
      </c>
      <c r="F1448" s="399" t="s">
        <v>947</v>
      </c>
      <c r="G1448" s="399">
        <v>97991</v>
      </c>
      <c r="H1448" s="399" t="s">
        <v>2493</v>
      </c>
      <c r="I1448" s="399" t="s">
        <v>949</v>
      </c>
      <c r="J1448" s="399" t="s">
        <v>950</v>
      </c>
      <c r="K1448" s="400">
        <v>758.18</v>
      </c>
      <c r="L1448" s="399" t="s">
        <v>951</v>
      </c>
    </row>
    <row r="1449" spans="1:12" ht="13.5">
      <c r="A1449" s="399" t="s">
        <v>2316</v>
      </c>
      <c r="B1449" s="399" t="s">
        <v>2317</v>
      </c>
      <c r="C1449" s="399" t="s">
        <v>2443</v>
      </c>
      <c r="D1449" s="399" t="s">
        <v>2444</v>
      </c>
      <c r="E1449" s="400" t="s">
        <v>947</v>
      </c>
      <c r="F1449" s="399" t="s">
        <v>947</v>
      </c>
      <c r="G1449" s="399">
        <v>97992</v>
      </c>
      <c r="H1449" s="399" t="s">
        <v>2494</v>
      </c>
      <c r="I1449" s="399" t="s">
        <v>1036</v>
      </c>
      <c r="J1449" s="399" t="s">
        <v>950</v>
      </c>
      <c r="K1449" s="401">
        <v>2977.34</v>
      </c>
      <c r="L1449" s="399" t="s">
        <v>951</v>
      </c>
    </row>
    <row r="1450" spans="1:12" ht="13.5">
      <c r="A1450" s="399" t="s">
        <v>2316</v>
      </c>
      <c r="B1450" s="399" t="s">
        <v>2317</v>
      </c>
      <c r="C1450" s="399" t="s">
        <v>2443</v>
      </c>
      <c r="D1450" s="399" t="s">
        <v>2444</v>
      </c>
      <c r="E1450" s="400" t="s">
        <v>947</v>
      </c>
      <c r="F1450" s="399" t="s">
        <v>947</v>
      </c>
      <c r="G1450" s="399">
        <v>97993</v>
      </c>
      <c r="H1450" s="399" t="s">
        <v>2495</v>
      </c>
      <c r="I1450" s="399" t="s">
        <v>949</v>
      </c>
      <c r="J1450" s="399" t="s">
        <v>1037</v>
      </c>
      <c r="K1450" s="401">
        <v>1692.27</v>
      </c>
      <c r="L1450" s="399" t="s">
        <v>951</v>
      </c>
    </row>
    <row r="1451" spans="1:12" ht="13.5">
      <c r="A1451" s="399" t="s">
        <v>2316</v>
      </c>
      <c r="B1451" s="399" t="s">
        <v>2317</v>
      </c>
      <c r="C1451" s="399" t="s">
        <v>2443</v>
      </c>
      <c r="D1451" s="399" t="s">
        <v>2444</v>
      </c>
      <c r="E1451" s="400" t="s">
        <v>947</v>
      </c>
      <c r="F1451" s="399" t="s">
        <v>947</v>
      </c>
      <c r="G1451" s="399">
        <v>97994</v>
      </c>
      <c r="H1451" s="399" t="s">
        <v>2496</v>
      </c>
      <c r="I1451" s="399" t="s">
        <v>1036</v>
      </c>
      <c r="J1451" s="399" t="s">
        <v>950</v>
      </c>
      <c r="K1451" s="401">
        <v>2040.61</v>
      </c>
      <c r="L1451" s="399" t="s">
        <v>951</v>
      </c>
    </row>
    <row r="1452" spans="1:12" ht="13.5">
      <c r="A1452" s="399" t="s">
        <v>2316</v>
      </c>
      <c r="B1452" s="399" t="s">
        <v>2317</v>
      </c>
      <c r="C1452" s="399" t="s">
        <v>2443</v>
      </c>
      <c r="D1452" s="399" t="s">
        <v>2444</v>
      </c>
      <c r="E1452" s="400" t="s">
        <v>947</v>
      </c>
      <c r="F1452" s="399" t="s">
        <v>947</v>
      </c>
      <c r="G1452" s="399">
        <v>97995</v>
      </c>
      <c r="H1452" s="399" t="s">
        <v>2497</v>
      </c>
      <c r="I1452" s="399" t="s">
        <v>949</v>
      </c>
      <c r="J1452" s="399" t="s">
        <v>1037</v>
      </c>
      <c r="K1452" s="401">
        <v>1047.17</v>
      </c>
      <c r="L1452" s="399" t="s">
        <v>951</v>
      </c>
    </row>
    <row r="1453" spans="1:12" ht="13.5">
      <c r="A1453" s="399" t="s">
        <v>2316</v>
      </c>
      <c r="B1453" s="399" t="s">
        <v>2317</v>
      </c>
      <c r="C1453" s="399" t="s">
        <v>2443</v>
      </c>
      <c r="D1453" s="399" t="s">
        <v>2444</v>
      </c>
      <c r="E1453" s="400" t="s">
        <v>947</v>
      </c>
      <c r="F1453" s="399" t="s">
        <v>947</v>
      </c>
      <c r="G1453" s="399">
        <v>97996</v>
      </c>
      <c r="H1453" s="399" t="s">
        <v>2498</v>
      </c>
      <c r="I1453" s="399" t="s">
        <v>1036</v>
      </c>
      <c r="J1453" s="399" t="s">
        <v>950</v>
      </c>
      <c r="K1453" s="401">
        <v>2576.4499999999998</v>
      </c>
      <c r="L1453" s="399" t="s">
        <v>951</v>
      </c>
    </row>
    <row r="1454" spans="1:12" ht="13.5">
      <c r="A1454" s="399" t="s">
        <v>2316</v>
      </c>
      <c r="B1454" s="399" t="s">
        <v>2317</v>
      </c>
      <c r="C1454" s="399" t="s">
        <v>2443</v>
      </c>
      <c r="D1454" s="399" t="s">
        <v>2444</v>
      </c>
      <c r="E1454" s="400" t="s">
        <v>947</v>
      </c>
      <c r="F1454" s="399" t="s">
        <v>947</v>
      </c>
      <c r="G1454" s="399">
        <v>97997</v>
      </c>
      <c r="H1454" s="399" t="s">
        <v>2499</v>
      </c>
      <c r="I1454" s="399" t="s">
        <v>949</v>
      </c>
      <c r="J1454" s="399" t="s">
        <v>1037</v>
      </c>
      <c r="K1454" s="401">
        <v>1254.1300000000001</v>
      </c>
      <c r="L1454" s="399" t="s">
        <v>951</v>
      </c>
    </row>
    <row r="1455" spans="1:12" ht="13.5">
      <c r="A1455" s="399" t="s">
        <v>2316</v>
      </c>
      <c r="B1455" s="399" t="s">
        <v>2317</v>
      </c>
      <c r="C1455" s="399" t="s">
        <v>2443</v>
      </c>
      <c r="D1455" s="399" t="s">
        <v>2444</v>
      </c>
      <c r="E1455" s="400" t="s">
        <v>947</v>
      </c>
      <c r="F1455" s="399" t="s">
        <v>947</v>
      </c>
      <c r="G1455" s="399">
        <v>97999</v>
      </c>
      <c r="H1455" s="399" t="s">
        <v>2500</v>
      </c>
      <c r="I1455" s="399" t="s">
        <v>949</v>
      </c>
      <c r="J1455" s="399" t="s">
        <v>1037</v>
      </c>
      <c r="K1455" s="401">
        <v>1461.11</v>
      </c>
      <c r="L1455" s="399" t="s">
        <v>951</v>
      </c>
    </row>
    <row r="1456" spans="1:12" ht="13.5">
      <c r="A1456" s="399" t="s">
        <v>2316</v>
      </c>
      <c r="B1456" s="399" t="s">
        <v>2317</v>
      </c>
      <c r="C1456" s="399" t="s">
        <v>2443</v>
      </c>
      <c r="D1456" s="399" t="s">
        <v>2444</v>
      </c>
      <c r="E1456" s="400" t="s">
        <v>947</v>
      </c>
      <c r="F1456" s="399" t="s">
        <v>947</v>
      </c>
      <c r="G1456" s="399">
        <v>98001</v>
      </c>
      <c r="H1456" s="399" t="s">
        <v>2501</v>
      </c>
      <c r="I1456" s="399" t="s">
        <v>949</v>
      </c>
      <c r="J1456" s="399" t="s">
        <v>1037</v>
      </c>
      <c r="K1456" s="401">
        <v>1668.08</v>
      </c>
      <c r="L1456" s="399" t="s">
        <v>951</v>
      </c>
    </row>
    <row r="1457" spans="1:12" ht="13.5">
      <c r="A1457" s="399" t="s">
        <v>2316</v>
      </c>
      <c r="B1457" s="399" t="s">
        <v>2317</v>
      </c>
      <c r="C1457" s="399" t="s">
        <v>2443</v>
      </c>
      <c r="D1457" s="399" t="s">
        <v>2444</v>
      </c>
      <c r="E1457" s="400" t="s">
        <v>947</v>
      </c>
      <c r="F1457" s="399" t="s">
        <v>947</v>
      </c>
      <c r="G1457" s="399">
        <v>98002</v>
      </c>
      <c r="H1457" s="399" t="s">
        <v>2502</v>
      </c>
      <c r="I1457" s="399" t="s">
        <v>1036</v>
      </c>
      <c r="J1457" s="399" t="s">
        <v>950</v>
      </c>
      <c r="K1457" s="401">
        <v>4204.5200000000004</v>
      </c>
      <c r="L1457" s="399" t="s">
        <v>951</v>
      </c>
    </row>
    <row r="1458" spans="1:12" ht="13.5">
      <c r="A1458" s="399" t="s">
        <v>2316</v>
      </c>
      <c r="B1458" s="399" t="s">
        <v>2317</v>
      </c>
      <c r="C1458" s="399" t="s">
        <v>2443</v>
      </c>
      <c r="D1458" s="399" t="s">
        <v>2444</v>
      </c>
      <c r="E1458" s="400" t="s">
        <v>947</v>
      </c>
      <c r="F1458" s="399" t="s">
        <v>947</v>
      </c>
      <c r="G1458" s="399">
        <v>98003</v>
      </c>
      <c r="H1458" s="399" t="s">
        <v>2503</v>
      </c>
      <c r="I1458" s="399" t="s">
        <v>949</v>
      </c>
      <c r="J1458" s="399" t="s">
        <v>1037</v>
      </c>
      <c r="K1458" s="401">
        <v>1875.07</v>
      </c>
      <c r="L1458" s="399" t="s">
        <v>951</v>
      </c>
    </row>
    <row r="1459" spans="1:12" ht="13.5">
      <c r="A1459" s="399" t="s">
        <v>2316</v>
      </c>
      <c r="B1459" s="399" t="s">
        <v>2317</v>
      </c>
      <c r="C1459" s="399" t="s">
        <v>2443</v>
      </c>
      <c r="D1459" s="399" t="s">
        <v>2444</v>
      </c>
      <c r="E1459" s="400" t="s">
        <v>947</v>
      </c>
      <c r="F1459" s="399" t="s">
        <v>947</v>
      </c>
      <c r="G1459" s="399">
        <v>98005</v>
      </c>
      <c r="H1459" s="399" t="s">
        <v>2504</v>
      </c>
      <c r="I1459" s="399" t="s">
        <v>949</v>
      </c>
      <c r="J1459" s="399" t="s">
        <v>1037</v>
      </c>
      <c r="K1459" s="401">
        <v>2082.04</v>
      </c>
      <c r="L1459" s="399" t="s">
        <v>951</v>
      </c>
    </row>
    <row r="1460" spans="1:12" ht="13.5">
      <c r="A1460" s="399" t="s">
        <v>2316</v>
      </c>
      <c r="B1460" s="399" t="s">
        <v>2317</v>
      </c>
      <c r="C1460" s="399" t="s">
        <v>2443</v>
      </c>
      <c r="D1460" s="399" t="s">
        <v>2444</v>
      </c>
      <c r="E1460" s="400" t="s">
        <v>947</v>
      </c>
      <c r="F1460" s="399" t="s">
        <v>947</v>
      </c>
      <c r="G1460" s="399">
        <v>98006</v>
      </c>
      <c r="H1460" s="399" t="s">
        <v>2505</v>
      </c>
      <c r="I1460" s="399" t="s">
        <v>1036</v>
      </c>
      <c r="J1460" s="399" t="s">
        <v>950</v>
      </c>
      <c r="K1460" s="401">
        <v>5281.31</v>
      </c>
      <c r="L1460" s="399" t="s">
        <v>951</v>
      </c>
    </row>
    <row r="1461" spans="1:12" ht="13.5">
      <c r="A1461" s="399" t="s">
        <v>2316</v>
      </c>
      <c r="B1461" s="399" t="s">
        <v>2317</v>
      </c>
      <c r="C1461" s="399" t="s">
        <v>2443</v>
      </c>
      <c r="D1461" s="399" t="s">
        <v>2444</v>
      </c>
      <c r="E1461" s="400" t="s">
        <v>947</v>
      </c>
      <c r="F1461" s="399" t="s">
        <v>947</v>
      </c>
      <c r="G1461" s="399">
        <v>98007</v>
      </c>
      <c r="H1461" s="399" t="s">
        <v>2506</v>
      </c>
      <c r="I1461" s="399" t="s">
        <v>949</v>
      </c>
      <c r="J1461" s="399" t="s">
        <v>1037</v>
      </c>
      <c r="K1461" s="401">
        <v>2289.0100000000002</v>
      </c>
      <c r="L1461" s="399" t="s">
        <v>951</v>
      </c>
    </row>
    <row r="1462" spans="1:12" ht="13.5">
      <c r="A1462" s="399" t="s">
        <v>2316</v>
      </c>
      <c r="B1462" s="399" t="s">
        <v>2317</v>
      </c>
      <c r="C1462" s="399" t="s">
        <v>2443</v>
      </c>
      <c r="D1462" s="399" t="s">
        <v>2444</v>
      </c>
      <c r="E1462" s="400" t="s">
        <v>947</v>
      </c>
      <c r="F1462" s="399" t="s">
        <v>947</v>
      </c>
      <c r="G1462" s="399">
        <v>98008</v>
      </c>
      <c r="H1462" s="399" t="s">
        <v>2507</v>
      </c>
      <c r="I1462" s="399" t="s">
        <v>1036</v>
      </c>
      <c r="J1462" s="399" t="s">
        <v>950</v>
      </c>
      <c r="K1462" s="401">
        <v>3182.98</v>
      </c>
      <c r="L1462" s="399" t="s">
        <v>951</v>
      </c>
    </row>
    <row r="1463" spans="1:12" ht="13.5">
      <c r="A1463" s="399" t="s">
        <v>2316</v>
      </c>
      <c r="B1463" s="399" t="s">
        <v>2317</v>
      </c>
      <c r="C1463" s="399" t="s">
        <v>2443</v>
      </c>
      <c r="D1463" s="399" t="s">
        <v>2444</v>
      </c>
      <c r="E1463" s="400" t="s">
        <v>947</v>
      </c>
      <c r="F1463" s="399" t="s">
        <v>947</v>
      </c>
      <c r="G1463" s="399">
        <v>98009</v>
      </c>
      <c r="H1463" s="399" t="s">
        <v>2508</v>
      </c>
      <c r="I1463" s="399" t="s">
        <v>949</v>
      </c>
      <c r="J1463" s="399" t="s">
        <v>1037</v>
      </c>
      <c r="K1463" s="401">
        <v>1461.11</v>
      </c>
      <c r="L1463" s="399" t="s">
        <v>951</v>
      </c>
    </row>
    <row r="1464" spans="1:12" ht="13.5">
      <c r="A1464" s="399" t="s">
        <v>2316</v>
      </c>
      <c r="B1464" s="399" t="s">
        <v>2317</v>
      </c>
      <c r="C1464" s="399" t="s">
        <v>2443</v>
      </c>
      <c r="D1464" s="399" t="s">
        <v>2444</v>
      </c>
      <c r="E1464" s="400" t="s">
        <v>947</v>
      </c>
      <c r="F1464" s="399" t="s">
        <v>947</v>
      </c>
      <c r="G1464" s="399">
        <v>98010</v>
      </c>
      <c r="H1464" s="399" t="s">
        <v>2509</v>
      </c>
      <c r="I1464" s="399" t="s">
        <v>1036</v>
      </c>
      <c r="J1464" s="399" t="s">
        <v>950</v>
      </c>
      <c r="K1464" s="401">
        <v>3869.03</v>
      </c>
      <c r="L1464" s="399" t="s">
        <v>951</v>
      </c>
    </row>
    <row r="1465" spans="1:12" ht="13.5">
      <c r="A1465" s="399" t="s">
        <v>2316</v>
      </c>
      <c r="B1465" s="399" t="s">
        <v>2317</v>
      </c>
      <c r="C1465" s="399" t="s">
        <v>2443</v>
      </c>
      <c r="D1465" s="399" t="s">
        <v>2444</v>
      </c>
      <c r="E1465" s="400" t="s">
        <v>947</v>
      </c>
      <c r="F1465" s="399" t="s">
        <v>947</v>
      </c>
      <c r="G1465" s="399">
        <v>98011</v>
      </c>
      <c r="H1465" s="399" t="s">
        <v>2510</v>
      </c>
      <c r="I1465" s="399" t="s">
        <v>949</v>
      </c>
      <c r="J1465" s="399" t="s">
        <v>1037</v>
      </c>
      <c r="K1465" s="401">
        <v>1668.08</v>
      </c>
      <c r="L1465" s="399" t="s">
        <v>951</v>
      </c>
    </row>
    <row r="1466" spans="1:12" ht="13.5">
      <c r="A1466" s="399" t="s">
        <v>2316</v>
      </c>
      <c r="B1466" s="399" t="s">
        <v>2317</v>
      </c>
      <c r="C1466" s="399" t="s">
        <v>2443</v>
      </c>
      <c r="D1466" s="399" t="s">
        <v>2444</v>
      </c>
      <c r="E1466" s="400" t="s">
        <v>947</v>
      </c>
      <c r="F1466" s="399" t="s">
        <v>947</v>
      </c>
      <c r="G1466" s="399">
        <v>98012</v>
      </c>
      <c r="H1466" s="399" t="s">
        <v>2511</v>
      </c>
      <c r="I1466" s="399" t="s">
        <v>1036</v>
      </c>
      <c r="J1466" s="399" t="s">
        <v>950</v>
      </c>
      <c r="K1466" s="401">
        <v>4538.7700000000004</v>
      </c>
      <c r="L1466" s="399" t="s">
        <v>951</v>
      </c>
    </row>
    <row r="1467" spans="1:12" ht="13.5">
      <c r="A1467" s="399" t="s">
        <v>2316</v>
      </c>
      <c r="B1467" s="399" t="s">
        <v>2317</v>
      </c>
      <c r="C1467" s="399" t="s">
        <v>2443</v>
      </c>
      <c r="D1467" s="399" t="s">
        <v>2444</v>
      </c>
      <c r="E1467" s="400" t="s">
        <v>947</v>
      </c>
      <c r="F1467" s="399" t="s">
        <v>947</v>
      </c>
      <c r="G1467" s="399">
        <v>98013</v>
      </c>
      <c r="H1467" s="399" t="s">
        <v>2512</v>
      </c>
      <c r="I1467" s="399" t="s">
        <v>949</v>
      </c>
      <c r="J1467" s="399" t="s">
        <v>1037</v>
      </c>
      <c r="K1467" s="401">
        <v>1875.07</v>
      </c>
      <c r="L1467" s="399" t="s">
        <v>951</v>
      </c>
    </row>
    <row r="1468" spans="1:12" ht="13.5">
      <c r="A1468" s="399" t="s">
        <v>2316</v>
      </c>
      <c r="B1468" s="399" t="s">
        <v>2317</v>
      </c>
      <c r="C1468" s="399" t="s">
        <v>2443</v>
      </c>
      <c r="D1468" s="399" t="s">
        <v>2444</v>
      </c>
      <c r="E1468" s="400" t="s">
        <v>947</v>
      </c>
      <c r="F1468" s="399" t="s">
        <v>947</v>
      </c>
      <c r="G1468" s="399">
        <v>98014</v>
      </c>
      <c r="H1468" s="399" t="s">
        <v>2513</v>
      </c>
      <c r="I1468" s="399" t="s">
        <v>1036</v>
      </c>
      <c r="J1468" s="399" t="s">
        <v>950</v>
      </c>
      <c r="K1468" s="401">
        <v>5208.46</v>
      </c>
      <c r="L1468" s="399" t="s">
        <v>951</v>
      </c>
    </row>
    <row r="1469" spans="1:12" ht="13.5">
      <c r="A1469" s="399" t="s">
        <v>2316</v>
      </c>
      <c r="B1469" s="399" t="s">
        <v>2317</v>
      </c>
      <c r="C1469" s="399" t="s">
        <v>2443</v>
      </c>
      <c r="D1469" s="399" t="s">
        <v>2444</v>
      </c>
      <c r="E1469" s="400" t="s">
        <v>947</v>
      </c>
      <c r="F1469" s="399" t="s">
        <v>947</v>
      </c>
      <c r="G1469" s="399">
        <v>98015</v>
      </c>
      <c r="H1469" s="399" t="s">
        <v>2514</v>
      </c>
      <c r="I1469" s="399" t="s">
        <v>949</v>
      </c>
      <c r="J1469" s="399" t="s">
        <v>1037</v>
      </c>
      <c r="K1469" s="401">
        <v>2082.04</v>
      </c>
      <c r="L1469" s="399" t="s">
        <v>951</v>
      </c>
    </row>
    <row r="1470" spans="1:12" ht="13.5">
      <c r="A1470" s="399" t="s">
        <v>2316</v>
      </c>
      <c r="B1470" s="399" t="s">
        <v>2317</v>
      </c>
      <c r="C1470" s="399" t="s">
        <v>2443</v>
      </c>
      <c r="D1470" s="399" t="s">
        <v>2444</v>
      </c>
      <c r="E1470" s="400" t="s">
        <v>947</v>
      </c>
      <c r="F1470" s="399" t="s">
        <v>947</v>
      </c>
      <c r="G1470" s="399">
        <v>98016</v>
      </c>
      <c r="H1470" s="399" t="s">
        <v>2515</v>
      </c>
      <c r="I1470" s="399" t="s">
        <v>1036</v>
      </c>
      <c r="J1470" s="399" t="s">
        <v>950</v>
      </c>
      <c r="K1470" s="401">
        <v>5878.2</v>
      </c>
      <c r="L1470" s="399" t="s">
        <v>951</v>
      </c>
    </row>
    <row r="1471" spans="1:12" ht="13.5">
      <c r="A1471" s="399" t="s">
        <v>2316</v>
      </c>
      <c r="B1471" s="399" t="s">
        <v>2317</v>
      </c>
      <c r="C1471" s="399" t="s">
        <v>2443</v>
      </c>
      <c r="D1471" s="399" t="s">
        <v>2444</v>
      </c>
      <c r="E1471" s="400" t="s">
        <v>947</v>
      </c>
      <c r="F1471" s="399" t="s">
        <v>947</v>
      </c>
      <c r="G1471" s="399">
        <v>98017</v>
      </c>
      <c r="H1471" s="399" t="s">
        <v>2516</v>
      </c>
      <c r="I1471" s="399" t="s">
        <v>949</v>
      </c>
      <c r="J1471" s="399" t="s">
        <v>1037</v>
      </c>
      <c r="K1471" s="401">
        <v>2289.0100000000002</v>
      </c>
      <c r="L1471" s="399" t="s">
        <v>951</v>
      </c>
    </row>
    <row r="1472" spans="1:12" ht="13.5">
      <c r="A1472" s="399" t="s">
        <v>2316</v>
      </c>
      <c r="B1472" s="399" t="s">
        <v>2317</v>
      </c>
      <c r="C1472" s="399" t="s">
        <v>2443</v>
      </c>
      <c r="D1472" s="399" t="s">
        <v>2444</v>
      </c>
      <c r="E1472" s="400" t="s">
        <v>947</v>
      </c>
      <c r="F1472" s="399" t="s">
        <v>947</v>
      </c>
      <c r="G1472" s="399">
        <v>98018</v>
      </c>
      <c r="H1472" s="399" t="s">
        <v>2517</v>
      </c>
      <c r="I1472" s="399" t="s">
        <v>1036</v>
      </c>
      <c r="J1472" s="399" t="s">
        <v>950</v>
      </c>
      <c r="K1472" s="401">
        <v>6547.92</v>
      </c>
      <c r="L1472" s="399" t="s">
        <v>951</v>
      </c>
    </row>
    <row r="1473" spans="1:12" ht="13.5">
      <c r="A1473" s="399" t="s">
        <v>2316</v>
      </c>
      <c r="B1473" s="399" t="s">
        <v>2317</v>
      </c>
      <c r="C1473" s="399" t="s">
        <v>2443</v>
      </c>
      <c r="D1473" s="399" t="s">
        <v>2444</v>
      </c>
      <c r="E1473" s="400" t="s">
        <v>947</v>
      </c>
      <c r="F1473" s="399" t="s">
        <v>947</v>
      </c>
      <c r="G1473" s="399">
        <v>98019</v>
      </c>
      <c r="H1473" s="399" t="s">
        <v>2518</v>
      </c>
      <c r="I1473" s="399" t="s">
        <v>949</v>
      </c>
      <c r="J1473" s="399" t="s">
        <v>1037</v>
      </c>
      <c r="K1473" s="401">
        <v>2524.1999999999998</v>
      </c>
      <c r="L1473" s="399" t="s">
        <v>951</v>
      </c>
    </row>
    <row r="1474" spans="1:12" ht="13.5">
      <c r="A1474" s="399" t="s">
        <v>2316</v>
      </c>
      <c r="B1474" s="399" t="s">
        <v>2317</v>
      </c>
      <c r="C1474" s="399" t="s">
        <v>2443</v>
      </c>
      <c r="D1474" s="399" t="s">
        <v>2444</v>
      </c>
      <c r="E1474" s="400" t="s">
        <v>947</v>
      </c>
      <c r="F1474" s="399" t="s">
        <v>947</v>
      </c>
      <c r="G1474" s="399">
        <v>98020</v>
      </c>
      <c r="H1474" s="399" t="s">
        <v>2519</v>
      </c>
      <c r="I1474" s="399" t="s">
        <v>1036</v>
      </c>
      <c r="J1474" s="399" t="s">
        <v>950</v>
      </c>
      <c r="K1474" s="401">
        <v>4674.6899999999996</v>
      </c>
      <c r="L1474" s="399" t="s">
        <v>951</v>
      </c>
    </row>
    <row r="1475" spans="1:12" ht="13.5">
      <c r="A1475" s="399" t="s">
        <v>2316</v>
      </c>
      <c r="B1475" s="399" t="s">
        <v>2317</v>
      </c>
      <c r="C1475" s="399" t="s">
        <v>2443</v>
      </c>
      <c r="D1475" s="399" t="s">
        <v>2444</v>
      </c>
      <c r="E1475" s="400" t="s">
        <v>947</v>
      </c>
      <c r="F1475" s="399" t="s">
        <v>947</v>
      </c>
      <c r="G1475" s="399">
        <v>98021</v>
      </c>
      <c r="H1475" s="399" t="s">
        <v>2520</v>
      </c>
      <c r="I1475" s="399" t="s">
        <v>949</v>
      </c>
      <c r="J1475" s="399" t="s">
        <v>1037</v>
      </c>
      <c r="K1475" s="401">
        <v>1903.29</v>
      </c>
      <c r="L1475" s="399" t="s">
        <v>951</v>
      </c>
    </row>
    <row r="1476" spans="1:12" ht="13.5">
      <c r="A1476" s="399" t="s">
        <v>2316</v>
      </c>
      <c r="B1476" s="399" t="s">
        <v>2317</v>
      </c>
      <c r="C1476" s="399" t="s">
        <v>2443</v>
      </c>
      <c r="D1476" s="399" t="s">
        <v>2444</v>
      </c>
      <c r="E1476" s="400" t="s">
        <v>947</v>
      </c>
      <c r="F1476" s="399" t="s">
        <v>947</v>
      </c>
      <c r="G1476" s="399">
        <v>98022</v>
      </c>
      <c r="H1476" s="399" t="s">
        <v>2521</v>
      </c>
      <c r="I1476" s="399" t="s">
        <v>1036</v>
      </c>
      <c r="J1476" s="399" t="s">
        <v>950</v>
      </c>
      <c r="K1476" s="401">
        <v>5469.26</v>
      </c>
      <c r="L1476" s="399" t="s">
        <v>951</v>
      </c>
    </row>
    <row r="1477" spans="1:12" ht="13.5">
      <c r="A1477" s="399" t="s">
        <v>2316</v>
      </c>
      <c r="B1477" s="399" t="s">
        <v>2317</v>
      </c>
      <c r="C1477" s="399" t="s">
        <v>2443</v>
      </c>
      <c r="D1477" s="399" t="s">
        <v>2444</v>
      </c>
      <c r="E1477" s="400" t="s">
        <v>947</v>
      </c>
      <c r="F1477" s="399" t="s">
        <v>947</v>
      </c>
      <c r="G1477" s="399">
        <v>98023</v>
      </c>
      <c r="H1477" s="399" t="s">
        <v>2522</v>
      </c>
      <c r="I1477" s="399" t="s">
        <v>949</v>
      </c>
      <c r="J1477" s="399" t="s">
        <v>1037</v>
      </c>
      <c r="K1477" s="401">
        <v>2110.2399999999998</v>
      </c>
      <c r="L1477" s="399" t="s">
        <v>951</v>
      </c>
    </row>
    <row r="1478" spans="1:12" ht="13.5">
      <c r="A1478" s="399" t="s">
        <v>2316</v>
      </c>
      <c r="B1478" s="399" t="s">
        <v>2317</v>
      </c>
      <c r="C1478" s="399" t="s">
        <v>2443</v>
      </c>
      <c r="D1478" s="399" t="s">
        <v>2444</v>
      </c>
      <c r="E1478" s="400" t="s">
        <v>947</v>
      </c>
      <c r="F1478" s="399" t="s">
        <v>947</v>
      </c>
      <c r="G1478" s="399">
        <v>98024</v>
      </c>
      <c r="H1478" s="399" t="s">
        <v>2523</v>
      </c>
      <c r="I1478" s="399" t="s">
        <v>1036</v>
      </c>
      <c r="J1478" s="399" t="s">
        <v>950</v>
      </c>
      <c r="K1478" s="401">
        <v>6301.06</v>
      </c>
      <c r="L1478" s="399" t="s">
        <v>951</v>
      </c>
    </row>
    <row r="1479" spans="1:12" ht="13.5">
      <c r="A1479" s="399" t="s">
        <v>2316</v>
      </c>
      <c r="B1479" s="399" t="s">
        <v>2317</v>
      </c>
      <c r="C1479" s="399" t="s">
        <v>2443</v>
      </c>
      <c r="D1479" s="399" t="s">
        <v>2444</v>
      </c>
      <c r="E1479" s="400" t="s">
        <v>947</v>
      </c>
      <c r="F1479" s="399" t="s">
        <v>947</v>
      </c>
      <c r="G1479" s="399">
        <v>98025</v>
      </c>
      <c r="H1479" s="399" t="s">
        <v>2524</v>
      </c>
      <c r="I1479" s="399" t="s">
        <v>949</v>
      </c>
      <c r="J1479" s="399" t="s">
        <v>1037</v>
      </c>
      <c r="K1479" s="401">
        <v>2317.23</v>
      </c>
      <c r="L1479" s="399" t="s">
        <v>951</v>
      </c>
    </row>
    <row r="1480" spans="1:12" ht="13.5">
      <c r="A1480" s="399" t="s">
        <v>2316</v>
      </c>
      <c r="B1480" s="399" t="s">
        <v>2317</v>
      </c>
      <c r="C1480" s="399" t="s">
        <v>2443</v>
      </c>
      <c r="D1480" s="399" t="s">
        <v>2444</v>
      </c>
      <c r="E1480" s="400" t="s">
        <v>947</v>
      </c>
      <c r="F1480" s="399" t="s">
        <v>947</v>
      </c>
      <c r="G1480" s="399">
        <v>98026</v>
      </c>
      <c r="H1480" s="399" t="s">
        <v>2525</v>
      </c>
      <c r="I1480" s="399" t="s">
        <v>1036</v>
      </c>
      <c r="J1480" s="399" t="s">
        <v>950</v>
      </c>
      <c r="K1480" s="401">
        <v>7100.23</v>
      </c>
      <c r="L1480" s="399" t="s">
        <v>951</v>
      </c>
    </row>
    <row r="1481" spans="1:12" ht="13.5">
      <c r="A1481" s="399" t="s">
        <v>2316</v>
      </c>
      <c r="B1481" s="399" t="s">
        <v>2317</v>
      </c>
      <c r="C1481" s="399" t="s">
        <v>2443</v>
      </c>
      <c r="D1481" s="399" t="s">
        <v>2444</v>
      </c>
      <c r="E1481" s="400" t="s">
        <v>947</v>
      </c>
      <c r="F1481" s="399" t="s">
        <v>947</v>
      </c>
      <c r="G1481" s="399">
        <v>98027</v>
      </c>
      <c r="H1481" s="399" t="s">
        <v>2526</v>
      </c>
      <c r="I1481" s="399" t="s">
        <v>949</v>
      </c>
      <c r="J1481" s="399" t="s">
        <v>1037</v>
      </c>
      <c r="K1481" s="401">
        <v>2524.1999999999998</v>
      </c>
      <c r="L1481" s="399" t="s">
        <v>951</v>
      </c>
    </row>
    <row r="1482" spans="1:12" ht="13.5">
      <c r="A1482" s="399" t="s">
        <v>2316</v>
      </c>
      <c r="B1482" s="399" t="s">
        <v>2317</v>
      </c>
      <c r="C1482" s="399" t="s">
        <v>2443</v>
      </c>
      <c r="D1482" s="399" t="s">
        <v>2444</v>
      </c>
      <c r="E1482" s="400" t="s">
        <v>947</v>
      </c>
      <c r="F1482" s="399" t="s">
        <v>947</v>
      </c>
      <c r="G1482" s="399">
        <v>98028</v>
      </c>
      <c r="H1482" s="399" t="s">
        <v>2527</v>
      </c>
      <c r="I1482" s="399" t="s">
        <v>1036</v>
      </c>
      <c r="J1482" s="399" t="s">
        <v>950</v>
      </c>
      <c r="K1482" s="401">
        <v>7899.38</v>
      </c>
      <c r="L1482" s="399" t="s">
        <v>951</v>
      </c>
    </row>
    <row r="1483" spans="1:12" ht="13.5">
      <c r="A1483" s="399" t="s">
        <v>2316</v>
      </c>
      <c r="B1483" s="399" t="s">
        <v>2317</v>
      </c>
      <c r="C1483" s="399" t="s">
        <v>2443</v>
      </c>
      <c r="D1483" s="399" t="s">
        <v>2444</v>
      </c>
      <c r="E1483" s="400" t="s">
        <v>947</v>
      </c>
      <c r="F1483" s="399" t="s">
        <v>947</v>
      </c>
      <c r="G1483" s="399">
        <v>98029</v>
      </c>
      <c r="H1483" s="399" t="s">
        <v>2528</v>
      </c>
      <c r="I1483" s="399" t="s">
        <v>949</v>
      </c>
      <c r="J1483" s="399" t="s">
        <v>1037</v>
      </c>
      <c r="K1483" s="401">
        <v>2736.97</v>
      </c>
      <c r="L1483" s="399" t="s">
        <v>951</v>
      </c>
    </row>
    <row r="1484" spans="1:12" ht="13.5">
      <c r="A1484" s="399" t="s">
        <v>2316</v>
      </c>
      <c r="B1484" s="399" t="s">
        <v>2317</v>
      </c>
      <c r="C1484" s="399" t="s">
        <v>2443</v>
      </c>
      <c r="D1484" s="399" t="s">
        <v>2444</v>
      </c>
      <c r="E1484" s="400" t="s">
        <v>947</v>
      </c>
      <c r="F1484" s="399" t="s">
        <v>947</v>
      </c>
      <c r="G1484" s="399">
        <v>98030</v>
      </c>
      <c r="H1484" s="399" t="s">
        <v>2529</v>
      </c>
      <c r="I1484" s="399" t="s">
        <v>1036</v>
      </c>
      <c r="J1484" s="399" t="s">
        <v>950</v>
      </c>
      <c r="K1484" s="401">
        <v>6437</v>
      </c>
      <c r="L1484" s="399" t="s">
        <v>951</v>
      </c>
    </row>
    <row r="1485" spans="1:12" ht="13.5">
      <c r="A1485" s="399" t="s">
        <v>2316</v>
      </c>
      <c r="B1485" s="399" t="s">
        <v>2317</v>
      </c>
      <c r="C1485" s="399" t="s">
        <v>2443</v>
      </c>
      <c r="D1485" s="399" t="s">
        <v>2444</v>
      </c>
      <c r="E1485" s="400" t="s">
        <v>947</v>
      </c>
      <c r="F1485" s="399" t="s">
        <v>947</v>
      </c>
      <c r="G1485" s="399">
        <v>98031</v>
      </c>
      <c r="H1485" s="399" t="s">
        <v>2530</v>
      </c>
      <c r="I1485" s="399" t="s">
        <v>949</v>
      </c>
      <c r="J1485" s="399" t="s">
        <v>1037</v>
      </c>
      <c r="K1485" s="401">
        <v>2323.11</v>
      </c>
      <c r="L1485" s="399" t="s">
        <v>951</v>
      </c>
    </row>
    <row r="1486" spans="1:12" ht="13.5">
      <c r="A1486" s="399" t="s">
        <v>2316</v>
      </c>
      <c r="B1486" s="399" t="s">
        <v>2317</v>
      </c>
      <c r="C1486" s="399" t="s">
        <v>2443</v>
      </c>
      <c r="D1486" s="399" t="s">
        <v>2444</v>
      </c>
      <c r="E1486" s="400" t="s">
        <v>947</v>
      </c>
      <c r="F1486" s="399" t="s">
        <v>947</v>
      </c>
      <c r="G1486" s="399">
        <v>98032</v>
      </c>
      <c r="H1486" s="399" t="s">
        <v>2531</v>
      </c>
      <c r="I1486" s="399" t="s">
        <v>1036</v>
      </c>
      <c r="J1486" s="399" t="s">
        <v>950</v>
      </c>
      <c r="K1486" s="401">
        <v>7393.31</v>
      </c>
      <c r="L1486" s="399" t="s">
        <v>951</v>
      </c>
    </row>
    <row r="1487" spans="1:12" ht="13.5">
      <c r="A1487" s="399" t="s">
        <v>2316</v>
      </c>
      <c r="B1487" s="399" t="s">
        <v>2317</v>
      </c>
      <c r="C1487" s="399" t="s">
        <v>2443</v>
      </c>
      <c r="D1487" s="399" t="s">
        <v>2444</v>
      </c>
      <c r="E1487" s="400" t="s">
        <v>947</v>
      </c>
      <c r="F1487" s="399" t="s">
        <v>947</v>
      </c>
      <c r="G1487" s="399">
        <v>98033</v>
      </c>
      <c r="H1487" s="399" t="s">
        <v>2532</v>
      </c>
      <c r="I1487" s="399" t="s">
        <v>949</v>
      </c>
      <c r="J1487" s="399" t="s">
        <v>1037</v>
      </c>
      <c r="K1487" s="401">
        <v>2530.1</v>
      </c>
      <c r="L1487" s="399" t="s">
        <v>951</v>
      </c>
    </row>
    <row r="1488" spans="1:12" ht="13.5">
      <c r="A1488" s="399" t="s">
        <v>2316</v>
      </c>
      <c r="B1488" s="399" t="s">
        <v>2317</v>
      </c>
      <c r="C1488" s="399" t="s">
        <v>2443</v>
      </c>
      <c r="D1488" s="399" t="s">
        <v>2444</v>
      </c>
      <c r="E1488" s="400" t="s">
        <v>947</v>
      </c>
      <c r="F1488" s="399" t="s">
        <v>947</v>
      </c>
      <c r="G1488" s="399">
        <v>98034</v>
      </c>
      <c r="H1488" s="399" t="s">
        <v>2533</v>
      </c>
      <c r="I1488" s="399" t="s">
        <v>1036</v>
      </c>
      <c r="J1488" s="399" t="s">
        <v>950</v>
      </c>
      <c r="K1488" s="401">
        <v>8349.6299999999992</v>
      </c>
      <c r="L1488" s="399" t="s">
        <v>951</v>
      </c>
    </row>
    <row r="1489" spans="1:12" ht="13.5">
      <c r="A1489" s="399" t="s">
        <v>2316</v>
      </c>
      <c r="B1489" s="399" t="s">
        <v>2317</v>
      </c>
      <c r="C1489" s="399" t="s">
        <v>2443</v>
      </c>
      <c r="D1489" s="399" t="s">
        <v>2444</v>
      </c>
      <c r="E1489" s="400" t="s">
        <v>947</v>
      </c>
      <c r="F1489" s="399" t="s">
        <v>947</v>
      </c>
      <c r="G1489" s="399">
        <v>98035</v>
      </c>
      <c r="H1489" s="399" t="s">
        <v>2534</v>
      </c>
      <c r="I1489" s="399" t="s">
        <v>949</v>
      </c>
      <c r="J1489" s="399" t="s">
        <v>1037</v>
      </c>
      <c r="K1489" s="401">
        <v>2736.97</v>
      </c>
      <c r="L1489" s="399" t="s">
        <v>951</v>
      </c>
    </row>
    <row r="1490" spans="1:12" ht="13.5">
      <c r="A1490" s="399" t="s">
        <v>2316</v>
      </c>
      <c r="B1490" s="399" t="s">
        <v>2317</v>
      </c>
      <c r="C1490" s="399" t="s">
        <v>2443</v>
      </c>
      <c r="D1490" s="399" t="s">
        <v>2444</v>
      </c>
      <c r="E1490" s="400" t="s">
        <v>947</v>
      </c>
      <c r="F1490" s="399" t="s">
        <v>947</v>
      </c>
      <c r="G1490" s="399">
        <v>98036</v>
      </c>
      <c r="H1490" s="399" t="s">
        <v>2535</v>
      </c>
      <c r="I1490" s="399" t="s">
        <v>1036</v>
      </c>
      <c r="J1490" s="399" t="s">
        <v>950</v>
      </c>
      <c r="K1490" s="401">
        <v>9305.9599999999991</v>
      </c>
      <c r="L1490" s="399" t="s">
        <v>951</v>
      </c>
    </row>
    <row r="1491" spans="1:12" ht="13.5">
      <c r="A1491" s="399" t="s">
        <v>2316</v>
      </c>
      <c r="B1491" s="399" t="s">
        <v>2317</v>
      </c>
      <c r="C1491" s="399" t="s">
        <v>2443</v>
      </c>
      <c r="D1491" s="399" t="s">
        <v>2444</v>
      </c>
      <c r="E1491" s="400" t="s">
        <v>947</v>
      </c>
      <c r="F1491" s="399" t="s">
        <v>947</v>
      </c>
      <c r="G1491" s="399">
        <v>98037</v>
      </c>
      <c r="H1491" s="399" t="s">
        <v>2536</v>
      </c>
      <c r="I1491" s="399" t="s">
        <v>949</v>
      </c>
      <c r="J1491" s="399" t="s">
        <v>1037</v>
      </c>
      <c r="K1491" s="401">
        <v>2949.84</v>
      </c>
      <c r="L1491" s="399" t="s">
        <v>951</v>
      </c>
    </row>
    <row r="1492" spans="1:12" ht="13.5">
      <c r="A1492" s="399" t="s">
        <v>2316</v>
      </c>
      <c r="B1492" s="399" t="s">
        <v>2317</v>
      </c>
      <c r="C1492" s="399" t="s">
        <v>2443</v>
      </c>
      <c r="D1492" s="399" t="s">
        <v>2444</v>
      </c>
      <c r="E1492" s="400" t="s">
        <v>947</v>
      </c>
      <c r="F1492" s="399" t="s">
        <v>947</v>
      </c>
      <c r="G1492" s="399">
        <v>98038</v>
      </c>
      <c r="H1492" s="399" t="s">
        <v>2537</v>
      </c>
      <c r="I1492" s="399" t="s">
        <v>1036</v>
      </c>
      <c r="J1492" s="399" t="s">
        <v>950</v>
      </c>
      <c r="K1492" s="401">
        <v>8532.61</v>
      </c>
      <c r="L1492" s="399" t="s">
        <v>951</v>
      </c>
    </row>
    <row r="1493" spans="1:12" ht="13.5">
      <c r="A1493" s="399" t="s">
        <v>2316</v>
      </c>
      <c r="B1493" s="399" t="s">
        <v>2317</v>
      </c>
      <c r="C1493" s="399" t="s">
        <v>2443</v>
      </c>
      <c r="D1493" s="399" t="s">
        <v>2444</v>
      </c>
      <c r="E1493" s="400" t="s">
        <v>947</v>
      </c>
      <c r="F1493" s="399" t="s">
        <v>947</v>
      </c>
      <c r="G1493" s="399">
        <v>98039</v>
      </c>
      <c r="H1493" s="399" t="s">
        <v>2538</v>
      </c>
      <c r="I1493" s="399" t="s">
        <v>949</v>
      </c>
      <c r="J1493" s="399" t="s">
        <v>1037</v>
      </c>
      <c r="K1493" s="401">
        <v>2742.87</v>
      </c>
      <c r="L1493" s="399" t="s">
        <v>951</v>
      </c>
    </row>
    <row r="1494" spans="1:12" ht="13.5">
      <c r="A1494" s="399" t="s">
        <v>2316</v>
      </c>
      <c r="B1494" s="399" t="s">
        <v>2317</v>
      </c>
      <c r="C1494" s="399" t="s">
        <v>2443</v>
      </c>
      <c r="D1494" s="399" t="s">
        <v>2444</v>
      </c>
      <c r="E1494" s="400" t="s">
        <v>947</v>
      </c>
      <c r="F1494" s="399" t="s">
        <v>947</v>
      </c>
      <c r="G1494" s="399">
        <v>98040</v>
      </c>
      <c r="H1494" s="399" t="s">
        <v>2539</v>
      </c>
      <c r="I1494" s="399" t="s">
        <v>1036</v>
      </c>
      <c r="J1494" s="399" t="s">
        <v>950</v>
      </c>
      <c r="K1494" s="401">
        <v>9631</v>
      </c>
      <c r="L1494" s="399" t="s">
        <v>951</v>
      </c>
    </row>
    <row r="1495" spans="1:12" ht="13.5">
      <c r="A1495" s="399" t="s">
        <v>2316</v>
      </c>
      <c r="B1495" s="399" t="s">
        <v>2317</v>
      </c>
      <c r="C1495" s="399" t="s">
        <v>2443</v>
      </c>
      <c r="D1495" s="399" t="s">
        <v>2444</v>
      </c>
      <c r="E1495" s="400" t="s">
        <v>947</v>
      </c>
      <c r="F1495" s="399" t="s">
        <v>947</v>
      </c>
      <c r="G1495" s="399">
        <v>98041</v>
      </c>
      <c r="H1495" s="399" t="s">
        <v>2540</v>
      </c>
      <c r="I1495" s="399" t="s">
        <v>949</v>
      </c>
      <c r="J1495" s="399" t="s">
        <v>1037</v>
      </c>
      <c r="K1495" s="401">
        <v>2949.84</v>
      </c>
      <c r="L1495" s="399" t="s">
        <v>951</v>
      </c>
    </row>
    <row r="1496" spans="1:12" ht="13.5">
      <c r="A1496" s="399" t="s">
        <v>2316</v>
      </c>
      <c r="B1496" s="399" t="s">
        <v>2317</v>
      </c>
      <c r="C1496" s="399" t="s">
        <v>2443</v>
      </c>
      <c r="D1496" s="399" t="s">
        <v>2444</v>
      </c>
      <c r="E1496" s="400" t="s">
        <v>947</v>
      </c>
      <c r="F1496" s="399" t="s">
        <v>947</v>
      </c>
      <c r="G1496" s="399">
        <v>98042</v>
      </c>
      <c r="H1496" s="399" t="s">
        <v>2541</v>
      </c>
      <c r="I1496" s="399" t="s">
        <v>1036</v>
      </c>
      <c r="J1496" s="399" t="s">
        <v>950</v>
      </c>
      <c r="K1496" s="401">
        <v>10729.39</v>
      </c>
      <c r="L1496" s="399" t="s">
        <v>951</v>
      </c>
    </row>
    <row r="1497" spans="1:12" ht="13.5">
      <c r="A1497" s="399" t="s">
        <v>2316</v>
      </c>
      <c r="B1497" s="399" t="s">
        <v>2317</v>
      </c>
      <c r="C1497" s="399" t="s">
        <v>2443</v>
      </c>
      <c r="D1497" s="399" t="s">
        <v>2444</v>
      </c>
      <c r="E1497" s="400" t="s">
        <v>947</v>
      </c>
      <c r="F1497" s="399" t="s">
        <v>947</v>
      </c>
      <c r="G1497" s="399">
        <v>98043</v>
      </c>
      <c r="H1497" s="399" t="s">
        <v>2542</v>
      </c>
      <c r="I1497" s="399" t="s">
        <v>949</v>
      </c>
      <c r="J1497" s="399" t="s">
        <v>1037</v>
      </c>
      <c r="K1497" s="401">
        <v>3162.7</v>
      </c>
      <c r="L1497" s="399" t="s">
        <v>951</v>
      </c>
    </row>
    <row r="1498" spans="1:12" ht="13.5">
      <c r="A1498" s="399" t="s">
        <v>2316</v>
      </c>
      <c r="B1498" s="399" t="s">
        <v>2317</v>
      </c>
      <c r="C1498" s="399" t="s">
        <v>2443</v>
      </c>
      <c r="D1498" s="399" t="s">
        <v>2444</v>
      </c>
      <c r="E1498" s="400" t="s">
        <v>947</v>
      </c>
      <c r="F1498" s="399" t="s">
        <v>947</v>
      </c>
      <c r="G1498" s="399">
        <v>98044</v>
      </c>
      <c r="H1498" s="399" t="s">
        <v>2543</v>
      </c>
      <c r="I1498" s="399" t="s">
        <v>1036</v>
      </c>
      <c r="J1498" s="399" t="s">
        <v>950</v>
      </c>
      <c r="K1498" s="401">
        <v>10919.8</v>
      </c>
      <c r="L1498" s="399" t="s">
        <v>951</v>
      </c>
    </row>
    <row r="1499" spans="1:12" ht="13.5">
      <c r="A1499" s="399" t="s">
        <v>2316</v>
      </c>
      <c r="B1499" s="399" t="s">
        <v>2317</v>
      </c>
      <c r="C1499" s="399" t="s">
        <v>2443</v>
      </c>
      <c r="D1499" s="399" t="s">
        <v>2444</v>
      </c>
      <c r="E1499" s="400" t="s">
        <v>947</v>
      </c>
      <c r="F1499" s="399" t="s">
        <v>947</v>
      </c>
      <c r="G1499" s="399">
        <v>98045</v>
      </c>
      <c r="H1499" s="399" t="s">
        <v>2544</v>
      </c>
      <c r="I1499" s="399" t="s">
        <v>949</v>
      </c>
      <c r="J1499" s="399" t="s">
        <v>1037</v>
      </c>
      <c r="K1499" s="401">
        <v>3162.7</v>
      </c>
      <c r="L1499" s="399" t="s">
        <v>951</v>
      </c>
    </row>
    <row r="1500" spans="1:12" ht="13.5">
      <c r="A1500" s="399" t="s">
        <v>2316</v>
      </c>
      <c r="B1500" s="399" t="s">
        <v>2317</v>
      </c>
      <c r="C1500" s="399" t="s">
        <v>2443</v>
      </c>
      <c r="D1500" s="399" t="s">
        <v>2444</v>
      </c>
      <c r="E1500" s="400" t="s">
        <v>947</v>
      </c>
      <c r="F1500" s="399" t="s">
        <v>947</v>
      </c>
      <c r="G1500" s="399">
        <v>98046</v>
      </c>
      <c r="H1500" s="399" t="s">
        <v>2545</v>
      </c>
      <c r="I1500" s="399" t="s">
        <v>1036</v>
      </c>
      <c r="J1500" s="399" t="s">
        <v>950</v>
      </c>
      <c r="K1500" s="401">
        <v>12161.31</v>
      </c>
      <c r="L1500" s="399" t="s">
        <v>951</v>
      </c>
    </row>
    <row r="1501" spans="1:12" ht="13.5">
      <c r="A1501" s="399" t="s">
        <v>2316</v>
      </c>
      <c r="B1501" s="399" t="s">
        <v>2317</v>
      </c>
      <c r="C1501" s="399" t="s">
        <v>2443</v>
      </c>
      <c r="D1501" s="399" t="s">
        <v>2444</v>
      </c>
      <c r="E1501" s="400" t="s">
        <v>947</v>
      </c>
      <c r="F1501" s="399" t="s">
        <v>947</v>
      </c>
      <c r="G1501" s="399">
        <v>98047</v>
      </c>
      <c r="H1501" s="399" t="s">
        <v>2546</v>
      </c>
      <c r="I1501" s="399" t="s">
        <v>949</v>
      </c>
      <c r="J1501" s="399" t="s">
        <v>1037</v>
      </c>
      <c r="K1501" s="401">
        <v>3375.56</v>
      </c>
      <c r="L1501" s="399" t="s">
        <v>951</v>
      </c>
    </row>
    <row r="1502" spans="1:12" ht="13.5">
      <c r="A1502" s="399" t="s">
        <v>2316</v>
      </c>
      <c r="B1502" s="399" t="s">
        <v>2317</v>
      </c>
      <c r="C1502" s="399" t="s">
        <v>2443</v>
      </c>
      <c r="D1502" s="399" t="s">
        <v>2444</v>
      </c>
      <c r="E1502" s="400" t="s">
        <v>947</v>
      </c>
      <c r="F1502" s="399" t="s">
        <v>947</v>
      </c>
      <c r="G1502" s="399">
        <v>98048</v>
      </c>
      <c r="H1502" s="399" t="s">
        <v>2547</v>
      </c>
      <c r="I1502" s="399" t="s">
        <v>1036</v>
      </c>
      <c r="J1502" s="399" t="s">
        <v>950</v>
      </c>
      <c r="K1502" s="401">
        <v>13601.83</v>
      </c>
      <c r="L1502" s="399" t="s">
        <v>951</v>
      </c>
    </row>
    <row r="1503" spans="1:12" ht="13.5">
      <c r="A1503" s="399" t="s">
        <v>2316</v>
      </c>
      <c r="B1503" s="399" t="s">
        <v>2317</v>
      </c>
      <c r="C1503" s="399" t="s">
        <v>2443</v>
      </c>
      <c r="D1503" s="399" t="s">
        <v>2444</v>
      </c>
      <c r="E1503" s="400" t="s">
        <v>947</v>
      </c>
      <c r="F1503" s="399" t="s">
        <v>947</v>
      </c>
      <c r="G1503" s="399">
        <v>98049</v>
      </c>
      <c r="H1503" s="399" t="s">
        <v>2548</v>
      </c>
      <c r="I1503" s="399" t="s">
        <v>949</v>
      </c>
      <c r="J1503" s="399" t="s">
        <v>1037</v>
      </c>
      <c r="K1503" s="401">
        <v>3530.81</v>
      </c>
      <c r="L1503" s="399" t="s">
        <v>951</v>
      </c>
    </row>
    <row r="1504" spans="1:12" ht="13.5">
      <c r="A1504" s="399" t="s">
        <v>2316</v>
      </c>
      <c r="B1504" s="399" t="s">
        <v>2317</v>
      </c>
      <c r="C1504" s="399" t="s">
        <v>2443</v>
      </c>
      <c r="D1504" s="399" t="s">
        <v>2444</v>
      </c>
      <c r="E1504" s="400" t="s">
        <v>947</v>
      </c>
      <c r="F1504" s="399" t="s">
        <v>947</v>
      </c>
      <c r="G1504" s="399">
        <v>98050</v>
      </c>
      <c r="H1504" s="399" t="s">
        <v>2549</v>
      </c>
      <c r="I1504" s="399" t="s">
        <v>949</v>
      </c>
      <c r="J1504" s="399" t="s">
        <v>950</v>
      </c>
      <c r="K1504" s="400">
        <v>239.61</v>
      </c>
      <c r="L1504" s="399" t="s">
        <v>951</v>
      </c>
    </row>
    <row r="1505" spans="1:12" ht="13.5">
      <c r="A1505" s="399" t="s">
        <v>2316</v>
      </c>
      <c r="B1505" s="399" t="s">
        <v>2317</v>
      </c>
      <c r="C1505" s="399" t="s">
        <v>2443</v>
      </c>
      <c r="D1505" s="399" t="s">
        <v>2444</v>
      </c>
      <c r="E1505" s="400" t="s">
        <v>947</v>
      </c>
      <c r="F1505" s="399" t="s">
        <v>947</v>
      </c>
      <c r="G1505" s="399">
        <v>98051</v>
      </c>
      <c r="H1505" s="399" t="s">
        <v>2550</v>
      </c>
      <c r="I1505" s="399" t="s">
        <v>949</v>
      </c>
      <c r="J1505" s="399" t="s">
        <v>1037</v>
      </c>
      <c r="K1505" s="400">
        <v>767.92</v>
      </c>
      <c r="L1505" s="399" t="s">
        <v>951</v>
      </c>
    </row>
    <row r="1506" spans="1:12" ht="13.5">
      <c r="A1506" s="399" t="s">
        <v>2316</v>
      </c>
      <c r="B1506" s="399" t="s">
        <v>2317</v>
      </c>
      <c r="C1506" s="399" t="s">
        <v>2443</v>
      </c>
      <c r="D1506" s="399" t="s">
        <v>2444</v>
      </c>
      <c r="E1506" s="400" t="s">
        <v>947</v>
      </c>
      <c r="F1506" s="399" t="s">
        <v>947</v>
      </c>
      <c r="G1506" s="399">
        <v>98405</v>
      </c>
      <c r="H1506" s="399" t="s">
        <v>2551</v>
      </c>
      <c r="I1506" s="399" t="s">
        <v>1036</v>
      </c>
      <c r="J1506" s="399" t="s">
        <v>950</v>
      </c>
      <c r="K1506" s="401">
        <v>1990.69</v>
      </c>
      <c r="L1506" s="399" t="s">
        <v>951</v>
      </c>
    </row>
    <row r="1507" spans="1:12" ht="13.5">
      <c r="A1507" s="399" t="s">
        <v>2316</v>
      </c>
      <c r="B1507" s="399" t="s">
        <v>2317</v>
      </c>
      <c r="C1507" s="399" t="s">
        <v>2443</v>
      </c>
      <c r="D1507" s="399" t="s">
        <v>2444</v>
      </c>
      <c r="E1507" s="400" t="s">
        <v>947</v>
      </c>
      <c r="F1507" s="399" t="s">
        <v>947</v>
      </c>
      <c r="G1507" s="399">
        <v>98406</v>
      </c>
      <c r="H1507" s="399" t="s">
        <v>2552</v>
      </c>
      <c r="I1507" s="399" t="s">
        <v>1036</v>
      </c>
      <c r="J1507" s="399" t="s">
        <v>950</v>
      </c>
      <c r="K1507" s="401">
        <v>4742.8599999999997</v>
      </c>
      <c r="L1507" s="399" t="s">
        <v>951</v>
      </c>
    </row>
    <row r="1508" spans="1:12" ht="13.5">
      <c r="A1508" s="399" t="s">
        <v>2316</v>
      </c>
      <c r="B1508" s="399" t="s">
        <v>2317</v>
      </c>
      <c r="C1508" s="399" t="s">
        <v>2443</v>
      </c>
      <c r="D1508" s="399" t="s">
        <v>2444</v>
      </c>
      <c r="E1508" s="400" t="s">
        <v>947</v>
      </c>
      <c r="F1508" s="399" t="s">
        <v>947</v>
      </c>
      <c r="G1508" s="399">
        <v>98407</v>
      </c>
      <c r="H1508" s="399" t="s">
        <v>2553</v>
      </c>
      <c r="I1508" s="399" t="s">
        <v>1036</v>
      </c>
      <c r="J1508" s="399" t="s">
        <v>950</v>
      </c>
      <c r="K1508" s="401">
        <v>3112.21</v>
      </c>
      <c r="L1508" s="399" t="s">
        <v>951</v>
      </c>
    </row>
    <row r="1509" spans="1:12" ht="13.5">
      <c r="A1509" s="399" t="s">
        <v>2316</v>
      </c>
      <c r="B1509" s="399" t="s">
        <v>2317</v>
      </c>
      <c r="C1509" s="399" t="s">
        <v>2443</v>
      </c>
      <c r="D1509" s="399" t="s">
        <v>2444</v>
      </c>
      <c r="E1509" s="400" t="s">
        <v>947</v>
      </c>
      <c r="F1509" s="399" t="s">
        <v>947</v>
      </c>
      <c r="G1509" s="399">
        <v>98408</v>
      </c>
      <c r="H1509" s="399" t="s">
        <v>2554</v>
      </c>
      <c r="I1509" s="399" t="s">
        <v>1036</v>
      </c>
      <c r="J1509" s="399" t="s">
        <v>950</v>
      </c>
      <c r="K1509" s="401">
        <v>3647.99</v>
      </c>
      <c r="L1509" s="399" t="s">
        <v>951</v>
      </c>
    </row>
    <row r="1510" spans="1:12" ht="13.5">
      <c r="A1510" s="399" t="s">
        <v>2316</v>
      </c>
      <c r="B1510" s="399" t="s">
        <v>2317</v>
      </c>
      <c r="C1510" s="399" t="s">
        <v>2443</v>
      </c>
      <c r="D1510" s="399" t="s">
        <v>2444</v>
      </c>
      <c r="E1510" s="400" t="s">
        <v>947</v>
      </c>
      <c r="F1510" s="399" t="s">
        <v>947</v>
      </c>
      <c r="G1510" s="399">
        <v>98409</v>
      </c>
      <c r="H1510" s="399" t="s">
        <v>2555</v>
      </c>
      <c r="I1510" s="399" t="s">
        <v>949</v>
      </c>
      <c r="J1510" s="399" t="s">
        <v>950</v>
      </c>
      <c r="K1510" s="400">
        <v>362.76</v>
      </c>
      <c r="L1510" s="399" t="s">
        <v>951</v>
      </c>
    </row>
    <row r="1511" spans="1:12" ht="13.5">
      <c r="A1511" s="399" t="s">
        <v>2316</v>
      </c>
      <c r="B1511" s="399" t="s">
        <v>2317</v>
      </c>
      <c r="C1511" s="399" t="s">
        <v>2443</v>
      </c>
      <c r="D1511" s="399" t="s">
        <v>2444</v>
      </c>
      <c r="E1511" s="400" t="s">
        <v>947</v>
      </c>
      <c r="F1511" s="399" t="s">
        <v>947</v>
      </c>
      <c r="G1511" s="399">
        <v>98414</v>
      </c>
      <c r="H1511" s="399" t="s">
        <v>2556</v>
      </c>
      <c r="I1511" s="399" t="s">
        <v>1036</v>
      </c>
      <c r="J1511" s="399" t="s">
        <v>950</v>
      </c>
      <c r="K1511" s="401">
        <v>1006.17</v>
      </c>
      <c r="L1511" s="399" t="s">
        <v>951</v>
      </c>
    </row>
    <row r="1512" spans="1:12" ht="13.5">
      <c r="A1512" s="399" t="s">
        <v>2316</v>
      </c>
      <c r="B1512" s="399" t="s">
        <v>2317</v>
      </c>
      <c r="C1512" s="399" t="s">
        <v>2443</v>
      </c>
      <c r="D1512" s="399" t="s">
        <v>2444</v>
      </c>
      <c r="E1512" s="400" t="s">
        <v>947</v>
      </c>
      <c r="F1512" s="399" t="s">
        <v>947</v>
      </c>
      <c r="G1512" s="399">
        <v>98415</v>
      </c>
      <c r="H1512" s="399" t="s">
        <v>2557</v>
      </c>
      <c r="I1512" s="399" t="s">
        <v>1036</v>
      </c>
      <c r="J1512" s="399" t="s">
        <v>950</v>
      </c>
      <c r="K1512" s="401">
        <v>1006.17</v>
      </c>
      <c r="L1512" s="399" t="s">
        <v>951</v>
      </c>
    </row>
    <row r="1513" spans="1:12" ht="13.5">
      <c r="A1513" s="399" t="s">
        <v>2316</v>
      </c>
      <c r="B1513" s="399" t="s">
        <v>2317</v>
      </c>
      <c r="C1513" s="399" t="s">
        <v>2443</v>
      </c>
      <c r="D1513" s="399" t="s">
        <v>2444</v>
      </c>
      <c r="E1513" s="400" t="s">
        <v>947</v>
      </c>
      <c r="F1513" s="399" t="s">
        <v>947</v>
      </c>
      <c r="G1513" s="399">
        <v>98416</v>
      </c>
      <c r="H1513" s="399" t="s">
        <v>2558</v>
      </c>
      <c r="I1513" s="399" t="s">
        <v>1036</v>
      </c>
      <c r="J1513" s="399" t="s">
        <v>950</v>
      </c>
      <c r="K1513" s="401">
        <v>1225.5</v>
      </c>
      <c r="L1513" s="399" t="s">
        <v>951</v>
      </c>
    </row>
    <row r="1514" spans="1:12" ht="13.5">
      <c r="A1514" s="399" t="s">
        <v>2316</v>
      </c>
      <c r="B1514" s="399" t="s">
        <v>2317</v>
      </c>
      <c r="C1514" s="399" t="s">
        <v>2443</v>
      </c>
      <c r="D1514" s="399" t="s">
        <v>2444</v>
      </c>
      <c r="E1514" s="400" t="s">
        <v>947</v>
      </c>
      <c r="F1514" s="399" t="s">
        <v>947</v>
      </c>
      <c r="G1514" s="399">
        <v>98417</v>
      </c>
      <c r="H1514" s="399" t="s">
        <v>2559</v>
      </c>
      <c r="I1514" s="399" t="s">
        <v>1036</v>
      </c>
      <c r="J1514" s="399" t="s">
        <v>950</v>
      </c>
      <c r="K1514" s="401">
        <v>1444.83</v>
      </c>
      <c r="L1514" s="399" t="s">
        <v>951</v>
      </c>
    </row>
    <row r="1515" spans="1:12" ht="13.5">
      <c r="A1515" s="399" t="s">
        <v>2316</v>
      </c>
      <c r="B1515" s="399" t="s">
        <v>2317</v>
      </c>
      <c r="C1515" s="399" t="s">
        <v>2443</v>
      </c>
      <c r="D1515" s="399" t="s">
        <v>2444</v>
      </c>
      <c r="E1515" s="400" t="s">
        <v>947</v>
      </c>
      <c r="F1515" s="399" t="s">
        <v>947</v>
      </c>
      <c r="G1515" s="399">
        <v>98418</v>
      </c>
      <c r="H1515" s="399" t="s">
        <v>2560</v>
      </c>
      <c r="I1515" s="399" t="s">
        <v>1036</v>
      </c>
      <c r="J1515" s="399" t="s">
        <v>950</v>
      </c>
      <c r="K1515" s="401">
        <v>1564.63</v>
      </c>
      <c r="L1515" s="399" t="s">
        <v>951</v>
      </c>
    </row>
    <row r="1516" spans="1:12" ht="13.5">
      <c r="A1516" s="399" t="s">
        <v>2316</v>
      </c>
      <c r="B1516" s="399" t="s">
        <v>2317</v>
      </c>
      <c r="C1516" s="399" t="s">
        <v>2443</v>
      </c>
      <c r="D1516" s="399" t="s">
        <v>2444</v>
      </c>
      <c r="E1516" s="400" t="s">
        <v>947</v>
      </c>
      <c r="F1516" s="399" t="s">
        <v>947</v>
      </c>
      <c r="G1516" s="399">
        <v>98419</v>
      </c>
      <c r="H1516" s="399" t="s">
        <v>2561</v>
      </c>
      <c r="I1516" s="399" t="s">
        <v>1036</v>
      </c>
      <c r="J1516" s="399" t="s">
        <v>950</v>
      </c>
      <c r="K1516" s="401">
        <v>1684.44</v>
      </c>
      <c r="L1516" s="399" t="s">
        <v>951</v>
      </c>
    </row>
    <row r="1517" spans="1:12" ht="13.5">
      <c r="A1517" s="399" t="s">
        <v>2316</v>
      </c>
      <c r="B1517" s="399" t="s">
        <v>2317</v>
      </c>
      <c r="C1517" s="399" t="s">
        <v>2443</v>
      </c>
      <c r="D1517" s="399" t="s">
        <v>2444</v>
      </c>
      <c r="E1517" s="400" t="s">
        <v>947</v>
      </c>
      <c r="F1517" s="399" t="s">
        <v>947</v>
      </c>
      <c r="G1517" s="399">
        <v>98420</v>
      </c>
      <c r="H1517" s="399" t="s">
        <v>2562</v>
      </c>
      <c r="I1517" s="399" t="s">
        <v>1036</v>
      </c>
      <c r="J1517" s="399" t="s">
        <v>950</v>
      </c>
      <c r="K1517" s="401">
        <v>1476.02</v>
      </c>
      <c r="L1517" s="399" t="s">
        <v>951</v>
      </c>
    </row>
    <row r="1518" spans="1:12" ht="13.5">
      <c r="A1518" s="399" t="s">
        <v>2316</v>
      </c>
      <c r="B1518" s="399" t="s">
        <v>2317</v>
      </c>
      <c r="C1518" s="399" t="s">
        <v>2443</v>
      </c>
      <c r="D1518" s="399" t="s">
        <v>2444</v>
      </c>
      <c r="E1518" s="400" t="s">
        <v>947</v>
      </c>
      <c r="F1518" s="399" t="s">
        <v>947</v>
      </c>
      <c r="G1518" s="399">
        <v>98421</v>
      </c>
      <c r="H1518" s="399" t="s">
        <v>2563</v>
      </c>
      <c r="I1518" s="399" t="s">
        <v>1036</v>
      </c>
      <c r="J1518" s="399" t="s">
        <v>950</v>
      </c>
      <c r="K1518" s="401">
        <v>1695.35</v>
      </c>
      <c r="L1518" s="399" t="s">
        <v>951</v>
      </c>
    </row>
    <row r="1519" spans="1:12" ht="13.5">
      <c r="A1519" s="399" t="s">
        <v>2316</v>
      </c>
      <c r="B1519" s="399" t="s">
        <v>2317</v>
      </c>
      <c r="C1519" s="399" t="s">
        <v>2443</v>
      </c>
      <c r="D1519" s="399" t="s">
        <v>2444</v>
      </c>
      <c r="E1519" s="400" t="s">
        <v>947</v>
      </c>
      <c r="F1519" s="399" t="s">
        <v>947</v>
      </c>
      <c r="G1519" s="399">
        <v>98422</v>
      </c>
      <c r="H1519" s="399" t="s">
        <v>2564</v>
      </c>
      <c r="I1519" s="399" t="s">
        <v>1036</v>
      </c>
      <c r="J1519" s="399" t="s">
        <v>950</v>
      </c>
      <c r="K1519" s="401">
        <v>1914.68</v>
      </c>
      <c r="L1519" s="399" t="s">
        <v>951</v>
      </c>
    </row>
    <row r="1520" spans="1:12" ht="13.5">
      <c r="A1520" s="399" t="s">
        <v>2316</v>
      </c>
      <c r="B1520" s="399" t="s">
        <v>2317</v>
      </c>
      <c r="C1520" s="399" t="s">
        <v>2443</v>
      </c>
      <c r="D1520" s="399" t="s">
        <v>2444</v>
      </c>
      <c r="E1520" s="400" t="s">
        <v>947</v>
      </c>
      <c r="F1520" s="399" t="s">
        <v>947</v>
      </c>
      <c r="G1520" s="399">
        <v>98423</v>
      </c>
      <c r="H1520" s="399" t="s">
        <v>2565</v>
      </c>
      <c r="I1520" s="399" t="s">
        <v>1036</v>
      </c>
      <c r="J1520" s="399" t="s">
        <v>950</v>
      </c>
      <c r="K1520" s="401">
        <v>2034.48</v>
      </c>
      <c r="L1520" s="399" t="s">
        <v>951</v>
      </c>
    </row>
    <row r="1521" spans="1:12" ht="13.5">
      <c r="A1521" s="399" t="s">
        <v>2316</v>
      </c>
      <c r="B1521" s="399" t="s">
        <v>2317</v>
      </c>
      <c r="C1521" s="399" t="s">
        <v>2443</v>
      </c>
      <c r="D1521" s="399" t="s">
        <v>2444</v>
      </c>
      <c r="E1521" s="400" t="s">
        <v>947</v>
      </c>
      <c r="F1521" s="399" t="s">
        <v>947</v>
      </c>
      <c r="G1521" s="399">
        <v>98424</v>
      </c>
      <c r="H1521" s="399" t="s">
        <v>2566</v>
      </c>
      <c r="I1521" s="399" t="s">
        <v>1036</v>
      </c>
      <c r="J1521" s="399" t="s">
        <v>950</v>
      </c>
      <c r="K1521" s="401">
        <v>2154.29</v>
      </c>
      <c r="L1521" s="399" t="s">
        <v>951</v>
      </c>
    </row>
    <row r="1522" spans="1:12" ht="13.5">
      <c r="A1522" s="399" t="s">
        <v>2316</v>
      </c>
      <c r="B1522" s="399" t="s">
        <v>2317</v>
      </c>
      <c r="C1522" s="399" t="s">
        <v>2443</v>
      </c>
      <c r="D1522" s="399" t="s">
        <v>2444</v>
      </c>
      <c r="E1522" s="400" t="s">
        <v>947</v>
      </c>
      <c r="F1522" s="399" t="s">
        <v>947</v>
      </c>
      <c r="G1522" s="399">
        <v>98425</v>
      </c>
      <c r="H1522" s="399" t="s">
        <v>2567</v>
      </c>
      <c r="I1522" s="399" t="s">
        <v>1036</v>
      </c>
      <c r="J1522" s="399" t="s">
        <v>950</v>
      </c>
      <c r="K1522" s="401">
        <v>2348.94</v>
      </c>
      <c r="L1522" s="399" t="s">
        <v>951</v>
      </c>
    </row>
    <row r="1523" spans="1:12" ht="13.5">
      <c r="A1523" s="399" t="s">
        <v>2316</v>
      </c>
      <c r="B1523" s="399" t="s">
        <v>2317</v>
      </c>
      <c r="C1523" s="399" t="s">
        <v>2443</v>
      </c>
      <c r="D1523" s="399" t="s">
        <v>2444</v>
      </c>
      <c r="E1523" s="400" t="s">
        <v>947</v>
      </c>
      <c r="F1523" s="399" t="s">
        <v>947</v>
      </c>
      <c r="G1523" s="399">
        <v>98426</v>
      </c>
      <c r="H1523" s="399" t="s">
        <v>2568</v>
      </c>
      <c r="I1523" s="399" t="s">
        <v>1036</v>
      </c>
      <c r="J1523" s="399" t="s">
        <v>950</v>
      </c>
      <c r="K1523" s="401">
        <v>3041.03</v>
      </c>
      <c r="L1523" s="399" t="s">
        <v>951</v>
      </c>
    </row>
    <row r="1524" spans="1:12" ht="13.5">
      <c r="A1524" s="399" t="s">
        <v>2316</v>
      </c>
      <c r="B1524" s="399" t="s">
        <v>2317</v>
      </c>
      <c r="C1524" s="399" t="s">
        <v>2443</v>
      </c>
      <c r="D1524" s="399" t="s">
        <v>2444</v>
      </c>
      <c r="E1524" s="400" t="s">
        <v>947</v>
      </c>
      <c r="F1524" s="399" t="s">
        <v>947</v>
      </c>
      <c r="G1524" s="399">
        <v>98427</v>
      </c>
      <c r="H1524" s="399" t="s">
        <v>2569</v>
      </c>
      <c r="I1524" s="399" t="s">
        <v>1036</v>
      </c>
      <c r="J1524" s="399" t="s">
        <v>950</v>
      </c>
      <c r="K1524" s="401">
        <v>3733.12</v>
      </c>
      <c r="L1524" s="399" t="s">
        <v>951</v>
      </c>
    </row>
    <row r="1525" spans="1:12" ht="13.5">
      <c r="A1525" s="399" t="s">
        <v>2316</v>
      </c>
      <c r="B1525" s="399" t="s">
        <v>2317</v>
      </c>
      <c r="C1525" s="399" t="s">
        <v>2443</v>
      </c>
      <c r="D1525" s="399" t="s">
        <v>2444</v>
      </c>
      <c r="E1525" s="400" t="s">
        <v>947</v>
      </c>
      <c r="F1525" s="399" t="s">
        <v>947</v>
      </c>
      <c r="G1525" s="399">
        <v>98428</v>
      </c>
      <c r="H1525" s="399" t="s">
        <v>2570</v>
      </c>
      <c r="I1525" s="399" t="s">
        <v>1036</v>
      </c>
      <c r="J1525" s="399" t="s">
        <v>950</v>
      </c>
      <c r="K1525" s="401">
        <v>4117.08</v>
      </c>
      <c r="L1525" s="399" t="s">
        <v>951</v>
      </c>
    </row>
    <row r="1526" spans="1:12" ht="13.5">
      <c r="A1526" s="399" t="s">
        <v>2316</v>
      </c>
      <c r="B1526" s="399" t="s">
        <v>2317</v>
      </c>
      <c r="C1526" s="399" t="s">
        <v>2443</v>
      </c>
      <c r="D1526" s="399" t="s">
        <v>2444</v>
      </c>
      <c r="E1526" s="400" t="s">
        <v>947</v>
      </c>
      <c r="F1526" s="399" t="s">
        <v>947</v>
      </c>
      <c r="G1526" s="399">
        <v>98429</v>
      </c>
      <c r="H1526" s="399" t="s">
        <v>2571</v>
      </c>
      <c r="I1526" s="399" t="s">
        <v>1036</v>
      </c>
      <c r="J1526" s="399" t="s">
        <v>950</v>
      </c>
      <c r="K1526" s="401">
        <v>4501.04</v>
      </c>
      <c r="L1526" s="399" t="s">
        <v>951</v>
      </c>
    </row>
    <row r="1527" spans="1:12" ht="13.5">
      <c r="A1527" s="399" t="s">
        <v>2316</v>
      </c>
      <c r="B1527" s="399" t="s">
        <v>2317</v>
      </c>
      <c r="C1527" s="399" t="s">
        <v>2443</v>
      </c>
      <c r="D1527" s="399" t="s">
        <v>2444</v>
      </c>
      <c r="E1527" s="400" t="s">
        <v>947</v>
      </c>
      <c r="F1527" s="399" t="s">
        <v>947</v>
      </c>
      <c r="G1527" s="399">
        <v>98430</v>
      </c>
      <c r="H1527" s="399" t="s">
        <v>2572</v>
      </c>
      <c r="I1527" s="399" t="s">
        <v>1036</v>
      </c>
      <c r="J1527" s="399" t="s">
        <v>950</v>
      </c>
      <c r="K1527" s="401">
        <v>2818.79</v>
      </c>
      <c r="L1527" s="399" t="s">
        <v>951</v>
      </c>
    </row>
    <row r="1528" spans="1:12" ht="13.5">
      <c r="A1528" s="399" t="s">
        <v>2316</v>
      </c>
      <c r="B1528" s="399" t="s">
        <v>2317</v>
      </c>
      <c r="C1528" s="399" t="s">
        <v>2443</v>
      </c>
      <c r="D1528" s="399" t="s">
        <v>2444</v>
      </c>
      <c r="E1528" s="400" t="s">
        <v>947</v>
      </c>
      <c r="F1528" s="399" t="s">
        <v>947</v>
      </c>
      <c r="G1528" s="399">
        <v>98431</v>
      </c>
      <c r="H1528" s="399" t="s">
        <v>2573</v>
      </c>
      <c r="I1528" s="399" t="s">
        <v>1036</v>
      </c>
      <c r="J1528" s="399" t="s">
        <v>950</v>
      </c>
      <c r="K1528" s="401">
        <v>3510.88</v>
      </c>
      <c r="L1528" s="399" t="s">
        <v>951</v>
      </c>
    </row>
    <row r="1529" spans="1:12" ht="13.5">
      <c r="A1529" s="399" t="s">
        <v>2316</v>
      </c>
      <c r="B1529" s="399" t="s">
        <v>2317</v>
      </c>
      <c r="C1529" s="399" t="s">
        <v>2443</v>
      </c>
      <c r="D1529" s="399" t="s">
        <v>2444</v>
      </c>
      <c r="E1529" s="400" t="s">
        <v>947</v>
      </c>
      <c r="F1529" s="399" t="s">
        <v>947</v>
      </c>
      <c r="G1529" s="399">
        <v>98432</v>
      </c>
      <c r="H1529" s="399" t="s">
        <v>2574</v>
      </c>
      <c r="I1529" s="399" t="s">
        <v>1036</v>
      </c>
      <c r="J1529" s="399" t="s">
        <v>950</v>
      </c>
      <c r="K1529" s="401">
        <v>4202.97</v>
      </c>
      <c r="L1529" s="399" t="s">
        <v>951</v>
      </c>
    </row>
    <row r="1530" spans="1:12" ht="13.5">
      <c r="A1530" s="399" t="s">
        <v>2316</v>
      </c>
      <c r="B1530" s="399" t="s">
        <v>2317</v>
      </c>
      <c r="C1530" s="399" t="s">
        <v>2443</v>
      </c>
      <c r="D1530" s="399" t="s">
        <v>2444</v>
      </c>
      <c r="E1530" s="400" t="s">
        <v>947</v>
      </c>
      <c r="F1530" s="399" t="s">
        <v>947</v>
      </c>
      <c r="G1530" s="399">
        <v>98433</v>
      </c>
      <c r="H1530" s="399" t="s">
        <v>2575</v>
      </c>
      <c r="I1530" s="399" t="s">
        <v>1036</v>
      </c>
      <c r="J1530" s="399" t="s">
        <v>950</v>
      </c>
      <c r="K1530" s="401">
        <v>4586.93</v>
      </c>
      <c r="L1530" s="399" t="s">
        <v>951</v>
      </c>
    </row>
    <row r="1531" spans="1:12" ht="13.5">
      <c r="A1531" s="399" t="s">
        <v>2316</v>
      </c>
      <c r="B1531" s="399" t="s">
        <v>2317</v>
      </c>
      <c r="C1531" s="399" t="s">
        <v>2443</v>
      </c>
      <c r="D1531" s="399" t="s">
        <v>2444</v>
      </c>
      <c r="E1531" s="400" t="s">
        <v>947</v>
      </c>
      <c r="F1531" s="399" t="s">
        <v>947</v>
      </c>
      <c r="G1531" s="399">
        <v>98434</v>
      </c>
      <c r="H1531" s="399" t="s">
        <v>2576</v>
      </c>
      <c r="I1531" s="399" t="s">
        <v>1036</v>
      </c>
      <c r="J1531" s="399" t="s">
        <v>950</v>
      </c>
      <c r="K1531" s="401">
        <v>4970.8900000000003</v>
      </c>
      <c r="L1531" s="399" t="s">
        <v>951</v>
      </c>
    </row>
    <row r="1532" spans="1:12" ht="13.5">
      <c r="A1532" s="399" t="s">
        <v>2316</v>
      </c>
      <c r="B1532" s="399" t="s">
        <v>2317</v>
      </c>
      <c r="C1532" s="399" t="s">
        <v>2443</v>
      </c>
      <c r="D1532" s="399" t="s">
        <v>2444</v>
      </c>
      <c r="E1532" s="400" t="s">
        <v>947</v>
      </c>
      <c r="F1532" s="399" t="s">
        <v>947</v>
      </c>
      <c r="G1532" s="399">
        <v>99240</v>
      </c>
      <c r="H1532" s="399" t="s">
        <v>2577</v>
      </c>
      <c r="I1532" s="399" t="s">
        <v>949</v>
      </c>
      <c r="J1532" s="399" t="s">
        <v>950</v>
      </c>
      <c r="K1532" s="400">
        <v>480.22</v>
      </c>
      <c r="L1532" s="399" t="s">
        <v>951</v>
      </c>
    </row>
    <row r="1533" spans="1:12" ht="13.5">
      <c r="A1533" s="399" t="s">
        <v>2316</v>
      </c>
      <c r="B1533" s="399" t="s">
        <v>2317</v>
      </c>
      <c r="C1533" s="399" t="s">
        <v>2443</v>
      </c>
      <c r="D1533" s="399" t="s">
        <v>2444</v>
      </c>
      <c r="E1533" s="400" t="s">
        <v>947</v>
      </c>
      <c r="F1533" s="399" t="s">
        <v>947</v>
      </c>
      <c r="G1533" s="399">
        <v>99241</v>
      </c>
      <c r="H1533" s="399" t="s">
        <v>2578</v>
      </c>
      <c r="I1533" s="399" t="s">
        <v>949</v>
      </c>
      <c r="J1533" s="399" t="s">
        <v>1037</v>
      </c>
      <c r="K1533" s="401">
        <v>1414.08</v>
      </c>
      <c r="L1533" s="399" t="s">
        <v>951</v>
      </c>
    </row>
    <row r="1534" spans="1:12" ht="13.5">
      <c r="A1534" s="399" t="s">
        <v>2316</v>
      </c>
      <c r="B1534" s="399" t="s">
        <v>2317</v>
      </c>
      <c r="C1534" s="399" t="s">
        <v>2443</v>
      </c>
      <c r="D1534" s="399" t="s">
        <v>2444</v>
      </c>
      <c r="E1534" s="400" t="s">
        <v>947</v>
      </c>
      <c r="F1534" s="399" t="s">
        <v>947</v>
      </c>
      <c r="G1534" s="399">
        <v>99242</v>
      </c>
      <c r="H1534" s="399" t="s">
        <v>2579</v>
      </c>
      <c r="I1534" s="399" t="s">
        <v>1036</v>
      </c>
      <c r="J1534" s="399" t="s">
        <v>950</v>
      </c>
      <c r="K1534" s="401">
        <v>2273.36</v>
      </c>
      <c r="L1534" s="399" t="s">
        <v>951</v>
      </c>
    </row>
    <row r="1535" spans="1:12" ht="13.5">
      <c r="A1535" s="399" t="s">
        <v>2316</v>
      </c>
      <c r="B1535" s="399" t="s">
        <v>2317</v>
      </c>
      <c r="C1535" s="399" t="s">
        <v>2443</v>
      </c>
      <c r="D1535" s="399" t="s">
        <v>2444</v>
      </c>
      <c r="E1535" s="400" t="s">
        <v>947</v>
      </c>
      <c r="F1535" s="399" t="s">
        <v>947</v>
      </c>
      <c r="G1535" s="399">
        <v>99243</v>
      </c>
      <c r="H1535" s="399" t="s">
        <v>2580</v>
      </c>
      <c r="I1535" s="399" t="s">
        <v>949</v>
      </c>
      <c r="J1535" s="399" t="s">
        <v>1037</v>
      </c>
      <c r="K1535" s="401">
        <v>1323.61</v>
      </c>
      <c r="L1535" s="399" t="s">
        <v>951</v>
      </c>
    </row>
    <row r="1536" spans="1:12" ht="13.5">
      <c r="A1536" s="399" t="s">
        <v>2316</v>
      </c>
      <c r="B1536" s="399" t="s">
        <v>2317</v>
      </c>
      <c r="C1536" s="399" t="s">
        <v>2443</v>
      </c>
      <c r="D1536" s="399" t="s">
        <v>2444</v>
      </c>
      <c r="E1536" s="400" t="s">
        <v>947</v>
      </c>
      <c r="F1536" s="399" t="s">
        <v>947</v>
      </c>
      <c r="G1536" s="399">
        <v>99244</v>
      </c>
      <c r="H1536" s="399" t="s">
        <v>2581</v>
      </c>
      <c r="I1536" s="399" t="s">
        <v>1036</v>
      </c>
      <c r="J1536" s="399" t="s">
        <v>950</v>
      </c>
      <c r="K1536" s="401">
        <v>3772.25</v>
      </c>
      <c r="L1536" s="399" t="s">
        <v>951</v>
      </c>
    </row>
    <row r="1537" spans="1:12" ht="13.5">
      <c r="A1537" s="399" t="s">
        <v>2316</v>
      </c>
      <c r="B1537" s="399" t="s">
        <v>2317</v>
      </c>
      <c r="C1537" s="399" t="s">
        <v>2443</v>
      </c>
      <c r="D1537" s="399" t="s">
        <v>2444</v>
      </c>
      <c r="E1537" s="400" t="s">
        <v>947</v>
      </c>
      <c r="F1537" s="399" t="s">
        <v>947</v>
      </c>
      <c r="G1537" s="399">
        <v>99246</v>
      </c>
      <c r="H1537" s="399" t="s">
        <v>2582</v>
      </c>
      <c r="I1537" s="399" t="s">
        <v>949</v>
      </c>
      <c r="J1537" s="399" t="s">
        <v>950</v>
      </c>
      <c r="K1537" s="400">
        <v>745.94</v>
      </c>
      <c r="L1537" s="399" t="s">
        <v>951</v>
      </c>
    </row>
    <row r="1538" spans="1:12" ht="13.5">
      <c r="A1538" s="399" t="s">
        <v>2316</v>
      </c>
      <c r="B1538" s="399" t="s">
        <v>2317</v>
      </c>
      <c r="C1538" s="399" t="s">
        <v>2443</v>
      </c>
      <c r="D1538" s="399" t="s">
        <v>2444</v>
      </c>
      <c r="E1538" s="400" t="s">
        <v>947</v>
      </c>
      <c r="F1538" s="399" t="s">
        <v>947</v>
      </c>
      <c r="G1538" s="399">
        <v>99247</v>
      </c>
      <c r="H1538" s="399" t="s">
        <v>2583</v>
      </c>
      <c r="I1538" s="399" t="s">
        <v>949</v>
      </c>
      <c r="J1538" s="399" t="s">
        <v>1037</v>
      </c>
      <c r="K1538" s="401">
        <v>1614.14</v>
      </c>
      <c r="L1538" s="399" t="s">
        <v>951</v>
      </c>
    </row>
    <row r="1539" spans="1:12" ht="13.5">
      <c r="A1539" s="399" t="s">
        <v>2316</v>
      </c>
      <c r="B1539" s="399" t="s">
        <v>2317</v>
      </c>
      <c r="C1539" s="399" t="s">
        <v>2443</v>
      </c>
      <c r="D1539" s="399" t="s">
        <v>2444</v>
      </c>
      <c r="E1539" s="400" t="s">
        <v>947</v>
      </c>
      <c r="F1539" s="399" t="s">
        <v>947</v>
      </c>
      <c r="G1539" s="399">
        <v>99248</v>
      </c>
      <c r="H1539" s="399" t="s">
        <v>2584</v>
      </c>
      <c r="I1539" s="399" t="s">
        <v>1036</v>
      </c>
      <c r="J1539" s="399" t="s">
        <v>950</v>
      </c>
      <c r="K1539" s="401">
        <v>2883.51</v>
      </c>
      <c r="L1539" s="399" t="s">
        <v>951</v>
      </c>
    </row>
    <row r="1540" spans="1:12" ht="13.5">
      <c r="A1540" s="399" t="s">
        <v>2316</v>
      </c>
      <c r="B1540" s="399" t="s">
        <v>2317</v>
      </c>
      <c r="C1540" s="399" t="s">
        <v>2443</v>
      </c>
      <c r="D1540" s="399" t="s">
        <v>2444</v>
      </c>
      <c r="E1540" s="400" t="s">
        <v>947</v>
      </c>
      <c r="F1540" s="399" t="s">
        <v>947</v>
      </c>
      <c r="G1540" s="399">
        <v>99249</v>
      </c>
      <c r="H1540" s="399" t="s">
        <v>2585</v>
      </c>
      <c r="I1540" s="399" t="s">
        <v>949</v>
      </c>
      <c r="J1540" s="399" t="s">
        <v>1037</v>
      </c>
      <c r="K1540" s="401">
        <v>1622.28</v>
      </c>
      <c r="L1540" s="399" t="s">
        <v>951</v>
      </c>
    </row>
    <row r="1541" spans="1:12" ht="13.5">
      <c r="A1541" s="399" t="s">
        <v>2316</v>
      </c>
      <c r="B1541" s="399" t="s">
        <v>2317</v>
      </c>
      <c r="C1541" s="399" t="s">
        <v>2443</v>
      </c>
      <c r="D1541" s="399" t="s">
        <v>2444</v>
      </c>
      <c r="E1541" s="400" t="s">
        <v>947</v>
      </c>
      <c r="F1541" s="399" t="s">
        <v>947</v>
      </c>
      <c r="G1541" s="399">
        <v>99252</v>
      </c>
      <c r="H1541" s="399" t="s">
        <v>2586</v>
      </c>
      <c r="I1541" s="399" t="s">
        <v>1036</v>
      </c>
      <c r="J1541" s="399" t="s">
        <v>950</v>
      </c>
      <c r="K1541" s="401">
        <v>1990.99</v>
      </c>
      <c r="L1541" s="399" t="s">
        <v>951</v>
      </c>
    </row>
    <row r="1542" spans="1:12" ht="13.5">
      <c r="A1542" s="399" t="s">
        <v>2316</v>
      </c>
      <c r="B1542" s="399" t="s">
        <v>2317</v>
      </c>
      <c r="C1542" s="399" t="s">
        <v>2443</v>
      </c>
      <c r="D1542" s="399" t="s">
        <v>2444</v>
      </c>
      <c r="E1542" s="400" t="s">
        <v>947</v>
      </c>
      <c r="F1542" s="399" t="s">
        <v>947</v>
      </c>
      <c r="G1542" s="399">
        <v>99254</v>
      </c>
      <c r="H1542" s="399" t="s">
        <v>2587</v>
      </c>
      <c r="I1542" s="399" t="s">
        <v>949</v>
      </c>
      <c r="J1542" s="399" t="s">
        <v>1037</v>
      </c>
      <c r="K1542" s="401">
        <v>1013.97</v>
      </c>
      <c r="L1542" s="399" t="s">
        <v>951</v>
      </c>
    </row>
    <row r="1543" spans="1:12" ht="13.5">
      <c r="A1543" s="399" t="s">
        <v>2316</v>
      </c>
      <c r="B1543" s="399" t="s">
        <v>2317</v>
      </c>
      <c r="C1543" s="399" t="s">
        <v>2443</v>
      </c>
      <c r="D1543" s="399" t="s">
        <v>2444</v>
      </c>
      <c r="E1543" s="400" t="s">
        <v>947</v>
      </c>
      <c r="F1543" s="399" t="s">
        <v>947</v>
      </c>
      <c r="G1543" s="399">
        <v>99256</v>
      </c>
      <c r="H1543" s="399" t="s">
        <v>2588</v>
      </c>
      <c r="I1543" s="399" t="s">
        <v>1036</v>
      </c>
      <c r="J1543" s="399" t="s">
        <v>950</v>
      </c>
      <c r="K1543" s="401">
        <v>4424.49</v>
      </c>
      <c r="L1543" s="399" t="s">
        <v>951</v>
      </c>
    </row>
    <row r="1544" spans="1:12" ht="13.5">
      <c r="A1544" s="399" t="s">
        <v>2316</v>
      </c>
      <c r="B1544" s="399" t="s">
        <v>2317</v>
      </c>
      <c r="C1544" s="399" t="s">
        <v>2443</v>
      </c>
      <c r="D1544" s="399" t="s">
        <v>2444</v>
      </c>
      <c r="E1544" s="400" t="s">
        <v>947</v>
      </c>
      <c r="F1544" s="399" t="s">
        <v>947</v>
      </c>
      <c r="G1544" s="399">
        <v>99259</v>
      </c>
      <c r="H1544" s="399" t="s">
        <v>2589</v>
      </c>
      <c r="I1544" s="399" t="s">
        <v>1036</v>
      </c>
      <c r="J1544" s="399" t="s">
        <v>950</v>
      </c>
      <c r="K1544" s="401">
        <v>2513.48</v>
      </c>
      <c r="L1544" s="399" t="s">
        <v>951</v>
      </c>
    </row>
    <row r="1545" spans="1:12" ht="13.5">
      <c r="A1545" s="399" t="s">
        <v>2316</v>
      </c>
      <c r="B1545" s="399" t="s">
        <v>2317</v>
      </c>
      <c r="C1545" s="399" t="s">
        <v>2443</v>
      </c>
      <c r="D1545" s="399" t="s">
        <v>2444</v>
      </c>
      <c r="E1545" s="400" t="s">
        <v>947</v>
      </c>
      <c r="F1545" s="399" t="s">
        <v>947</v>
      </c>
      <c r="G1545" s="399">
        <v>99261</v>
      </c>
      <c r="H1545" s="399" t="s">
        <v>2590</v>
      </c>
      <c r="I1545" s="399" t="s">
        <v>949</v>
      </c>
      <c r="J1545" s="399" t="s">
        <v>1037</v>
      </c>
      <c r="K1545" s="401">
        <v>1214.02</v>
      </c>
      <c r="L1545" s="399" t="s">
        <v>951</v>
      </c>
    </row>
    <row r="1546" spans="1:12" ht="13.5">
      <c r="A1546" s="399" t="s">
        <v>2316</v>
      </c>
      <c r="B1546" s="399" t="s">
        <v>2317</v>
      </c>
      <c r="C1546" s="399" t="s">
        <v>2443</v>
      </c>
      <c r="D1546" s="399" t="s">
        <v>2444</v>
      </c>
      <c r="E1546" s="400" t="s">
        <v>947</v>
      </c>
      <c r="F1546" s="399" t="s">
        <v>947</v>
      </c>
      <c r="G1546" s="399">
        <v>99263</v>
      </c>
      <c r="H1546" s="399" t="s">
        <v>2591</v>
      </c>
      <c r="I1546" s="399" t="s">
        <v>949</v>
      </c>
      <c r="J1546" s="399" t="s">
        <v>1037</v>
      </c>
      <c r="K1546" s="401">
        <v>1814.21</v>
      </c>
      <c r="L1546" s="399" t="s">
        <v>951</v>
      </c>
    </row>
    <row r="1547" spans="1:12" ht="13.5">
      <c r="A1547" s="399" t="s">
        <v>2316</v>
      </c>
      <c r="B1547" s="399" t="s">
        <v>2317</v>
      </c>
      <c r="C1547" s="399" t="s">
        <v>2443</v>
      </c>
      <c r="D1547" s="399" t="s">
        <v>2444</v>
      </c>
      <c r="E1547" s="400" t="s">
        <v>947</v>
      </c>
      <c r="F1547" s="399" t="s">
        <v>947</v>
      </c>
      <c r="G1547" s="399">
        <v>99265</v>
      </c>
      <c r="H1547" s="399" t="s">
        <v>2592</v>
      </c>
      <c r="I1547" s="399" t="s">
        <v>1036</v>
      </c>
      <c r="J1547" s="399" t="s">
        <v>950</v>
      </c>
      <c r="K1547" s="401">
        <v>3035.91</v>
      </c>
      <c r="L1547" s="399" t="s">
        <v>951</v>
      </c>
    </row>
    <row r="1548" spans="1:12" ht="13.5">
      <c r="A1548" s="399" t="s">
        <v>2316</v>
      </c>
      <c r="B1548" s="399" t="s">
        <v>2317</v>
      </c>
      <c r="C1548" s="399" t="s">
        <v>2443</v>
      </c>
      <c r="D1548" s="399" t="s">
        <v>2444</v>
      </c>
      <c r="E1548" s="400" t="s">
        <v>947</v>
      </c>
      <c r="F1548" s="399" t="s">
        <v>947</v>
      </c>
      <c r="G1548" s="399">
        <v>99266</v>
      </c>
      <c r="H1548" s="399" t="s">
        <v>2593</v>
      </c>
      <c r="I1548" s="399" t="s">
        <v>949</v>
      </c>
      <c r="J1548" s="399" t="s">
        <v>1037</v>
      </c>
      <c r="K1548" s="401">
        <v>1414.08</v>
      </c>
      <c r="L1548" s="399" t="s">
        <v>951</v>
      </c>
    </row>
    <row r="1549" spans="1:12" ht="13.5">
      <c r="A1549" s="399" t="s">
        <v>2316</v>
      </c>
      <c r="B1549" s="399" t="s">
        <v>2317</v>
      </c>
      <c r="C1549" s="399" t="s">
        <v>2443</v>
      </c>
      <c r="D1549" s="399" t="s">
        <v>2444</v>
      </c>
      <c r="E1549" s="400" t="s">
        <v>947</v>
      </c>
      <c r="F1549" s="399" t="s">
        <v>947</v>
      </c>
      <c r="G1549" s="399">
        <v>99267</v>
      </c>
      <c r="H1549" s="399" t="s">
        <v>2594</v>
      </c>
      <c r="I1549" s="399" t="s">
        <v>1036</v>
      </c>
      <c r="J1549" s="399" t="s">
        <v>950</v>
      </c>
      <c r="K1549" s="401">
        <v>3558.35</v>
      </c>
      <c r="L1549" s="399" t="s">
        <v>951</v>
      </c>
    </row>
    <row r="1550" spans="1:12" ht="13.5">
      <c r="A1550" s="399" t="s">
        <v>2316</v>
      </c>
      <c r="B1550" s="399" t="s">
        <v>2317</v>
      </c>
      <c r="C1550" s="399" t="s">
        <v>2443</v>
      </c>
      <c r="D1550" s="399" t="s">
        <v>2444</v>
      </c>
      <c r="E1550" s="400" t="s">
        <v>947</v>
      </c>
      <c r="F1550" s="399" t="s">
        <v>947</v>
      </c>
      <c r="G1550" s="399">
        <v>99269</v>
      </c>
      <c r="H1550" s="399" t="s">
        <v>2595</v>
      </c>
      <c r="I1550" s="399" t="s">
        <v>949</v>
      </c>
      <c r="J1550" s="399" t="s">
        <v>1037</v>
      </c>
      <c r="K1550" s="401">
        <v>1614.14</v>
      </c>
      <c r="L1550" s="399" t="s">
        <v>951</v>
      </c>
    </row>
    <row r="1551" spans="1:12" ht="13.5">
      <c r="A1551" s="399" t="s">
        <v>2316</v>
      </c>
      <c r="B1551" s="399" t="s">
        <v>2317</v>
      </c>
      <c r="C1551" s="399" t="s">
        <v>2443</v>
      </c>
      <c r="D1551" s="399" t="s">
        <v>2444</v>
      </c>
      <c r="E1551" s="400" t="s">
        <v>947</v>
      </c>
      <c r="F1551" s="399" t="s">
        <v>947</v>
      </c>
      <c r="G1551" s="399">
        <v>99271</v>
      </c>
      <c r="H1551" s="399" t="s">
        <v>2596</v>
      </c>
      <c r="I1551" s="399" t="s">
        <v>1036</v>
      </c>
      <c r="J1551" s="399" t="s">
        <v>950</v>
      </c>
      <c r="K1551" s="401">
        <v>5076.66</v>
      </c>
      <c r="L1551" s="399" t="s">
        <v>951</v>
      </c>
    </row>
    <row r="1552" spans="1:12" ht="13.5">
      <c r="A1552" s="399" t="s">
        <v>2316</v>
      </c>
      <c r="B1552" s="399" t="s">
        <v>2317</v>
      </c>
      <c r="C1552" s="399" t="s">
        <v>2443</v>
      </c>
      <c r="D1552" s="399" t="s">
        <v>2444</v>
      </c>
      <c r="E1552" s="400" t="s">
        <v>947</v>
      </c>
      <c r="F1552" s="399" t="s">
        <v>947</v>
      </c>
      <c r="G1552" s="399">
        <v>99272</v>
      </c>
      <c r="H1552" s="399" t="s">
        <v>2597</v>
      </c>
      <c r="I1552" s="399" t="s">
        <v>1036</v>
      </c>
      <c r="J1552" s="399" t="s">
        <v>950</v>
      </c>
      <c r="K1552" s="400">
        <v>841.21</v>
      </c>
      <c r="L1552" s="399" t="s">
        <v>951</v>
      </c>
    </row>
    <row r="1553" spans="1:12" ht="13.5">
      <c r="A1553" s="399" t="s">
        <v>2316</v>
      </c>
      <c r="B1553" s="399" t="s">
        <v>2317</v>
      </c>
      <c r="C1553" s="399" t="s">
        <v>2443</v>
      </c>
      <c r="D1553" s="399" t="s">
        <v>2444</v>
      </c>
      <c r="E1553" s="400" t="s">
        <v>947</v>
      </c>
      <c r="F1553" s="399" t="s">
        <v>947</v>
      </c>
      <c r="G1553" s="399">
        <v>99273</v>
      </c>
      <c r="H1553" s="399" t="s">
        <v>2598</v>
      </c>
      <c r="I1553" s="399" t="s">
        <v>1036</v>
      </c>
      <c r="J1553" s="399" t="s">
        <v>950</v>
      </c>
      <c r="K1553" s="401">
        <v>1215.57</v>
      </c>
      <c r="L1553" s="399" t="s">
        <v>951</v>
      </c>
    </row>
    <row r="1554" spans="1:12" ht="13.5">
      <c r="A1554" s="399" t="s">
        <v>2316</v>
      </c>
      <c r="B1554" s="399" t="s">
        <v>2317</v>
      </c>
      <c r="C1554" s="399" t="s">
        <v>2443</v>
      </c>
      <c r="D1554" s="399" t="s">
        <v>2444</v>
      </c>
      <c r="E1554" s="400" t="s">
        <v>947</v>
      </c>
      <c r="F1554" s="399" t="s">
        <v>947</v>
      </c>
      <c r="G1554" s="399">
        <v>99274</v>
      </c>
      <c r="H1554" s="399" t="s">
        <v>2599</v>
      </c>
      <c r="I1554" s="399" t="s">
        <v>1036</v>
      </c>
      <c r="J1554" s="399" t="s">
        <v>950</v>
      </c>
      <c r="K1554" s="401">
        <v>4101.54</v>
      </c>
      <c r="L1554" s="399" t="s">
        <v>951</v>
      </c>
    </row>
    <row r="1555" spans="1:12" ht="13.5">
      <c r="A1555" s="399" t="s">
        <v>2316</v>
      </c>
      <c r="B1555" s="399" t="s">
        <v>2317</v>
      </c>
      <c r="C1555" s="399" t="s">
        <v>2443</v>
      </c>
      <c r="D1555" s="399" t="s">
        <v>2444</v>
      </c>
      <c r="E1555" s="400" t="s">
        <v>947</v>
      </c>
      <c r="F1555" s="399" t="s">
        <v>947</v>
      </c>
      <c r="G1555" s="399">
        <v>99276</v>
      </c>
      <c r="H1555" s="399" t="s">
        <v>2600</v>
      </c>
      <c r="I1555" s="399" t="s">
        <v>949</v>
      </c>
      <c r="J1555" s="399" t="s">
        <v>1037</v>
      </c>
      <c r="K1555" s="401">
        <v>2014.26</v>
      </c>
      <c r="L1555" s="399" t="s">
        <v>951</v>
      </c>
    </row>
    <row r="1556" spans="1:12" ht="13.5">
      <c r="A1556" s="399" t="s">
        <v>2316</v>
      </c>
      <c r="B1556" s="399" t="s">
        <v>2317</v>
      </c>
      <c r="C1556" s="399" t="s">
        <v>2443</v>
      </c>
      <c r="D1556" s="399" t="s">
        <v>2444</v>
      </c>
      <c r="E1556" s="400" t="s">
        <v>947</v>
      </c>
      <c r="F1556" s="399" t="s">
        <v>947</v>
      </c>
      <c r="G1556" s="399">
        <v>99277</v>
      </c>
      <c r="H1556" s="399" t="s">
        <v>2601</v>
      </c>
      <c r="I1556" s="399" t="s">
        <v>949</v>
      </c>
      <c r="J1556" s="399" t="s">
        <v>1037</v>
      </c>
      <c r="K1556" s="401">
        <v>1814.21</v>
      </c>
      <c r="L1556" s="399" t="s">
        <v>951</v>
      </c>
    </row>
    <row r="1557" spans="1:12" ht="13.5">
      <c r="A1557" s="399" t="s">
        <v>2316</v>
      </c>
      <c r="B1557" s="399" t="s">
        <v>2317</v>
      </c>
      <c r="C1557" s="399" t="s">
        <v>2443</v>
      </c>
      <c r="D1557" s="399" t="s">
        <v>2444</v>
      </c>
      <c r="E1557" s="400" t="s">
        <v>947</v>
      </c>
      <c r="F1557" s="399" t="s">
        <v>947</v>
      </c>
      <c r="G1557" s="399">
        <v>99278</v>
      </c>
      <c r="H1557" s="399" t="s">
        <v>2602</v>
      </c>
      <c r="I1557" s="399" t="s">
        <v>949</v>
      </c>
      <c r="J1557" s="399" t="s">
        <v>950</v>
      </c>
      <c r="K1557" s="400">
        <v>357.32</v>
      </c>
      <c r="L1557" s="399" t="s">
        <v>951</v>
      </c>
    </row>
    <row r="1558" spans="1:12" ht="13.5">
      <c r="A1558" s="399" t="s">
        <v>2316</v>
      </c>
      <c r="B1558" s="399" t="s">
        <v>2317</v>
      </c>
      <c r="C1558" s="399" t="s">
        <v>2443</v>
      </c>
      <c r="D1558" s="399" t="s">
        <v>2444</v>
      </c>
      <c r="E1558" s="400" t="s">
        <v>947</v>
      </c>
      <c r="F1558" s="399" t="s">
        <v>947</v>
      </c>
      <c r="G1558" s="399">
        <v>99279</v>
      </c>
      <c r="H1558" s="399" t="s">
        <v>2603</v>
      </c>
      <c r="I1558" s="399" t="s">
        <v>1036</v>
      </c>
      <c r="J1558" s="399" t="s">
        <v>950</v>
      </c>
      <c r="K1558" s="401">
        <v>4626.54</v>
      </c>
      <c r="L1558" s="399" t="s">
        <v>951</v>
      </c>
    </row>
    <row r="1559" spans="1:12" ht="13.5">
      <c r="A1559" s="399" t="s">
        <v>2316</v>
      </c>
      <c r="B1559" s="399" t="s">
        <v>2317</v>
      </c>
      <c r="C1559" s="399" t="s">
        <v>2443</v>
      </c>
      <c r="D1559" s="399" t="s">
        <v>2444</v>
      </c>
      <c r="E1559" s="400" t="s">
        <v>947</v>
      </c>
      <c r="F1559" s="399" t="s">
        <v>947</v>
      </c>
      <c r="G1559" s="399">
        <v>99280</v>
      </c>
      <c r="H1559" s="399" t="s">
        <v>2604</v>
      </c>
      <c r="I1559" s="399" t="s">
        <v>1036</v>
      </c>
      <c r="J1559" s="399" t="s">
        <v>950</v>
      </c>
      <c r="K1559" s="401">
        <v>1567.93</v>
      </c>
      <c r="L1559" s="399" t="s">
        <v>951</v>
      </c>
    </row>
    <row r="1560" spans="1:12" ht="13.5">
      <c r="A1560" s="399" t="s">
        <v>2316</v>
      </c>
      <c r="B1560" s="399" t="s">
        <v>2317</v>
      </c>
      <c r="C1560" s="399" t="s">
        <v>2443</v>
      </c>
      <c r="D1560" s="399" t="s">
        <v>2444</v>
      </c>
      <c r="E1560" s="400" t="s">
        <v>947</v>
      </c>
      <c r="F1560" s="399" t="s">
        <v>947</v>
      </c>
      <c r="G1560" s="399">
        <v>99281</v>
      </c>
      <c r="H1560" s="399" t="s">
        <v>2605</v>
      </c>
      <c r="I1560" s="399" t="s">
        <v>949</v>
      </c>
      <c r="J1560" s="399" t="s">
        <v>1037</v>
      </c>
      <c r="K1560" s="401">
        <v>2014.26</v>
      </c>
      <c r="L1560" s="399" t="s">
        <v>951</v>
      </c>
    </row>
    <row r="1561" spans="1:12" ht="13.5">
      <c r="A1561" s="399" t="s">
        <v>2316</v>
      </c>
      <c r="B1561" s="399" t="s">
        <v>2317</v>
      </c>
      <c r="C1561" s="399" t="s">
        <v>2443</v>
      </c>
      <c r="D1561" s="399" t="s">
        <v>2444</v>
      </c>
      <c r="E1561" s="400" t="s">
        <v>947</v>
      </c>
      <c r="F1561" s="399" t="s">
        <v>947</v>
      </c>
      <c r="G1561" s="399">
        <v>99282</v>
      </c>
      <c r="H1561" s="399" t="s">
        <v>2606</v>
      </c>
      <c r="I1561" s="399" t="s">
        <v>949</v>
      </c>
      <c r="J1561" s="399" t="s">
        <v>1037</v>
      </c>
      <c r="K1561" s="401">
        <v>2243.4</v>
      </c>
      <c r="L1561" s="399" t="s">
        <v>951</v>
      </c>
    </row>
    <row r="1562" spans="1:12" ht="13.5">
      <c r="A1562" s="399" t="s">
        <v>2316</v>
      </c>
      <c r="B1562" s="399" t="s">
        <v>2317</v>
      </c>
      <c r="C1562" s="399" t="s">
        <v>2443</v>
      </c>
      <c r="D1562" s="399" t="s">
        <v>2444</v>
      </c>
      <c r="E1562" s="400" t="s">
        <v>947</v>
      </c>
      <c r="F1562" s="399" t="s">
        <v>947</v>
      </c>
      <c r="G1562" s="399">
        <v>99283</v>
      </c>
      <c r="H1562" s="399" t="s">
        <v>2607</v>
      </c>
      <c r="I1562" s="399" t="s">
        <v>949</v>
      </c>
      <c r="J1562" s="399" t="s">
        <v>1037</v>
      </c>
      <c r="K1562" s="400">
        <v>925.37</v>
      </c>
      <c r="L1562" s="399" t="s">
        <v>951</v>
      </c>
    </row>
    <row r="1563" spans="1:12" ht="13.5">
      <c r="A1563" s="399" t="s">
        <v>2316</v>
      </c>
      <c r="B1563" s="399" t="s">
        <v>2317</v>
      </c>
      <c r="C1563" s="399" t="s">
        <v>2443</v>
      </c>
      <c r="D1563" s="399" t="s">
        <v>2444</v>
      </c>
      <c r="E1563" s="400" t="s">
        <v>947</v>
      </c>
      <c r="F1563" s="399" t="s">
        <v>947</v>
      </c>
      <c r="G1563" s="399">
        <v>99284</v>
      </c>
      <c r="H1563" s="399" t="s">
        <v>2608</v>
      </c>
      <c r="I1563" s="399" t="s">
        <v>1036</v>
      </c>
      <c r="J1563" s="399" t="s">
        <v>950</v>
      </c>
      <c r="K1563" s="401">
        <v>5728.9</v>
      </c>
      <c r="L1563" s="399" t="s">
        <v>951</v>
      </c>
    </row>
    <row r="1564" spans="1:12" ht="13.5">
      <c r="A1564" s="399" t="s">
        <v>2316</v>
      </c>
      <c r="B1564" s="399" t="s">
        <v>2317</v>
      </c>
      <c r="C1564" s="399" t="s">
        <v>2443</v>
      </c>
      <c r="D1564" s="399" t="s">
        <v>2444</v>
      </c>
      <c r="E1564" s="400" t="s">
        <v>947</v>
      </c>
      <c r="F1564" s="399" t="s">
        <v>947</v>
      </c>
      <c r="G1564" s="399">
        <v>99286</v>
      </c>
      <c r="H1564" s="399" t="s">
        <v>2609</v>
      </c>
      <c r="I1564" s="399" t="s">
        <v>1036</v>
      </c>
      <c r="J1564" s="399" t="s">
        <v>950</v>
      </c>
      <c r="K1564" s="401">
        <v>5151.6499999999996</v>
      </c>
      <c r="L1564" s="399" t="s">
        <v>951</v>
      </c>
    </row>
    <row r="1565" spans="1:12" ht="13.5">
      <c r="A1565" s="399" t="s">
        <v>2316</v>
      </c>
      <c r="B1565" s="399" t="s">
        <v>2317</v>
      </c>
      <c r="C1565" s="399" t="s">
        <v>2443</v>
      </c>
      <c r="D1565" s="399" t="s">
        <v>2444</v>
      </c>
      <c r="E1565" s="400" t="s">
        <v>947</v>
      </c>
      <c r="F1565" s="399" t="s">
        <v>947</v>
      </c>
      <c r="G1565" s="399">
        <v>99287</v>
      </c>
      <c r="H1565" s="399" t="s">
        <v>2610</v>
      </c>
      <c r="I1565" s="399" t="s">
        <v>1036</v>
      </c>
      <c r="J1565" s="399" t="s">
        <v>950</v>
      </c>
      <c r="K1565" s="401">
        <v>7193.13</v>
      </c>
      <c r="L1565" s="399" t="s">
        <v>951</v>
      </c>
    </row>
    <row r="1566" spans="1:12" ht="13.5">
      <c r="A1566" s="399" t="s">
        <v>2316</v>
      </c>
      <c r="B1566" s="399" t="s">
        <v>2317</v>
      </c>
      <c r="C1566" s="399" t="s">
        <v>2443</v>
      </c>
      <c r="D1566" s="399" t="s">
        <v>2444</v>
      </c>
      <c r="E1566" s="400" t="s">
        <v>947</v>
      </c>
      <c r="F1566" s="399" t="s">
        <v>947</v>
      </c>
      <c r="G1566" s="399">
        <v>99288</v>
      </c>
      <c r="H1566" s="399" t="s">
        <v>2611</v>
      </c>
      <c r="I1566" s="399" t="s">
        <v>949</v>
      </c>
      <c r="J1566" s="399" t="s">
        <v>950</v>
      </c>
      <c r="K1566" s="400">
        <v>431.53</v>
      </c>
      <c r="L1566" s="399" t="s">
        <v>951</v>
      </c>
    </row>
    <row r="1567" spans="1:12" ht="13.5">
      <c r="A1567" s="399" t="s">
        <v>2316</v>
      </c>
      <c r="B1567" s="399" t="s">
        <v>2317</v>
      </c>
      <c r="C1567" s="399" t="s">
        <v>2443</v>
      </c>
      <c r="D1567" s="399" t="s">
        <v>2444</v>
      </c>
      <c r="E1567" s="400" t="s">
        <v>947</v>
      </c>
      <c r="F1567" s="399" t="s">
        <v>947</v>
      </c>
      <c r="G1567" s="399">
        <v>99289</v>
      </c>
      <c r="H1567" s="399" t="s">
        <v>2612</v>
      </c>
      <c r="I1567" s="399" t="s">
        <v>949</v>
      </c>
      <c r="J1567" s="399" t="s">
        <v>1037</v>
      </c>
      <c r="K1567" s="401">
        <v>2214.3200000000002</v>
      </c>
      <c r="L1567" s="399" t="s">
        <v>951</v>
      </c>
    </row>
    <row r="1568" spans="1:12" ht="13.5">
      <c r="A1568" s="399" t="s">
        <v>2316</v>
      </c>
      <c r="B1568" s="399" t="s">
        <v>2317</v>
      </c>
      <c r="C1568" s="399" t="s">
        <v>2443</v>
      </c>
      <c r="D1568" s="399" t="s">
        <v>2444</v>
      </c>
      <c r="E1568" s="400" t="s">
        <v>947</v>
      </c>
      <c r="F1568" s="399" t="s">
        <v>947</v>
      </c>
      <c r="G1568" s="399">
        <v>99290</v>
      </c>
      <c r="H1568" s="399" t="s">
        <v>2613</v>
      </c>
      <c r="I1568" s="399" t="s">
        <v>1036</v>
      </c>
      <c r="J1568" s="399" t="s">
        <v>950</v>
      </c>
      <c r="K1568" s="401">
        <v>3103.69</v>
      </c>
      <c r="L1568" s="399" t="s">
        <v>951</v>
      </c>
    </row>
    <row r="1569" spans="1:12" ht="13.5">
      <c r="A1569" s="399" t="s">
        <v>2316</v>
      </c>
      <c r="B1569" s="399" t="s">
        <v>2317</v>
      </c>
      <c r="C1569" s="399" t="s">
        <v>2443</v>
      </c>
      <c r="D1569" s="399" t="s">
        <v>2444</v>
      </c>
      <c r="E1569" s="400" t="s">
        <v>947</v>
      </c>
      <c r="F1569" s="399" t="s">
        <v>947</v>
      </c>
      <c r="G1569" s="399">
        <v>99291</v>
      </c>
      <c r="H1569" s="399" t="s">
        <v>2614</v>
      </c>
      <c r="I1569" s="399" t="s">
        <v>949</v>
      </c>
      <c r="J1569" s="399" t="s">
        <v>1037</v>
      </c>
      <c r="K1569" s="401">
        <v>2214.3200000000002</v>
      </c>
      <c r="L1569" s="399" t="s">
        <v>951</v>
      </c>
    </row>
    <row r="1570" spans="1:12" ht="13.5">
      <c r="A1570" s="399" t="s">
        <v>2316</v>
      </c>
      <c r="B1570" s="399" t="s">
        <v>2317</v>
      </c>
      <c r="C1570" s="399" t="s">
        <v>2443</v>
      </c>
      <c r="D1570" s="399" t="s">
        <v>2444</v>
      </c>
      <c r="E1570" s="400" t="s">
        <v>947</v>
      </c>
      <c r="F1570" s="399" t="s">
        <v>947</v>
      </c>
      <c r="G1570" s="399">
        <v>99292</v>
      </c>
      <c r="H1570" s="399" t="s">
        <v>2615</v>
      </c>
      <c r="I1570" s="399" t="s">
        <v>1036</v>
      </c>
      <c r="J1570" s="399" t="s">
        <v>950</v>
      </c>
      <c r="K1570" s="401">
        <v>1924.02</v>
      </c>
      <c r="L1570" s="399" t="s">
        <v>951</v>
      </c>
    </row>
    <row r="1571" spans="1:12" ht="13.5">
      <c r="A1571" s="399" t="s">
        <v>2316</v>
      </c>
      <c r="B1571" s="399" t="s">
        <v>2317</v>
      </c>
      <c r="C1571" s="399" t="s">
        <v>2443</v>
      </c>
      <c r="D1571" s="399" t="s">
        <v>2444</v>
      </c>
      <c r="E1571" s="400" t="s">
        <v>947</v>
      </c>
      <c r="F1571" s="399" t="s">
        <v>947</v>
      </c>
      <c r="G1571" s="399">
        <v>99293</v>
      </c>
      <c r="H1571" s="399" t="s">
        <v>2616</v>
      </c>
      <c r="I1571" s="399" t="s">
        <v>949</v>
      </c>
      <c r="J1571" s="399" t="s">
        <v>1037</v>
      </c>
      <c r="K1571" s="401">
        <v>1124.47</v>
      </c>
      <c r="L1571" s="399" t="s">
        <v>951</v>
      </c>
    </row>
    <row r="1572" spans="1:12" ht="13.5">
      <c r="A1572" s="399" t="s">
        <v>2316</v>
      </c>
      <c r="B1572" s="399" t="s">
        <v>2317</v>
      </c>
      <c r="C1572" s="399" t="s">
        <v>2443</v>
      </c>
      <c r="D1572" s="399" t="s">
        <v>2444</v>
      </c>
      <c r="E1572" s="400" t="s">
        <v>947</v>
      </c>
      <c r="F1572" s="399" t="s">
        <v>947</v>
      </c>
      <c r="G1572" s="399">
        <v>99294</v>
      </c>
      <c r="H1572" s="399" t="s">
        <v>2617</v>
      </c>
      <c r="I1572" s="399" t="s">
        <v>1036</v>
      </c>
      <c r="J1572" s="399" t="s">
        <v>950</v>
      </c>
      <c r="K1572" s="401">
        <v>6381.12</v>
      </c>
      <c r="L1572" s="399" t="s">
        <v>951</v>
      </c>
    </row>
    <row r="1573" spans="1:12" ht="13.5">
      <c r="A1573" s="399" t="s">
        <v>2316</v>
      </c>
      <c r="B1573" s="399" t="s">
        <v>2317</v>
      </c>
      <c r="C1573" s="399" t="s">
        <v>2443</v>
      </c>
      <c r="D1573" s="399" t="s">
        <v>2444</v>
      </c>
      <c r="E1573" s="400" t="s">
        <v>947</v>
      </c>
      <c r="F1573" s="399" t="s">
        <v>947</v>
      </c>
      <c r="G1573" s="399">
        <v>99296</v>
      </c>
      <c r="H1573" s="399" t="s">
        <v>2618</v>
      </c>
      <c r="I1573" s="399" t="s">
        <v>949</v>
      </c>
      <c r="J1573" s="399" t="s">
        <v>1037</v>
      </c>
      <c r="K1573" s="401">
        <v>2443.46</v>
      </c>
      <c r="L1573" s="399" t="s">
        <v>951</v>
      </c>
    </row>
    <row r="1574" spans="1:12" ht="13.5">
      <c r="A1574" s="399" t="s">
        <v>2316</v>
      </c>
      <c r="B1574" s="399" t="s">
        <v>2317</v>
      </c>
      <c r="C1574" s="399" t="s">
        <v>2443</v>
      </c>
      <c r="D1574" s="399" t="s">
        <v>2444</v>
      </c>
      <c r="E1574" s="400" t="s">
        <v>947</v>
      </c>
      <c r="F1574" s="399" t="s">
        <v>947</v>
      </c>
      <c r="G1574" s="399">
        <v>99297</v>
      </c>
      <c r="H1574" s="399" t="s">
        <v>2619</v>
      </c>
      <c r="I1574" s="399" t="s">
        <v>949</v>
      </c>
      <c r="J1574" s="399" t="s">
        <v>1037</v>
      </c>
      <c r="K1574" s="401">
        <v>2438.4299999999998</v>
      </c>
      <c r="L1574" s="399" t="s">
        <v>951</v>
      </c>
    </row>
    <row r="1575" spans="1:12" ht="13.5">
      <c r="A1575" s="399" t="s">
        <v>2316</v>
      </c>
      <c r="B1575" s="399" t="s">
        <v>2317</v>
      </c>
      <c r="C1575" s="399" t="s">
        <v>2443</v>
      </c>
      <c r="D1575" s="399" t="s">
        <v>2444</v>
      </c>
      <c r="E1575" s="400" t="s">
        <v>947</v>
      </c>
      <c r="F1575" s="399" t="s">
        <v>947</v>
      </c>
      <c r="G1575" s="399">
        <v>99298</v>
      </c>
      <c r="H1575" s="399" t="s">
        <v>2620</v>
      </c>
      <c r="I1575" s="399" t="s">
        <v>1036</v>
      </c>
      <c r="J1575" s="399" t="s">
        <v>950</v>
      </c>
      <c r="K1575" s="401">
        <v>8121.76</v>
      </c>
      <c r="L1575" s="399" t="s">
        <v>951</v>
      </c>
    </row>
    <row r="1576" spans="1:12" ht="13.5">
      <c r="A1576" s="399" t="s">
        <v>2316</v>
      </c>
      <c r="B1576" s="399" t="s">
        <v>2317</v>
      </c>
      <c r="C1576" s="399" t="s">
        <v>2443</v>
      </c>
      <c r="D1576" s="399" t="s">
        <v>2444</v>
      </c>
      <c r="E1576" s="400" t="s">
        <v>947</v>
      </c>
      <c r="F1576" s="399" t="s">
        <v>947</v>
      </c>
      <c r="G1576" s="399">
        <v>99299</v>
      </c>
      <c r="H1576" s="399" t="s">
        <v>2621</v>
      </c>
      <c r="I1576" s="399" t="s">
        <v>949</v>
      </c>
      <c r="J1576" s="399" t="s">
        <v>1037</v>
      </c>
      <c r="K1576" s="401">
        <v>2643.43</v>
      </c>
      <c r="L1576" s="399" t="s">
        <v>951</v>
      </c>
    </row>
    <row r="1577" spans="1:12" ht="13.5">
      <c r="A1577" s="399" t="s">
        <v>2316</v>
      </c>
      <c r="B1577" s="399" t="s">
        <v>2317</v>
      </c>
      <c r="C1577" s="399" t="s">
        <v>2443</v>
      </c>
      <c r="D1577" s="399" t="s">
        <v>2444</v>
      </c>
      <c r="E1577" s="400" t="s">
        <v>947</v>
      </c>
      <c r="F1577" s="399" t="s">
        <v>947</v>
      </c>
      <c r="G1577" s="399">
        <v>99300</v>
      </c>
      <c r="H1577" s="399" t="s">
        <v>2622</v>
      </c>
      <c r="I1577" s="399" t="s">
        <v>1036</v>
      </c>
      <c r="J1577" s="399" t="s">
        <v>950</v>
      </c>
      <c r="K1577" s="401">
        <v>9050.41</v>
      </c>
      <c r="L1577" s="399" t="s">
        <v>951</v>
      </c>
    </row>
    <row r="1578" spans="1:12" ht="13.5">
      <c r="A1578" s="399" t="s">
        <v>2316</v>
      </c>
      <c r="B1578" s="399" t="s">
        <v>2317</v>
      </c>
      <c r="C1578" s="399" t="s">
        <v>2443</v>
      </c>
      <c r="D1578" s="399" t="s">
        <v>2444</v>
      </c>
      <c r="E1578" s="400" t="s">
        <v>947</v>
      </c>
      <c r="F1578" s="399" t="s">
        <v>947</v>
      </c>
      <c r="G1578" s="399">
        <v>99301</v>
      </c>
      <c r="H1578" s="399" t="s">
        <v>2623</v>
      </c>
      <c r="I1578" s="399" t="s">
        <v>1036</v>
      </c>
      <c r="J1578" s="399" t="s">
        <v>950</v>
      </c>
      <c r="K1578" s="401">
        <v>4555.04</v>
      </c>
      <c r="L1578" s="399" t="s">
        <v>951</v>
      </c>
    </row>
    <row r="1579" spans="1:12" ht="13.5">
      <c r="A1579" s="399" t="s">
        <v>2316</v>
      </c>
      <c r="B1579" s="399" t="s">
        <v>2317</v>
      </c>
      <c r="C1579" s="399" t="s">
        <v>2443</v>
      </c>
      <c r="D1579" s="399" t="s">
        <v>2444</v>
      </c>
      <c r="E1579" s="400" t="s">
        <v>947</v>
      </c>
      <c r="F1579" s="399" t="s">
        <v>947</v>
      </c>
      <c r="G1579" s="399">
        <v>99302</v>
      </c>
      <c r="H1579" s="399" t="s">
        <v>2624</v>
      </c>
      <c r="I1579" s="399" t="s">
        <v>949</v>
      </c>
      <c r="J1579" s="399" t="s">
        <v>1037</v>
      </c>
      <c r="K1579" s="401">
        <v>2848.51</v>
      </c>
      <c r="L1579" s="399" t="s">
        <v>951</v>
      </c>
    </row>
    <row r="1580" spans="1:12" ht="13.5">
      <c r="A1580" s="399" t="s">
        <v>2316</v>
      </c>
      <c r="B1580" s="399" t="s">
        <v>2317</v>
      </c>
      <c r="C1580" s="399" t="s">
        <v>2443</v>
      </c>
      <c r="D1580" s="399" t="s">
        <v>2444</v>
      </c>
      <c r="E1580" s="400" t="s">
        <v>947</v>
      </c>
      <c r="F1580" s="399" t="s">
        <v>947</v>
      </c>
      <c r="G1580" s="399">
        <v>99303</v>
      </c>
      <c r="H1580" s="399" t="s">
        <v>2625</v>
      </c>
      <c r="I1580" s="399" t="s">
        <v>1036</v>
      </c>
      <c r="J1580" s="399" t="s">
        <v>950</v>
      </c>
      <c r="K1580" s="401">
        <v>8296.69</v>
      </c>
      <c r="L1580" s="399" t="s">
        <v>951</v>
      </c>
    </row>
    <row r="1581" spans="1:12" ht="13.5">
      <c r="A1581" s="399" t="s">
        <v>2316</v>
      </c>
      <c r="B1581" s="399" t="s">
        <v>2317</v>
      </c>
      <c r="C1581" s="399" t="s">
        <v>2443</v>
      </c>
      <c r="D1581" s="399" t="s">
        <v>2444</v>
      </c>
      <c r="E1581" s="400" t="s">
        <v>947</v>
      </c>
      <c r="F1581" s="399" t="s">
        <v>947</v>
      </c>
      <c r="G1581" s="399">
        <v>99304</v>
      </c>
      <c r="H1581" s="399" t="s">
        <v>2626</v>
      </c>
      <c r="I1581" s="399" t="s">
        <v>949</v>
      </c>
      <c r="J1581" s="399" t="s">
        <v>1037</v>
      </c>
      <c r="K1581" s="401">
        <v>2648.45</v>
      </c>
      <c r="L1581" s="399" t="s">
        <v>951</v>
      </c>
    </row>
    <row r="1582" spans="1:12" ht="13.5">
      <c r="A1582" s="399" t="s">
        <v>2316</v>
      </c>
      <c r="B1582" s="399" t="s">
        <v>2317</v>
      </c>
      <c r="C1582" s="399" t="s">
        <v>2443</v>
      </c>
      <c r="D1582" s="399" t="s">
        <v>2444</v>
      </c>
      <c r="E1582" s="400" t="s">
        <v>947</v>
      </c>
      <c r="F1582" s="399" t="s">
        <v>947</v>
      </c>
      <c r="G1582" s="399">
        <v>99305</v>
      </c>
      <c r="H1582" s="399" t="s">
        <v>2627</v>
      </c>
      <c r="I1582" s="399" t="s">
        <v>1036</v>
      </c>
      <c r="J1582" s="399" t="s">
        <v>950</v>
      </c>
      <c r="K1582" s="401">
        <v>9362.4699999999993</v>
      </c>
      <c r="L1582" s="399" t="s">
        <v>951</v>
      </c>
    </row>
    <row r="1583" spans="1:12" ht="13.5">
      <c r="A1583" s="399" t="s">
        <v>2316</v>
      </c>
      <c r="B1583" s="399" t="s">
        <v>2317</v>
      </c>
      <c r="C1583" s="399" t="s">
        <v>2443</v>
      </c>
      <c r="D1583" s="399" t="s">
        <v>2444</v>
      </c>
      <c r="E1583" s="400" t="s">
        <v>947</v>
      </c>
      <c r="F1583" s="399" t="s">
        <v>947</v>
      </c>
      <c r="G1583" s="399">
        <v>99306</v>
      </c>
      <c r="H1583" s="399" t="s">
        <v>2628</v>
      </c>
      <c r="I1583" s="399" t="s">
        <v>949</v>
      </c>
      <c r="J1583" s="399" t="s">
        <v>1037</v>
      </c>
      <c r="K1583" s="401">
        <v>2848.51</v>
      </c>
      <c r="L1583" s="399" t="s">
        <v>951</v>
      </c>
    </row>
    <row r="1584" spans="1:12" ht="13.5">
      <c r="A1584" s="399" t="s">
        <v>2316</v>
      </c>
      <c r="B1584" s="399" t="s">
        <v>2317</v>
      </c>
      <c r="C1584" s="399" t="s">
        <v>2443</v>
      </c>
      <c r="D1584" s="399" t="s">
        <v>2444</v>
      </c>
      <c r="E1584" s="400" t="s">
        <v>947</v>
      </c>
      <c r="F1584" s="399" t="s">
        <v>947</v>
      </c>
      <c r="G1584" s="399">
        <v>99307</v>
      </c>
      <c r="H1584" s="399" t="s">
        <v>2629</v>
      </c>
      <c r="I1584" s="399" t="s">
        <v>949</v>
      </c>
      <c r="J1584" s="399" t="s">
        <v>1037</v>
      </c>
      <c r="K1584" s="401">
        <v>1838.27</v>
      </c>
      <c r="L1584" s="399" t="s">
        <v>951</v>
      </c>
    </row>
    <row r="1585" spans="1:12" ht="13.5">
      <c r="A1585" s="399" t="s">
        <v>2316</v>
      </c>
      <c r="B1585" s="399" t="s">
        <v>2317</v>
      </c>
      <c r="C1585" s="399" t="s">
        <v>2443</v>
      </c>
      <c r="D1585" s="399" t="s">
        <v>2444</v>
      </c>
      <c r="E1585" s="400" t="s">
        <v>947</v>
      </c>
      <c r="F1585" s="399" t="s">
        <v>947</v>
      </c>
      <c r="G1585" s="399">
        <v>99308</v>
      </c>
      <c r="H1585" s="399" t="s">
        <v>2630</v>
      </c>
      <c r="I1585" s="399" t="s">
        <v>1036</v>
      </c>
      <c r="J1585" s="399" t="s">
        <v>950</v>
      </c>
      <c r="K1585" s="401">
        <v>10428.25</v>
      </c>
      <c r="L1585" s="399" t="s">
        <v>951</v>
      </c>
    </row>
    <row r="1586" spans="1:12" ht="13.5">
      <c r="A1586" s="399" t="s">
        <v>2316</v>
      </c>
      <c r="B1586" s="399" t="s">
        <v>2317</v>
      </c>
      <c r="C1586" s="399" t="s">
        <v>2443</v>
      </c>
      <c r="D1586" s="399" t="s">
        <v>2444</v>
      </c>
      <c r="E1586" s="400" t="s">
        <v>947</v>
      </c>
      <c r="F1586" s="399" t="s">
        <v>947</v>
      </c>
      <c r="G1586" s="399">
        <v>99309</v>
      </c>
      <c r="H1586" s="399" t="s">
        <v>2631</v>
      </c>
      <c r="I1586" s="399" t="s">
        <v>949</v>
      </c>
      <c r="J1586" s="399" t="s">
        <v>1037</v>
      </c>
      <c r="K1586" s="401">
        <v>3053.59</v>
      </c>
      <c r="L1586" s="399" t="s">
        <v>951</v>
      </c>
    </row>
    <row r="1587" spans="1:12" ht="13.5">
      <c r="A1587" s="399" t="s">
        <v>2316</v>
      </c>
      <c r="B1587" s="399" t="s">
        <v>2317</v>
      </c>
      <c r="C1587" s="399" t="s">
        <v>2443</v>
      </c>
      <c r="D1587" s="399" t="s">
        <v>2444</v>
      </c>
      <c r="E1587" s="400" t="s">
        <v>947</v>
      </c>
      <c r="F1587" s="399" t="s">
        <v>947</v>
      </c>
      <c r="G1587" s="399">
        <v>99310</v>
      </c>
      <c r="H1587" s="399" t="s">
        <v>2632</v>
      </c>
      <c r="I1587" s="399" t="s">
        <v>1036</v>
      </c>
      <c r="J1587" s="399" t="s">
        <v>950</v>
      </c>
      <c r="K1587" s="401">
        <v>10609.99</v>
      </c>
      <c r="L1587" s="399" t="s">
        <v>951</v>
      </c>
    </row>
    <row r="1588" spans="1:12" ht="13.5">
      <c r="A1588" s="399" t="s">
        <v>2316</v>
      </c>
      <c r="B1588" s="399" t="s">
        <v>2317</v>
      </c>
      <c r="C1588" s="399" t="s">
        <v>2443</v>
      </c>
      <c r="D1588" s="399" t="s">
        <v>2444</v>
      </c>
      <c r="E1588" s="400" t="s">
        <v>947</v>
      </c>
      <c r="F1588" s="399" t="s">
        <v>947</v>
      </c>
      <c r="G1588" s="399">
        <v>99311</v>
      </c>
      <c r="H1588" s="399" t="s">
        <v>2633</v>
      </c>
      <c r="I1588" s="399" t="s">
        <v>949</v>
      </c>
      <c r="J1588" s="399" t="s">
        <v>1037</v>
      </c>
      <c r="K1588" s="401">
        <v>3053.59</v>
      </c>
      <c r="L1588" s="399" t="s">
        <v>951</v>
      </c>
    </row>
    <row r="1589" spans="1:12" ht="13.5">
      <c r="A1589" s="399" t="s">
        <v>2316</v>
      </c>
      <c r="B1589" s="399" t="s">
        <v>2317</v>
      </c>
      <c r="C1589" s="399" t="s">
        <v>2443</v>
      </c>
      <c r="D1589" s="399" t="s">
        <v>2444</v>
      </c>
      <c r="E1589" s="400" t="s">
        <v>947</v>
      </c>
      <c r="F1589" s="399" t="s">
        <v>947</v>
      </c>
      <c r="G1589" s="399">
        <v>99312</v>
      </c>
      <c r="H1589" s="399" t="s">
        <v>2634</v>
      </c>
      <c r="I1589" s="399" t="s">
        <v>1036</v>
      </c>
      <c r="J1589" s="399" t="s">
        <v>950</v>
      </c>
      <c r="K1589" s="401">
        <v>5328.25</v>
      </c>
      <c r="L1589" s="399" t="s">
        <v>951</v>
      </c>
    </row>
    <row r="1590" spans="1:12" ht="13.5">
      <c r="A1590" s="399" t="s">
        <v>2316</v>
      </c>
      <c r="B1590" s="399" t="s">
        <v>2317</v>
      </c>
      <c r="C1590" s="399" t="s">
        <v>2443</v>
      </c>
      <c r="D1590" s="399" t="s">
        <v>2444</v>
      </c>
      <c r="E1590" s="400" t="s">
        <v>947</v>
      </c>
      <c r="F1590" s="399" t="s">
        <v>947</v>
      </c>
      <c r="G1590" s="399">
        <v>99313</v>
      </c>
      <c r="H1590" s="399" t="s">
        <v>2635</v>
      </c>
      <c r="I1590" s="399" t="s">
        <v>1036</v>
      </c>
      <c r="J1590" s="399" t="s">
        <v>950</v>
      </c>
      <c r="K1590" s="401">
        <v>11813.87</v>
      </c>
      <c r="L1590" s="399" t="s">
        <v>951</v>
      </c>
    </row>
    <row r="1591" spans="1:12" ht="13.5">
      <c r="A1591" s="399" t="s">
        <v>2316</v>
      </c>
      <c r="B1591" s="399" t="s">
        <v>2317</v>
      </c>
      <c r="C1591" s="399" t="s">
        <v>2443</v>
      </c>
      <c r="D1591" s="399" t="s">
        <v>2444</v>
      </c>
      <c r="E1591" s="400" t="s">
        <v>947</v>
      </c>
      <c r="F1591" s="399" t="s">
        <v>947</v>
      </c>
      <c r="G1591" s="399">
        <v>99314</v>
      </c>
      <c r="H1591" s="399" t="s">
        <v>2636</v>
      </c>
      <c r="I1591" s="399" t="s">
        <v>949</v>
      </c>
      <c r="J1591" s="399" t="s">
        <v>1037</v>
      </c>
      <c r="K1591" s="401">
        <v>3258.67</v>
      </c>
      <c r="L1591" s="399" t="s">
        <v>951</v>
      </c>
    </row>
    <row r="1592" spans="1:12" ht="13.5">
      <c r="A1592" s="399" t="s">
        <v>2316</v>
      </c>
      <c r="B1592" s="399" t="s">
        <v>2317</v>
      </c>
      <c r="C1592" s="399" t="s">
        <v>2443</v>
      </c>
      <c r="D1592" s="399" t="s">
        <v>2444</v>
      </c>
      <c r="E1592" s="400" t="s">
        <v>947</v>
      </c>
      <c r="F1592" s="399" t="s">
        <v>947</v>
      </c>
      <c r="G1592" s="399">
        <v>99315</v>
      </c>
      <c r="H1592" s="399" t="s">
        <v>2637</v>
      </c>
      <c r="I1592" s="399" t="s">
        <v>1036</v>
      </c>
      <c r="J1592" s="399" t="s">
        <v>950</v>
      </c>
      <c r="K1592" s="401">
        <v>13207.39</v>
      </c>
      <c r="L1592" s="399" t="s">
        <v>951</v>
      </c>
    </row>
    <row r="1593" spans="1:12" ht="13.5">
      <c r="A1593" s="399" t="s">
        <v>2316</v>
      </c>
      <c r="B1593" s="399" t="s">
        <v>2317</v>
      </c>
      <c r="C1593" s="399" t="s">
        <v>2443</v>
      </c>
      <c r="D1593" s="399" t="s">
        <v>2444</v>
      </c>
      <c r="E1593" s="400" t="s">
        <v>947</v>
      </c>
      <c r="F1593" s="399" t="s">
        <v>947</v>
      </c>
      <c r="G1593" s="399">
        <v>99317</v>
      </c>
      <c r="H1593" s="399" t="s">
        <v>2638</v>
      </c>
      <c r="I1593" s="399" t="s">
        <v>949</v>
      </c>
      <c r="J1593" s="399" t="s">
        <v>1037</v>
      </c>
      <c r="K1593" s="401">
        <v>2038.3</v>
      </c>
      <c r="L1593" s="399" t="s">
        <v>951</v>
      </c>
    </row>
    <row r="1594" spans="1:12" ht="13.5">
      <c r="A1594" s="399" t="s">
        <v>2316</v>
      </c>
      <c r="B1594" s="399" t="s">
        <v>2317</v>
      </c>
      <c r="C1594" s="399" t="s">
        <v>2443</v>
      </c>
      <c r="D1594" s="399" t="s">
        <v>2444</v>
      </c>
      <c r="E1594" s="400" t="s">
        <v>947</v>
      </c>
      <c r="F1594" s="399" t="s">
        <v>947</v>
      </c>
      <c r="G1594" s="399">
        <v>99318</v>
      </c>
      <c r="H1594" s="399" t="s">
        <v>2639</v>
      </c>
      <c r="I1594" s="399" t="s">
        <v>949</v>
      </c>
      <c r="J1594" s="399" t="s">
        <v>950</v>
      </c>
      <c r="K1594" s="400">
        <v>237.16</v>
      </c>
      <c r="L1594" s="399" t="s">
        <v>951</v>
      </c>
    </row>
    <row r="1595" spans="1:12" ht="13.5">
      <c r="A1595" s="399" t="s">
        <v>2316</v>
      </c>
      <c r="B1595" s="399" t="s">
        <v>2317</v>
      </c>
      <c r="C1595" s="399" t="s">
        <v>2443</v>
      </c>
      <c r="D1595" s="399" t="s">
        <v>2444</v>
      </c>
      <c r="E1595" s="400" t="s">
        <v>947</v>
      </c>
      <c r="F1595" s="399" t="s">
        <v>947</v>
      </c>
      <c r="G1595" s="399">
        <v>99319</v>
      </c>
      <c r="H1595" s="399" t="s">
        <v>2640</v>
      </c>
      <c r="I1595" s="399" t="s">
        <v>949</v>
      </c>
      <c r="J1595" s="399" t="s">
        <v>1037</v>
      </c>
      <c r="K1595" s="400">
        <v>727.76</v>
      </c>
      <c r="L1595" s="399" t="s">
        <v>951</v>
      </c>
    </row>
    <row r="1596" spans="1:12" ht="13.5">
      <c r="A1596" s="399" t="s">
        <v>2316</v>
      </c>
      <c r="B1596" s="399" t="s">
        <v>2317</v>
      </c>
      <c r="C1596" s="399" t="s">
        <v>2443</v>
      </c>
      <c r="D1596" s="399" t="s">
        <v>2444</v>
      </c>
      <c r="E1596" s="400" t="s">
        <v>947</v>
      </c>
      <c r="F1596" s="399" t="s">
        <v>947</v>
      </c>
      <c r="G1596" s="399">
        <v>99320</v>
      </c>
      <c r="H1596" s="399" t="s">
        <v>2641</v>
      </c>
      <c r="I1596" s="399" t="s">
        <v>1036</v>
      </c>
      <c r="J1596" s="399" t="s">
        <v>950</v>
      </c>
      <c r="K1596" s="401">
        <v>6138.67</v>
      </c>
      <c r="L1596" s="399" t="s">
        <v>951</v>
      </c>
    </row>
    <row r="1597" spans="1:12" ht="13.5">
      <c r="A1597" s="399" t="s">
        <v>2316</v>
      </c>
      <c r="B1597" s="399" t="s">
        <v>2317</v>
      </c>
      <c r="C1597" s="399" t="s">
        <v>2443</v>
      </c>
      <c r="D1597" s="399" t="s">
        <v>2444</v>
      </c>
      <c r="E1597" s="400" t="s">
        <v>947</v>
      </c>
      <c r="F1597" s="399" t="s">
        <v>947</v>
      </c>
      <c r="G1597" s="399">
        <v>99321</v>
      </c>
      <c r="H1597" s="399" t="s">
        <v>2642</v>
      </c>
      <c r="I1597" s="399" t="s">
        <v>949</v>
      </c>
      <c r="J1597" s="399" t="s">
        <v>1037</v>
      </c>
      <c r="K1597" s="401">
        <v>2238.38</v>
      </c>
      <c r="L1597" s="399" t="s">
        <v>951</v>
      </c>
    </row>
    <row r="1598" spans="1:12" ht="13.5">
      <c r="A1598" s="399" t="s">
        <v>2316</v>
      </c>
      <c r="B1598" s="399" t="s">
        <v>2317</v>
      </c>
      <c r="C1598" s="399" t="s">
        <v>2443</v>
      </c>
      <c r="D1598" s="399" t="s">
        <v>2444</v>
      </c>
      <c r="E1598" s="400" t="s">
        <v>947</v>
      </c>
      <c r="F1598" s="399" t="s">
        <v>947</v>
      </c>
      <c r="G1598" s="399">
        <v>99322</v>
      </c>
      <c r="H1598" s="399" t="s">
        <v>2643</v>
      </c>
      <c r="I1598" s="399" t="s">
        <v>1036</v>
      </c>
      <c r="J1598" s="399" t="s">
        <v>950</v>
      </c>
      <c r="K1598" s="401">
        <v>6916.48</v>
      </c>
      <c r="L1598" s="399" t="s">
        <v>951</v>
      </c>
    </row>
    <row r="1599" spans="1:12" ht="13.5">
      <c r="A1599" s="399" t="s">
        <v>2316</v>
      </c>
      <c r="B1599" s="399" t="s">
        <v>2317</v>
      </c>
      <c r="C1599" s="399" t="s">
        <v>2443</v>
      </c>
      <c r="D1599" s="399" t="s">
        <v>2444</v>
      </c>
      <c r="E1599" s="400" t="s">
        <v>947</v>
      </c>
      <c r="F1599" s="399" t="s">
        <v>947</v>
      </c>
      <c r="G1599" s="399">
        <v>99323</v>
      </c>
      <c r="H1599" s="399" t="s">
        <v>2644</v>
      </c>
      <c r="I1599" s="399" t="s">
        <v>949</v>
      </c>
      <c r="J1599" s="399" t="s">
        <v>1037</v>
      </c>
      <c r="K1599" s="401">
        <v>2438.4299999999998</v>
      </c>
      <c r="L1599" s="399" t="s">
        <v>951</v>
      </c>
    </row>
    <row r="1600" spans="1:12" ht="13.5">
      <c r="A1600" s="399" t="s">
        <v>2316</v>
      </c>
      <c r="B1600" s="399" t="s">
        <v>2317</v>
      </c>
      <c r="C1600" s="399" t="s">
        <v>2443</v>
      </c>
      <c r="D1600" s="399" t="s">
        <v>2444</v>
      </c>
      <c r="E1600" s="400" t="s">
        <v>947</v>
      </c>
      <c r="F1600" s="399" t="s">
        <v>947</v>
      </c>
      <c r="G1600" s="399">
        <v>99324</v>
      </c>
      <c r="H1600" s="399" t="s">
        <v>2645</v>
      </c>
      <c r="I1600" s="399" t="s">
        <v>1036</v>
      </c>
      <c r="J1600" s="399" t="s">
        <v>950</v>
      </c>
      <c r="K1600" s="401">
        <v>7694.27</v>
      </c>
      <c r="L1600" s="399" t="s">
        <v>951</v>
      </c>
    </row>
    <row r="1601" spans="1:12" ht="13.5">
      <c r="A1601" s="399" t="s">
        <v>2316</v>
      </c>
      <c r="B1601" s="399" t="s">
        <v>2317</v>
      </c>
      <c r="C1601" s="399" t="s">
        <v>2443</v>
      </c>
      <c r="D1601" s="399" t="s">
        <v>2444</v>
      </c>
      <c r="E1601" s="400" t="s">
        <v>947</v>
      </c>
      <c r="F1601" s="399" t="s">
        <v>947</v>
      </c>
      <c r="G1601" s="399">
        <v>99325</v>
      </c>
      <c r="H1601" s="399" t="s">
        <v>2646</v>
      </c>
      <c r="I1601" s="399" t="s">
        <v>949</v>
      </c>
      <c r="J1601" s="399" t="s">
        <v>1037</v>
      </c>
      <c r="K1601" s="401">
        <v>2643.43</v>
      </c>
      <c r="L1601" s="399" t="s">
        <v>951</v>
      </c>
    </row>
    <row r="1602" spans="1:12" ht="13.5">
      <c r="A1602" s="399" t="s">
        <v>2316</v>
      </c>
      <c r="B1602" s="399" t="s">
        <v>2317</v>
      </c>
      <c r="C1602" s="399" t="s">
        <v>2443</v>
      </c>
      <c r="D1602" s="399" t="s">
        <v>2444</v>
      </c>
      <c r="E1602" s="400" t="s">
        <v>947</v>
      </c>
      <c r="F1602" s="399" t="s">
        <v>947</v>
      </c>
      <c r="G1602" s="399">
        <v>99326</v>
      </c>
      <c r="H1602" s="399" t="s">
        <v>2647</v>
      </c>
      <c r="I1602" s="399" t="s">
        <v>1036</v>
      </c>
      <c r="J1602" s="399" t="s">
        <v>950</v>
      </c>
      <c r="K1602" s="401">
        <v>6264.5</v>
      </c>
      <c r="L1602" s="399" t="s">
        <v>951</v>
      </c>
    </row>
    <row r="1603" spans="1:12" ht="13.5">
      <c r="A1603" s="399" t="s">
        <v>2316</v>
      </c>
      <c r="B1603" s="399" t="s">
        <v>2317</v>
      </c>
      <c r="C1603" s="399" t="s">
        <v>2443</v>
      </c>
      <c r="D1603" s="399" t="s">
        <v>2444</v>
      </c>
      <c r="E1603" s="400" t="s">
        <v>947</v>
      </c>
      <c r="F1603" s="399" t="s">
        <v>947</v>
      </c>
      <c r="G1603" s="399">
        <v>99327</v>
      </c>
      <c r="H1603" s="399" t="s">
        <v>2648</v>
      </c>
      <c r="I1603" s="399" t="s">
        <v>949</v>
      </c>
      <c r="J1603" s="399" t="s">
        <v>1037</v>
      </c>
      <c r="K1603" s="401">
        <v>3414.62</v>
      </c>
      <c r="L1603" s="399" t="s">
        <v>951</v>
      </c>
    </row>
    <row r="1604" spans="1:12" ht="13.5">
      <c r="A1604" s="399" t="s">
        <v>2316</v>
      </c>
      <c r="B1604" s="399" t="s">
        <v>2317</v>
      </c>
      <c r="C1604" s="399" t="s">
        <v>2649</v>
      </c>
      <c r="D1604" s="399" t="s">
        <v>2650</v>
      </c>
      <c r="E1604" s="400" t="s">
        <v>947</v>
      </c>
      <c r="F1604" s="399" t="s">
        <v>947</v>
      </c>
      <c r="G1604" s="399">
        <v>94263</v>
      </c>
      <c r="H1604" s="399" t="s">
        <v>2651</v>
      </c>
      <c r="I1604" s="399" t="s">
        <v>949</v>
      </c>
      <c r="J1604" s="399" t="s">
        <v>950</v>
      </c>
      <c r="K1604" s="400">
        <v>23.42</v>
      </c>
      <c r="L1604" s="399" t="s">
        <v>951</v>
      </c>
    </row>
    <row r="1605" spans="1:12" ht="13.5">
      <c r="A1605" s="399" t="s">
        <v>2316</v>
      </c>
      <c r="B1605" s="399" t="s">
        <v>2317</v>
      </c>
      <c r="C1605" s="399" t="s">
        <v>2649</v>
      </c>
      <c r="D1605" s="399" t="s">
        <v>2650</v>
      </c>
      <c r="E1605" s="400" t="s">
        <v>947</v>
      </c>
      <c r="F1605" s="399" t="s">
        <v>947</v>
      </c>
      <c r="G1605" s="399">
        <v>94264</v>
      </c>
      <c r="H1605" s="399" t="s">
        <v>2652</v>
      </c>
      <c r="I1605" s="399" t="s">
        <v>949</v>
      </c>
      <c r="J1605" s="399" t="s">
        <v>950</v>
      </c>
      <c r="K1605" s="400">
        <v>26.44</v>
      </c>
      <c r="L1605" s="399" t="s">
        <v>951</v>
      </c>
    </row>
    <row r="1606" spans="1:12" ht="13.5">
      <c r="A1606" s="399" t="s">
        <v>2316</v>
      </c>
      <c r="B1606" s="399" t="s">
        <v>2317</v>
      </c>
      <c r="C1606" s="399" t="s">
        <v>2649</v>
      </c>
      <c r="D1606" s="399" t="s">
        <v>2650</v>
      </c>
      <c r="E1606" s="400" t="s">
        <v>947</v>
      </c>
      <c r="F1606" s="399" t="s">
        <v>947</v>
      </c>
      <c r="G1606" s="399">
        <v>94265</v>
      </c>
      <c r="H1606" s="399" t="s">
        <v>2653</v>
      </c>
      <c r="I1606" s="399" t="s">
        <v>949</v>
      </c>
      <c r="J1606" s="399" t="s">
        <v>950</v>
      </c>
      <c r="K1606" s="400">
        <v>29.46</v>
      </c>
      <c r="L1606" s="399" t="s">
        <v>951</v>
      </c>
    </row>
    <row r="1607" spans="1:12" ht="13.5">
      <c r="A1607" s="399" t="s">
        <v>2316</v>
      </c>
      <c r="B1607" s="399" t="s">
        <v>2317</v>
      </c>
      <c r="C1607" s="399" t="s">
        <v>2649</v>
      </c>
      <c r="D1607" s="399" t="s">
        <v>2650</v>
      </c>
      <c r="E1607" s="400" t="s">
        <v>947</v>
      </c>
      <c r="F1607" s="399" t="s">
        <v>947</v>
      </c>
      <c r="G1607" s="399">
        <v>94266</v>
      </c>
      <c r="H1607" s="399" t="s">
        <v>2654</v>
      </c>
      <c r="I1607" s="399" t="s">
        <v>949</v>
      </c>
      <c r="J1607" s="399" t="s">
        <v>950</v>
      </c>
      <c r="K1607" s="400">
        <v>32.89</v>
      </c>
      <c r="L1607" s="399" t="s">
        <v>951</v>
      </c>
    </row>
    <row r="1608" spans="1:12" ht="13.5">
      <c r="A1608" s="399" t="s">
        <v>2316</v>
      </c>
      <c r="B1608" s="399" t="s">
        <v>2317</v>
      </c>
      <c r="C1608" s="399" t="s">
        <v>2649</v>
      </c>
      <c r="D1608" s="399" t="s">
        <v>2650</v>
      </c>
      <c r="E1608" s="400" t="s">
        <v>947</v>
      </c>
      <c r="F1608" s="399" t="s">
        <v>947</v>
      </c>
      <c r="G1608" s="399">
        <v>94267</v>
      </c>
      <c r="H1608" s="399" t="s">
        <v>2655</v>
      </c>
      <c r="I1608" s="399" t="s">
        <v>949</v>
      </c>
      <c r="J1608" s="399" t="s">
        <v>950</v>
      </c>
      <c r="K1608" s="400">
        <v>34.659999999999997</v>
      </c>
      <c r="L1608" s="399" t="s">
        <v>951</v>
      </c>
    </row>
    <row r="1609" spans="1:12" ht="13.5">
      <c r="A1609" s="399" t="s">
        <v>2316</v>
      </c>
      <c r="B1609" s="399" t="s">
        <v>2317</v>
      </c>
      <c r="C1609" s="399" t="s">
        <v>2649</v>
      </c>
      <c r="D1609" s="399" t="s">
        <v>2650</v>
      </c>
      <c r="E1609" s="400" t="s">
        <v>947</v>
      </c>
      <c r="F1609" s="399" t="s">
        <v>947</v>
      </c>
      <c r="G1609" s="399">
        <v>94268</v>
      </c>
      <c r="H1609" s="399" t="s">
        <v>2656</v>
      </c>
      <c r="I1609" s="399" t="s">
        <v>949</v>
      </c>
      <c r="J1609" s="399" t="s">
        <v>950</v>
      </c>
      <c r="K1609" s="400">
        <v>38.46</v>
      </c>
      <c r="L1609" s="399" t="s">
        <v>951</v>
      </c>
    </row>
    <row r="1610" spans="1:12" ht="13.5">
      <c r="A1610" s="399" t="s">
        <v>2316</v>
      </c>
      <c r="B1610" s="399" t="s">
        <v>2317</v>
      </c>
      <c r="C1610" s="399" t="s">
        <v>2649</v>
      </c>
      <c r="D1610" s="399" t="s">
        <v>2650</v>
      </c>
      <c r="E1610" s="400" t="s">
        <v>947</v>
      </c>
      <c r="F1610" s="399" t="s">
        <v>947</v>
      </c>
      <c r="G1610" s="399">
        <v>94269</v>
      </c>
      <c r="H1610" s="399" t="s">
        <v>2657</v>
      </c>
      <c r="I1610" s="399" t="s">
        <v>949</v>
      </c>
      <c r="J1610" s="399" t="s">
        <v>950</v>
      </c>
      <c r="K1610" s="400">
        <v>48.27</v>
      </c>
      <c r="L1610" s="399" t="s">
        <v>951</v>
      </c>
    </row>
    <row r="1611" spans="1:12" ht="13.5">
      <c r="A1611" s="399" t="s">
        <v>2316</v>
      </c>
      <c r="B1611" s="399" t="s">
        <v>2317</v>
      </c>
      <c r="C1611" s="399" t="s">
        <v>2649</v>
      </c>
      <c r="D1611" s="399" t="s">
        <v>2650</v>
      </c>
      <c r="E1611" s="400" t="s">
        <v>947</v>
      </c>
      <c r="F1611" s="399" t="s">
        <v>947</v>
      </c>
      <c r="G1611" s="399">
        <v>94270</v>
      </c>
      <c r="H1611" s="399" t="s">
        <v>2658</v>
      </c>
      <c r="I1611" s="399" t="s">
        <v>949</v>
      </c>
      <c r="J1611" s="399" t="s">
        <v>950</v>
      </c>
      <c r="K1611" s="400">
        <v>53.55</v>
      </c>
      <c r="L1611" s="399" t="s">
        <v>951</v>
      </c>
    </row>
    <row r="1612" spans="1:12" ht="13.5">
      <c r="A1612" s="399" t="s">
        <v>2316</v>
      </c>
      <c r="B1612" s="399" t="s">
        <v>2317</v>
      </c>
      <c r="C1612" s="399" t="s">
        <v>2649</v>
      </c>
      <c r="D1612" s="399" t="s">
        <v>2650</v>
      </c>
      <c r="E1612" s="400" t="s">
        <v>947</v>
      </c>
      <c r="F1612" s="399" t="s">
        <v>947</v>
      </c>
      <c r="G1612" s="399">
        <v>94271</v>
      </c>
      <c r="H1612" s="399" t="s">
        <v>2659</v>
      </c>
      <c r="I1612" s="399" t="s">
        <v>949</v>
      </c>
      <c r="J1612" s="399" t="s">
        <v>950</v>
      </c>
      <c r="K1612" s="400">
        <v>58.64</v>
      </c>
      <c r="L1612" s="399" t="s">
        <v>951</v>
      </c>
    </row>
    <row r="1613" spans="1:12" ht="13.5">
      <c r="A1613" s="399" t="s">
        <v>2316</v>
      </c>
      <c r="B1613" s="399" t="s">
        <v>2317</v>
      </c>
      <c r="C1613" s="399" t="s">
        <v>2649</v>
      </c>
      <c r="D1613" s="399" t="s">
        <v>2650</v>
      </c>
      <c r="E1613" s="400" t="s">
        <v>947</v>
      </c>
      <c r="F1613" s="399" t="s">
        <v>947</v>
      </c>
      <c r="G1613" s="399">
        <v>94272</v>
      </c>
      <c r="H1613" s="399" t="s">
        <v>2660</v>
      </c>
      <c r="I1613" s="399" t="s">
        <v>949</v>
      </c>
      <c r="J1613" s="399" t="s">
        <v>950</v>
      </c>
      <c r="K1613" s="400">
        <v>65.69</v>
      </c>
      <c r="L1613" s="399" t="s">
        <v>951</v>
      </c>
    </row>
    <row r="1614" spans="1:12" ht="13.5">
      <c r="A1614" s="399" t="s">
        <v>2316</v>
      </c>
      <c r="B1614" s="399" t="s">
        <v>2317</v>
      </c>
      <c r="C1614" s="399" t="s">
        <v>2649</v>
      </c>
      <c r="D1614" s="399" t="s">
        <v>2650</v>
      </c>
      <c r="E1614" s="400" t="s">
        <v>947</v>
      </c>
      <c r="F1614" s="399" t="s">
        <v>947</v>
      </c>
      <c r="G1614" s="399">
        <v>94273</v>
      </c>
      <c r="H1614" s="399" t="s">
        <v>2661</v>
      </c>
      <c r="I1614" s="399" t="s">
        <v>949</v>
      </c>
      <c r="J1614" s="399" t="s">
        <v>1037</v>
      </c>
      <c r="K1614" s="400">
        <v>35.479999999999997</v>
      </c>
      <c r="L1614" s="399" t="s">
        <v>951</v>
      </c>
    </row>
    <row r="1615" spans="1:12" ht="13.5">
      <c r="A1615" s="399" t="s">
        <v>2316</v>
      </c>
      <c r="B1615" s="399" t="s">
        <v>2317</v>
      </c>
      <c r="C1615" s="399" t="s">
        <v>2649</v>
      </c>
      <c r="D1615" s="399" t="s">
        <v>2650</v>
      </c>
      <c r="E1615" s="400" t="s">
        <v>947</v>
      </c>
      <c r="F1615" s="399" t="s">
        <v>947</v>
      </c>
      <c r="G1615" s="399">
        <v>94274</v>
      </c>
      <c r="H1615" s="399" t="s">
        <v>2662</v>
      </c>
      <c r="I1615" s="399" t="s">
        <v>949</v>
      </c>
      <c r="J1615" s="399" t="s">
        <v>1037</v>
      </c>
      <c r="K1615" s="400">
        <v>38.950000000000003</v>
      </c>
      <c r="L1615" s="399" t="s">
        <v>951</v>
      </c>
    </row>
    <row r="1616" spans="1:12" ht="13.5">
      <c r="A1616" s="399" t="s">
        <v>2316</v>
      </c>
      <c r="B1616" s="399" t="s">
        <v>2317</v>
      </c>
      <c r="C1616" s="399" t="s">
        <v>2649</v>
      </c>
      <c r="D1616" s="399" t="s">
        <v>2650</v>
      </c>
      <c r="E1616" s="400" t="s">
        <v>947</v>
      </c>
      <c r="F1616" s="399" t="s">
        <v>947</v>
      </c>
      <c r="G1616" s="399">
        <v>94275</v>
      </c>
      <c r="H1616" s="399" t="s">
        <v>2663</v>
      </c>
      <c r="I1616" s="399" t="s">
        <v>949</v>
      </c>
      <c r="J1616" s="399" t="s">
        <v>1037</v>
      </c>
      <c r="K1616" s="400">
        <v>33.72</v>
      </c>
      <c r="L1616" s="399" t="s">
        <v>951</v>
      </c>
    </row>
    <row r="1617" spans="1:12" ht="13.5">
      <c r="A1617" s="399" t="s">
        <v>2316</v>
      </c>
      <c r="B1617" s="399" t="s">
        <v>2317</v>
      </c>
      <c r="C1617" s="399" t="s">
        <v>2649</v>
      </c>
      <c r="D1617" s="399" t="s">
        <v>2650</v>
      </c>
      <c r="E1617" s="400" t="s">
        <v>947</v>
      </c>
      <c r="F1617" s="399" t="s">
        <v>947</v>
      </c>
      <c r="G1617" s="399">
        <v>94276</v>
      </c>
      <c r="H1617" s="399" t="s">
        <v>2664</v>
      </c>
      <c r="I1617" s="399" t="s">
        <v>949</v>
      </c>
      <c r="J1617" s="399" t="s">
        <v>1037</v>
      </c>
      <c r="K1617" s="400">
        <v>37.200000000000003</v>
      </c>
      <c r="L1617" s="399" t="s">
        <v>951</v>
      </c>
    </row>
    <row r="1618" spans="1:12" ht="13.5">
      <c r="A1618" s="399" t="s">
        <v>2316</v>
      </c>
      <c r="B1618" s="399" t="s">
        <v>2317</v>
      </c>
      <c r="C1618" s="399" t="s">
        <v>2649</v>
      </c>
      <c r="D1618" s="399" t="s">
        <v>2650</v>
      </c>
      <c r="E1618" s="400" t="s">
        <v>947</v>
      </c>
      <c r="F1618" s="399" t="s">
        <v>947</v>
      </c>
      <c r="G1618" s="399">
        <v>94281</v>
      </c>
      <c r="H1618" s="399" t="s">
        <v>2665</v>
      </c>
      <c r="I1618" s="399" t="s">
        <v>949</v>
      </c>
      <c r="J1618" s="399" t="s">
        <v>1037</v>
      </c>
      <c r="K1618" s="400">
        <v>36.549999999999997</v>
      </c>
      <c r="L1618" s="399" t="s">
        <v>951</v>
      </c>
    </row>
    <row r="1619" spans="1:12" ht="13.5">
      <c r="A1619" s="399" t="s">
        <v>2316</v>
      </c>
      <c r="B1619" s="399" t="s">
        <v>2317</v>
      </c>
      <c r="C1619" s="399" t="s">
        <v>2649</v>
      </c>
      <c r="D1619" s="399" t="s">
        <v>2650</v>
      </c>
      <c r="E1619" s="400" t="s">
        <v>947</v>
      </c>
      <c r="F1619" s="399" t="s">
        <v>947</v>
      </c>
      <c r="G1619" s="399">
        <v>94282</v>
      </c>
      <c r="H1619" s="399" t="s">
        <v>2666</v>
      </c>
      <c r="I1619" s="399" t="s">
        <v>949</v>
      </c>
      <c r="J1619" s="399" t="s">
        <v>1037</v>
      </c>
      <c r="K1619" s="400">
        <v>47.13</v>
      </c>
      <c r="L1619" s="399" t="s">
        <v>951</v>
      </c>
    </row>
    <row r="1620" spans="1:12" ht="13.5">
      <c r="A1620" s="399" t="s">
        <v>2316</v>
      </c>
      <c r="B1620" s="399" t="s">
        <v>2317</v>
      </c>
      <c r="C1620" s="399" t="s">
        <v>2649</v>
      </c>
      <c r="D1620" s="399" t="s">
        <v>2650</v>
      </c>
      <c r="E1620" s="400" t="s">
        <v>947</v>
      </c>
      <c r="F1620" s="399" t="s">
        <v>947</v>
      </c>
      <c r="G1620" s="399">
        <v>94283</v>
      </c>
      <c r="H1620" s="399" t="s">
        <v>2667</v>
      </c>
      <c r="I1620" s="399" t="s">
        <v>949</v>
      </c>
      <c r="J1620" s="399" t="s">
        <v>1037</v>
      </c>
      <c r="K1620" s="400">
        <v>45.79</v>
      </c>
      <c r="L1620" s="399" t="s">
        <v>951</v>
      </c>
    </row>
    <row r="1621" spans="1:12" ht="13.5">
      <c r="A1621" s="399" t="s">
        <v>2316</v>
      </c>
      <c r="B1621" s="399" t="s">
        <v>2317</v>
      </c>
      <c r="C1621" s="399" t="s">
        <v>2649</v>
      </c>
      <c r="D1621" s="399" t="s">
        <v>2650</v>
      </c>
      <c r="E1621" s="400" t="s">
        <v>947</v>
      </c>
      <c r="F1621" s="399" t="s">
        <v>947</v>
      </c>
      <c r="G1621" s="399">
        <v>94284</v>
      </c>
      <c r="H1621" s="399" t="s">
        <v>2668</v>
      </c>
      <c r="I1621" s="399" t="s">
        <v>949</v>
      </c>
      <c r="J1621" s="399" t="s">
        <v>1037</v>
      </c>
      <c r="K1621" s="400">
        <v>56.36</v>
      </c>
      <c r="L1621" s="399" t="s">
        <v>951</v>
      </c>
    </row>
    <row r="1622" spans="1:12" ht="13.5">
      <c r="A1622" s="399" t="s">
        <v>2316</v>
      </c>
      <c r="B1622" s="399" t="s">
        <v>2317</v>
      </c>
      <c r="C1622" s="399" t="s">
        <v>2649</v>
      </c>
      <c r="D1622" s="399" t="s">
        <v>2650</v>
      </c>
      <c r="E1622" s="400" t="s">
        <v>947</v>
      </c>
      <c r="F1622" s="399" t="s">
        <v>947</v>
      </c>
      <c r="G1622" s="399">
        <v>94285</v>
      </c>
      <c r="H1622" s="399" t="s">
        <v>2669</v>
      </c>
      <c r="I1622" s="399" t="s">
        <v>949</v>
      </c>
      <c r="J1622" s="399" t="s">
        <v>1037</v>
      </c>
      <c r="K1622" s="400">
        <v>54.51</v>
      </c>
      <c r="L1622" s="399" t="s">
        <v>951</v>
      </c>
    </row>
    <row r="1623" spans="1:12" ht="13.5">
      <c r="A1623" s="399" t="s">
        <v>2316</v>
      </c>
      <c r="B1623" s="399" t="s">
        <v>2317</v>
      </c>
      <c r="C1623" s="399" t="s">
        <v>2649</v>
      </c>
      <c r="D1623" s="399" t="s">
        <v>2650</v>
      </c>
      <c r="E1623" s="400" t="s">
        <v>947</v>
      </c>
      <c r="F1623" s="399" t="s">
        <v>947</v>
      </c>
      <c r="G1623" s="399">
        <v>94286</v>
      </c>
      <c r="H1623" s="399" t="s">
        <v>2670</v>
      </c>
      <c r="I1623" s="399" t="s">
        <v>949</v>
      </c>
      <c r="J1623" s="399" t="s">
        <v>1037</v>
      </c>
      <c r="K1623" s="400">
        <v>65.09</v>
      </c>
      <c r="L1623" s="399" t="s">
        <v>951</v>
      </c>
    </row>
    <row r="1624" spans="1:12" ht="13.5">
      <c r="A1624" s="399" t="s">
        <v>2316</v>
      </c>
      <c r="B1624" s="399" t="s">
        <v>2317</v>
      </c>
      <c r="C1624" s="399" t="s">
        <v>2649</v>
      </c>
      <c r="D1624" s="399" t="s">
        <v>2650</v>
      </c>
      <c r="E1624" s="400" t="s">
        <v>947</v>
      </c>
      <c r="F1624" s="399" t="s">
        <v>947</v>
      </c>
      <c r="G1624" s="399">
        <v>94287</v>
      </c>
      <c r="H1624" s="399" t="s">
        <v>2671</v>
      </c>
      <c r="I1624" s="399" t="s">
        <v>949</v>
      </c>
      <c r="J1624" s="399" t="s">
        <v>1037</v>
      </c>
      <c r="K1624" s="400">
        <v>29.44</v>
      </c>
      <c r="L1624" s="399" t="s">
        <v>951</v>
      </c>
    </row>
    <row r="1625" spans="1:12" ht="13.5">
      <c r="A1625" s="399" t="s">
        <v>2316</v>
      </c>
      <c r="B1625" s="399" t="s">
        <v>2317</v>
      </c>
      <c r="C1625" s="399" t="s">
        <v>2649</v>
      </c>
      <c r="D1625" s="399" t="s">
        <v>2650</v>
      </c>
      <c r="E1625" s="400" t="s">
        <v>947</v>
      </c>
      <c r="F1625" s="399" t="s">
        <v>947</v>
      </c>
      <c r="G1625" s="399">
        <v>94288</v>
      </c>
      <c r="H1625" s="399" t="s">
        <v>2672</v>
      </c>
      <c r="I1625" s="399" t="s">
        <v>949</v>
      </c>
      <c r="J1625" s="399" t="s">
        <v>1037</v>
      </c>
      <c r="K1625" s="400">
        <v>38.69</v>
      </c>
      <c r="L1625" s="399" t="s">
        <v>951</v>
      </c>
    </row>
    <row r="1626" spans="1:12" ht="13.5">
      <c r="A1626" s="399" t="s">
        <v>2316</v>
      </c>
      <c r="B1626" s="399" t="s">
        <v>2317</v>
      </c>
      <c r="C1626" s="399" t="s">
        <v>2649</v>
      </c>
      <c r="D1626" s="399" t="s">
        <v>2650</v>
      </c>
      <c r="E1626" s="400" t="s">
        <v>947</v>
      </c>
      <c r="F1626" s="399" t="s">
        <v>947</v>
      </c>
      <c r="G1626" s="399">
        <v>94289</v>
      </c>
      <c r="H1626" s="399" t="s">
        <v>2673</v>
      </c>
      <c r="I1626" s="399" t="s">
        <v>949</v>
      </c>
      <c r="J1626" s="399" t="s">
        <v>1037</v>
      </c>
      <c r="K1626" s="400">
        <v>36.229999999999997</v>
      </c>
      <c r="L1626" s="399" t="s">
        <v>951</v>
      </c>
    </row>
    <row r="1627" spans="1:12" ht="13.5">
      <c r="A1627" s="399" t="s">
        <v>2316</v>
      </c>
      <c r="B1627" s="399" t="s">
        <v>2317</v>
      </c>
      <c r="C1627" s="399" t="s">
        <v>2649</v>
      </c>
      <c r="D1627" s="399" t="s">
        <v>2650</v>
      </c>
      <c r="E1627" s="400" t="s">
        <v>947</v>
      </c>
      <c r="F1627" s="399" t="s">
        <v>947</v>
      </c>
      <c r="G1627" s="399">
        <v>94290</v>
      </c>
      <c r="H1627" s="399" t="s">
        <v>2674</v>
      </c>
      <c r="I1627" s="399" t="s">
        <v>949</v>
      </c>
      <c r="J1627" s="399" t="s">
        <v>1037</v>
      </c>
      <c r="K1627" s="400">
        <v>45.47</v>
      </c>
      <c r="L1627" s="399" t="s">
        <v>951</v>
      </c>
    </row>
    <row r="1628" spans="1:12" ht="13.5">
      <c r="A1628" s="399" t="s">
        <v>2316</v>
      </c>
      <c r="B1628" s="399" t="s">
        <v>2317</v>
      </c>
      <c r="C1628" s="399" t="s">
        <v>2649</v>
      </c>
      <c r="D1628" s="399" t="s">
        <v>2650</v>
      </c>
      <c r="E1628" s="400" t="s">
        <v>947</v>
      </c>
      <c r="F1628" s="399" t="s">
        <v>947</v>
      </c>
      <c r="G1628" s="399">
        <v>94291</v>
      </c>
      <c r="H1628" s="399" t="s">
        <v>2675</v>
      </c>
      <c r="I1628" s="399" t="s">
        <v>949</v>
      </c>
      <c r="J1628" s="399" t="s">
        <v>1037</v>
      </c>
      <c r="K1628" s="400">
        <v>42.55</v>
      </c>
      <c r="L1628" s="399" t="s">
        <v>951</v>
      </c>
    </row>
    <row r="1629" spans="1:12" ht="13.5">
      <c r="A1629" s="399" t="s">
        <v>2316</v>
      </c>
      <c r="B1629" s="399" t="s">
        <v>2317</v>
      </c>
      <c r="C1629" s="399" t="s">
        <v>2649</v>
      </c>
      <c r="D1629" s="399" t="s">
        <v>2650</v>
      </c>
      <c r="E1629" s="400" t="s">
        <v>947</v>
      </c>
      <c r="F1629" s="399" t="s">
        <v>947</v>
      </c>
      <c r="G1629" s="399">
        <v>94292</v>
      </c>
      <c r="H1629" s="399" t="s">
        <v>2676</v>
      </c>
      <c r="I1629" s="399" t="s">
        <v>949</v>
      </c>
      <c r="J1629" s="399" t="s">
        <v>1037</v>
      </c>
      <c r="K1629" s="400">
        <v>51.8</v>
      </c>
      <c r="L1629" s="399" t="s">
        <v>951</v>
      </c>
    </row>
    <row r="1630" spans="1:12" ht="13.5">
      <c r="A1630" s="399" t="s">
        <v>2316</v>
      </c>
      <c r="B1630" s="399" t="s">
        <v>2317</v>
      </c>
      <c r="C1630" s="399" t="s">
        <v>2649</v>
      </c>
      <c r="D1630" s="399" t="s">
        <v>2650</v>
      </c>
      <c r="E1630" s="400" t="s">
        <v>947</v>
      </c>
      <c r="F1630" s="399" t="s">
        <v>947</v>
      </c>
      <c r="G1630" s="399">
        <v>94293</v>
      </c>
      <c r="H1630" s="399" t="s">
        <v>2677</v>
      </c>
      <c r="I1630" s="399" t="s">
        <v>949</v>
      </c>
      <c r="J1630" s="399" t="s">
        <v>1037</v>
      </c>
      <c r="K1630" s="400">
        <v>103.88</v>
      </c>
      <c r="L1630" s="399" t="s">
        <v>951</v>
      </c>
    </row>
    <row r="1631" spans="1:12" ht="13.5">
      <c r="A1631" s="399" t="s">
        <v>2316</v>
      </c>
      <c r="B1631" s="399" t="s">
        <v>2317</v>
      </c>
      <c r="C1631" s="399" t="s">
        <v>2649</v>
      </c>
      <c r="D1631" s="399" t="s">
        <v>2650</v>
      </c>
      <c r="E1631" s="400" t="s">
        <v>947</v>
      </c>
      <c r="F1631" s="399" t="s">
        <v>947</v>
      </c>
      <c r="G1631" s="399">
        <v>94294</v>
      </c>
      <c r="H1631" s="399" t="s">
        <v>2678</v>
      </c>
      <c r="I1631" s="399" t="s">
        <v>949</v>
      </c>
      <c r="J1631" s="399" t="s">
        <v>1037</v>
      </c>
      <c r="K1631" s="400">
        <v>6.33</v>
      </c>
      <c r="L1631" s="399" t="s">
        <v>951</v>
      </c>
    </row>
    <row r="1632" spans="1:12" ht="13.5">
      <c r="A1632" s="399" t="s">
        <v>2679</v>
      </c>
      <c r="B1632" s="399" t="s">
        <v>2680</v>
      </c>
      <c r="C1632" s="399" t="s">
        <v>2681</v>
      </c>
      <c r="D1632" s="399" t="s">
        <v>2682</v>
      </c>
      <c r="E1632" s="400" t="s">
        <v>947</v>
      </c>
      <c r="F1632" s="399" t="s">
        <v>947</v>
      </c>
      <c r="G1632" s="399">
        <v>94037</v>
      </c>
      <c r="H1632" s="399" t="s">
        <v>2683</v>
      </c>
      <c r="I1632" s="399" t="s">
        <v>1205</v>
      </c>
      <c r="J1632" s="399" t="s">
        <v>1037</v>
      </c>
      <c r="K1632" s="400">
        <v>18.239999999999998</v>
      </c>
      <c r="L1632" s="399" t="s">
        <v>951</v>
      </c>
    </row>
    <row r="1633" spans="1:12" ht="13.5">
      <c r="A1633" s="399" t="s">
        <v>2679</v>
      </c>
      <c r="B1633" s="399" t="s">
        <v>2680</v>
      </c>
      <c r="C1633" s="399" t="s">
        <v>2681</v>
      </c>
      <c r="D1633" s="399" t="s">
        <v>2682</v>
      </c>
      <c r="E1633" s="400" t="s">
        <v>947</v>
      </c>
      <c r="F1633" s="399" t="s">
        <v>947</v>
      </c>
      <c r="G1633" s="399">
        <v>94038</v>
      </c>
      <c r="H1633" s="399" t="s">
        <v>2684</v>
      </c>
      <c r="I1633" s="399" t="s">
        <v>1205</v>
      </c>
      <c r="J1633" s="399" t="s">
        <v>1037</v>
      </c>
      <c r="K1633" s="400">
        <v>25.04</v>
      </c>
      <c r="L1633" s="399" t="s">
        <v>951</v>
      </c>
    </row>
    <row r="1634" spans="1:12" ht="13.5">
      <c r="A1634" s="399" t="s">
        <v>2679</v>
      </c>
      <c r="B1634" s="399" t="s">
        <v>2680</v>
      </c>
      <c r="C1634" s="399" t="s">
        <v>2681</v>
      </c>
      <c r="D1634" s="399" t="s">
        <v>2682</v>
      </c>
      <c r="E1634" s="400" t="s">
        <v>947</v>
      </c>
      <c r="F1634" s="399" t="s">
        <v>947</v>
      </c>
      <c r="G1634" s="399">
        <v>94039</v>
      </c>
      <c r="H1634" s="399" t="s">
        <v>2685</v>
      </c>
      <c r="I1634" s="399" t="s">
        <v>1205</v>
      </c>
      <c r="J1634" s="399" t="s">
        <v>1037</v>
      </c>
      <c r="K1634" s="400">
        <v>14.36</v>
      </c>
      <c r="L1634" s="399" t="s">
        <v>951</v>
      </c>
    </row>
    <row r="1635" spans="1:12" ht="13.5">
      <c r="A1635" s="399" t="s">
        <v>2679</v>
      </c>
      <c r="B1635" s="399" t="s">
        <v>2680</v>
      </c>
      <c r="C1635" s="399" t="s">
        <v>2681</v>
      </c>
      <c r="D1635" s="399" t="s">
        <v>2682</v>
      </c>
      <c r="E1635" s="400" t="s">
        <v>947</v>
      </c>
      <c r="F1635" s="399" t="s">
        <v>947</v>
      </c>
      <c r="G1635" s="399">
        <v>94040</v>
      </c>
      <c r="H1635" s="399" t="s">
        <v>2686</v>
      </c>
      <c r="I1635" s="399" t="s">
        <v>1205</v>
      </c>
      <c r="J1635" s="399" t="s">
        <v>1037</v>
      </c>
      <c r="K1635" s="400">
        <v>21.19</v>
      </c>
      <c r="L1635" s="399" t="s">
        <v>951</v>
      </c>
    </row>
    <row r="1636" spans="1:12" ht="13.5">
      <c r="A1636" s="399" t="s">
        <v>2679</v>
      </c>
      <c r="B1636" s="399" t="s">
        <v>2680</v>
      </c>
      <c r="C1636" s="399" t="s">
        <v>2681</v>
      </c>
      <c r="D1636" s="399" t="s">
        <v>2682</v>
      </c>
      <c r="E1636" s="400" t="s">
        <v>947</v>
      </c>
      <c r="F1636" s="399" t="s">
        <v>947</v>
      </c>
      <c r="G1636" s="399">
        <v>94041</v>
      </c>
      <c r="H1636" s="399" t="s">
        <v>2687</v>
      </c>
      <c r="I1636" s="399" t="s">
        <v>1205</v>
      </c>
      <c r="J1636" s="399" t="s">
        <v>1037</v>
      </c>
      <c r="K1636" s="400">
        <v>10.94</v>
      </c>
      <c r="L1636" s="399" t="s">
        <v>951</v>
      </c>
    </row>
    <row r="1637" spans="1:12" ht="13.5">
      <c r="A1637" s="399" t="s">
        <v>2679</v>
      </c>
      <c r="B1637" s="399" t="s">
        <v>2680</v>
      </c>
      <c r="C1637" s="399" t="s">
        <v>2681</v>
      </c>
      <c r="D1637" s="399" t="s">
        <v>2682</v>
      </c>
      <c r="E1637" s="400" t="s">
        <v>947</v>
      </c>
      <c r="F1637" s="399" t="s">
        <v>947</v>
      </c>
      <c r="G1637" s="399">
        <v>94042</v>
      </c>
      <c r="H1637" s="399" t="s">
        <v>2688</v>
      </c>
      <c r="I1637" s="399" t="s">
        <v>1205</v>
      </c>
      <c r="J1637" s="399" t="s">
        <v>1037</v>
      </c>
      <c r="K1637" s="400">
        <v>17.89</v>
      </c>
      <c r="L1637" s="399" t="s">
        <v>951</v>
      </c>
    </row>
    <row r="1638" spans="1:12" ht="13.5">
      <c r="A1638" s="399" t="s">
        <v>2679</v>
      </c>
      <c r="B1638" s="399" t="s">
        <v>2680</v>
      </c>
      <c r="C1638" s="399" t="s">
        <v>2681</v>
      </c>
      <c r="D1638" s="399" t="s">
        <v>2682</v>
      </c>
      <c r="E1638" s="400" t="s">
        <v>947</v>
      </c>
      <c r="F1638" s="399" t="s">
        <v>947</v>
      </c>
      <c r="G1638" s="399">
        <v>94043</v>
      </c>
      <c r="H1638" s="399" t="s">
        <v>2689</v>
      </c>
      <c r="I1638" s="399" t="s">
        <v>1205</v>
      </c>
      <c r="J1638" s="399" t="s">
        <v>1037</v>
      </c>
      <c r="K1638" s="400">
        <v>17.149999999999999</v>
      </c>
      <c r="L1638" s="399" t="s">
        <v>951</v>
      </c>
    </row>
    <row r="1639" spans="1:12" ht="13.5">
      <c r="A1639" s="399" t="s">
        <v>2679</v>
      </c>
      <c r="B1639" s="399" t="s">
        <v>2680</v>
      </c>
      <c r="C1639" s="399" t="s">
        <v>2681</v>
      </c>
      <c r="D1639" s="399" t="s">
        <v>2682</v>
      </c>
      <c r="E1639" s="400" t="s">
        <v>947</v>
      </c>
      <c r="F1639" s="399" t="s">
        <v>947</v>
      </c>
      <c r="G1639" s="399">
        <v>94044</v>
      </c>
      <c r="H1639" s="399" t="s">
        <v>2690</v>
      </c>
      <c r="I1639" s="399" t="s">
        <v>1205</v>
      </c>
      <c r="J1639" s="399" t="s">
        <v>1037</v>
      </c>
      <c r="K1639" s="400">
        <v>23.99</v>
      </c>
      <c r="L1639" s="399" t="s">
        <v>951</v>
      </c>
    </row>
    <row r="1640" spans="1:12" ht="13.5">
      <c r="A1640" s="399" t="s">
        <v>2679</v>
      </c>
      <c r="B1640" s="399" t="s">
        <v>2680</v>
      </c>
      <c r="C1640" s="399" t="s">
        <v>2681</v>
      </c>
      <c r="D1640" s="399" t="s">
        <v>2682</v>
      </c>
      <c r="E1640" s="400" t="s">
        <v>947</v>
      </c>
      <c r="F1640" s="399" t="s">
        <v>947</v>
      </c>
      <c r="G1640" s="399">
        <v>94045</v>
      </c>
      <c r="H1640" s="399" t="s">
        <v>2691</v>
      </c>
      <c r="I1640" s="399" t="s">
        <v>1205</v>
      </c>
      <c r="J1640" s="399" t="s">
        <v>1037</v>
      </c>
      <c r="K1640" s="400">
        <v>13.3</v>
      </c>
      <c r="L1640" s="399" t="s">
        <v>951</v>
      </c>
    </row>
    <row r="1641" spans="1:12" ht="13.5">
      <c r="A1641" s="399" t="s">
        <v>2679</v>
      </c>
      <c r="B1641" s="399" t="s">
        <v>2680</v>
      </c>
      <c r="C1641" s="399" t="s">
        <v>2681</v>
      </c>
      <c r="D1641" s="399" t="s">
        <v>2682</v>
      </c>
      <c r="E1641" s="400" t="s">
        <v>947</v>
      </c>
      <c r="F1641" s="399" t="s">
        <v>947</v>
      </c>
      <c r="G1641" s="399">
        <v>94046</v>
      </c>
      <c r="H1641" s="399" t="s">
        <v>2692</v>
      </c>
      <c r="I1641" s="399" t="s">
        <v>1205</v>
      </c>
      <c r="J1641" s="399" t="s">
        <v>1037</v>
      </c>
      <c r="K1641" s="400">
        <v>20.09</v>
      </c>
      <c r="L1641" s="399" t="s">
        <v>951</v>
      </c>
    </row>
    <row r="1642" spans="1:12" ht="13.5">
      <c r="A1642" s="399" t="s">
        <v>2679</v>
      </c>
      <c r="B1642" s="399" t="s">
        <v>2680</v>
      </c>
      <c r="C1642" s="399" t="s">
        <v>2681</v>
      </c>
      <c r="D1642" s="399" t="s">
        <v>2682</v>
      </c>
      <c r="E1642" s="400" t="s">
        <v>947</v>
      </c>
      <c r="F1642" s="399" t="s">
        <v>947</v>
      </c>
      <c r="G1642" s="399">
        <v>94047</v>
      </c>
      <c r="H1642" s="399" t="s">
        <v>2693</v>
      </c>
      <c r="I1642" s="399" t="s">
        <v>1205</v>
      </c>
      <c r="J1642" s="399" t="s">
        <v>1037</v>
      </c>
      <c r="K1642" s="400">
        <v>9.8800000000000008</v>
      </c>
      <c r="L1642" s="399" t="s">
        <v>951</v>
      </c>
    </row>
    <row r="1643" spans="1:12" ht="13.5">
      <c r="A1643" s="399" t="s">
        <v>2679</v>
      </c>
      <c r="B1643" s="399" t="s">
        <v>2680</v>
      </c>
      <c r="C1643" s="399" t="s">
        <v>2681</v>
      </c>
      <c r="D1643" s="399" t="s">
        <v>2682</v>
      </c>
      <c r="E1643" s="400" t="s">
        <v>947</v>
      </c>
      <c r="F1643" s="399" t="s">
        <v>947</v>
      </c>
      <c r="G1643" s="399">
        <v>94048</v>
      </c>
      <c r="H1643" s="399" t="s">
        <v>2694</v>
      </c>
      <c r="I1643" s="399" t="s">
        <v>1205</v>
      </c>
      <c r="J1643" s="399" t="s">
        <v>1037</v>
      </c>
      <c r="K1643" s="400">
        <v>16.79</v>
      </c>
      <c r="L1643" s="399" t="s">
        <v>951</v>
      </c>
    </row>
    <row r="1644" spans="1:12" ht="13.5">
      <c r="A1644" s="399" t="s">
        <v>2679</v>
      </c>
      <c r="B1644" s="399" t="s">
        <v>2680</v>
      </c>
      <c r="C1644" s="399" t="s">
        <v>2681</v>
      </c>
      <c r="D1644" s="399" t="s">
        <v>2682</v>
      </c>
      <c r="E1644" s="400" t="s">
        <v>947</v>
      </c>
      <c r="F1644" s="399" t="s">
        <v>947</v>
      </c>
      <c r="G1644" s="399">
        <v>94049</v>
      </c>
      <c r="H1644" s="399" t="s">
        <v>2695</v>
      </c>
      <c r="I1644" s="399" t="s">
        <v>1205</v>
      </c>
      <c r="J1644" s="399" t="s">
        <v>1037</v>
      </c>
      <c r="K1644" s="400">
        <v>30.75</v>
      </c>
      <c r="L1644" s="399" t="s">
        <v>951</v>
      </c>
    </row>
    <row r="1645" spans="1:12" ht="13.5">
      <c r="A1645" s="399" t="s">
        <v>2679</v>
      </c>
      <c r="B1645" s="399" t="s">
        <v>2680</v>
      </c>
      <c r="C1645" s="399" t="s">
        <v>2681</v>
      </c>
      <c r="D1645" s="399" t="s">
        <v>2682</v>
      </c>
      <c r="E1645" s="400" t="s">
        <v>947</v>
      </c>
      <c r="F1645" s="399" t="s">
        <v>947</v>
      </c>
      <c r="G1645" s="399">
        <v>94050</v>
      </c>
      <c r="H1645" s="399" t="s">
        <v>2696</v>
      </c>
      <c r="I1645" s="399" t="s">
        <v>1205</v>
      </c>
      <c r="J1645" s="399" t="s">
        <v>1037</v>
      </c>
      <c r="K1645" s="400">
        <v>39.590000000000003</v>
      </c>
      <c r="L1645" s="399" t="s">
        <v>951</v>
      </c>
    </row>
    <row r="1646" spans="1:12" ht="13.5">
      <c r="A1646" s="399" t="s">
        <v>2679</v>
      </c>
      <c r="B1646" s="399" t="s">
        <v>2680</v>
      </c>
      <c r="C1646" s="399" t="s">
        <v>2681</v>
      </c>
      <c r="D1646" s="399" t="s">
        <v>2682</v>
      </c>
      <c r="E1646" s="400" t="s">
        <v>947</v>
      </c>
      <c r="F1646" s="399" t="s">
        <v>947</v>
      </c>
      <c r="G1646" s="399">
        <v>94051</v>
      </c>
      <c r="H1646" s="399" t="s">
        <v>2697</v>
      </c>
      <c r="I1646" s="399" t="s">
        <v>1205</v>
      </c>
      <c r="J1646" s="399" t="s">
        <v>1037</v>
      </c>
      <c r="K1646" s="400">
        <v>25.32</v>
      </c>
      <c r="L1646" s="399" t="s">
        <v>951</v>
      </c>
    </row>
    <row r="1647" spans="1:12" ht="13.5">
      <c r="A1647" s="399" t="s">
        <v>2679</v>
      </c>
      <c r="B1647" s="399" t="s">
        <v>2680</v>
      </c>
      <c r="C1647" s="399" t="s">
        <v>2681</v>
      </c>
      <c r="D1647" s="399" t="s">
        <v>2682</v>
      </c>
      <c r="E1647" s="400" t="s">
        <v>947</v>
      </c>
      <c r="F1647" s="399" t="s">
        <v>947</v>
      </c>
      <c r="G1647" s="399">
        <v>94052</v>
      </c>
      <c r="H1647" s="399" t="s">
        <v>2698</v>
      </c>
      <c r="I1647" s="399" t="s">
        <v>1205</v>
      </c>
      <c r="J1647" s="399" t="s">
        <v>1037</v>
      </c>
      <c r="K1647" s="400">
        <v>34.049999999999997</v>
      </c>
      <c r="L1647" s="399" t="s">
        <v>951</v>
      </c>
    </row>
    <row r="1648" spans="1:12" ht="13.5">
      <c r="A1648" s="399" t="s">
        <v>2679</v>
      </c>
      <c r="B1648" s="399" t="s">
        <v>2680</v>
      </c>
      <c r="C1648" s="399" t="s">
        <v>2681</v>
      </c>
      <c r="D1648" s="399" t="s">
        <v>2682</v>
      </c>
      <c r="E1648" s="400" t="s">
        <v>947</v>
      </c>
      <c r="F1648" s="399" t="s">
        <v>947</v>
      </c>
      <c r="G1648" s="399">
        <v>94053</v>
      </c>
      <c r="H1648" s="399" t="s">
        <v>2699</v>
      </c>
      <c r="I1648" s="399" t="s">
        <v>1205</v>
      </c>
      <c r="J1648" s="399" t="s">
        <v>1037</v>
      </c>
      <c r="K1648" s="400">
        <v>21.95</v>
      </c>
      <c r="L1648" s="399" t="s">
        <v>951</v>
      </c>
    </row>
    <row r="1649" spans="1:12" ht="13.5">
      <c r="A1649" s="399" t="s">
        <v>2679</v>
      </c>
      <c r="B1649" s="399" t="s">
        <v>2680</v>
      </c>
      <c r="C1649" s="399" t="s">
        <v>2681</v>
      </c>
      <c r="D1649" s="399" t="s">
        <v>2682</v>
      </c>
      <c r="E1649" s="400" t="s">
        <v>947</v>
      </c>
      <c r="F1649" s="399" t="s">
        <v>947</v>
      </c>
      <c r="G1649" s="399">
        <v>94054</v>
      </c>
      <c r="H1649" s="399" t="s">
        <v>2700</v>
      </c>
      <c r="I1649" s="399" t="s">
        <v>1205</v>
      </c>
      <c r="J1649" s="399" t="s">
        <v>1037</v>
      </c>
      <c r="K1649" s="400">
        <v>30.79</v>
      </c>
      <c r="L1649" s="399" t="s">
        <v>951</v>
      </c>
    </row>
    <row r="1650" spans="1:12" ht="13.5">
      <c r="A1650" s="399" t="s">
        <v>2679</v>
      </c>
      <c r="B1650" s="399" t="s">
        <v>2680</v>
      </c>
      <c r="C1650" s="399" t="s">
        <v>2681</v>
      </c>
      <c r="D1650" s="399" t="s">
        <v>2682</v>
      </c>
      <c r="E1650" s="400" t="s">
        <v>947</v>
      </c>
      <c r="F1650" s="399" t="s">
        <v>947</v>
      </c>
      <c r="G1650" s="399">
        <v>94055</v>
      </c>
      <c r="H1650" s="399" t="s">
        <v>2701</v>
      </c>
      <c r="I1650" s="399" t="s">
        <v>1205</v>
      </c>
      <c r="J1650" s="399" t="s">
        <v>1037</v>
      </c>
      <c r="K1650" s="400">
        <v>29.35</v>
      </c>
      <c r="L1650" s="399" t="s">
        <v>951</v>
      </c>
    </row>
    <row r="1651" spans="1:12" ht="13.5">
      <c r="A1651" s="399" t="s">
        <v>2679</v>
      </c>
      <c r="B1651" s="399" t="s">
        <v>2680</v>
      </c>
      <c r="C1651" s="399" t="s">
        <v>2681</v>
      </c>
      <c r="D1651" s="399" t="s">
        <v>2682</v>
      </c>
      <c r="E1651" s="400" t="s">
        <v>947</v>
      </c>
      <c r="F1651" s="399" t="s">
        <v>947</v>
      </c>
      <c r="G1651" s="399">
        <v>94056</v>
      </c>
      <c r="H1651" s="399" t="s">
        <v>2702</v>
      </c>
      <c r="I1651" s="399" t="s">
        <v>1205</v>
      </c>
      <c r="J1651" s="399" t="s">
        <v>1037</v>
      </c>
      <c r="K1651" s="400">
        <v>38.22</v>
      </c>
      <c r="L1651" s="399" t="s">
        <v>951</v>
      </c>
    </row>
    <row r="1652" spans="1:12" ht="13.5">
      <c r="A1652" s="399" t="s">
        <v>2679</v>
      </c>
      <c r="B1652" s="399" t="s">
        <v>2680</v>
      </c>
      <c r="C1652" s="399" t="s">
        <v>2681</v>
      </c>
      <c r="D1652" s="399" t="s">
        <v>2682</v>
      </c>
      <c r="E1652" s="400" t="s">
        <v>947</v>
      </c>
      <c r="F1652" s="399" t="s">
        <v>947</v>
      </c>
      <c r="G1652" s="399">
        <v>94057</v>
      </c>
      <c r="H1652" s="399" t="s">
        <v>2703</v>
      </c>
      <c r="I1652" s="399" t="s">
        <v>1205</v>
      </c>
      <c r="J1652" s="399" t="s">
        <v>1037</v>
      </c>
      <c r="K1652" s="400">
        <v>23.94</v>
      </c>
      <c r="L1652" s="399" t="s">
        <v>951</v>
      </c>
    </row>
    <row r="1653" spans="1:12" ht="13.5">
      <c r="A1653" s="399" t="s">
        <v>2679</v>
      </c>
      <c r="B1653" s="399" t="s">
        <v>2680</v>
      </c>
      <c r="C1653" s="399" t="s">
        <v>2681</v>
      </c>
      <c r="D1653" s="399" t="s">
        <v>2682</v>
      </c>
      <c r="E1653" s="400" t="s">
        <v>947</v>
      </c>
      <c r="F1653" s="399" t="s">
        <v>947</v>
      </c>
      <c r="G1653" s="399">
        <v>94058</v>
      </c>
      <c r="H1653" s="399" t="s">
        <v>2704</v>
      </c>
      <c r="I1653" s="399" t="s">
        <v>1205</v>
      </c>
      <c r="J1653" s="399" t="s">
        <v>1037</v>
      </c>
      <c r="K1653" s="400">
        <v>32.659999999999997</v>
      </c>
      <c r="L1653" s="399" t="s">
        <v>951</v>
      </c>
    </row>
    <row r="1654" spans="1:12" ht="13.5">
      <c r="A1654" s="399" t="s">
        <v>2679</v>
      </c>
      <c r="B1654" s="399" t="s">
        <v>2680</v>
      </c>
      <c r="C1654" s="399" t="s">
        <v>2681</v>
      </c>
      <c r="D1654" s="399" t="s">
        <v>2682</v>
      </c>
      <c r="E1654" s="400" t="s">
        <v>947</v>
      </c>
      <c r="F1654" s="399" t="s">
        <v>947</v>
      </c>
      <c r="G1654" s="399">
        <v>94059</v>
      </c>
      <c r="H1654" s="399" t="s">
        <v>2705</v>
      </c>
      <c r="I1654" s="399" t="s">
        <v>1205</v>
      </c>
      <c r="J1654" s="399" t="s">
        <v>1037</v>
      </c>
      <c r="K1654" s="400">
        <v>20.57</v>
      </c>
      <c r="L1654" s="399" t="s">
        <v>951</v>
      </c>
    </row>
    <row r="1655" spans="1:12" ht="13.5">
      <c r="A1655" s="399" t="s">
        <v>2679</v>
      </c>
      <c r="B1655" s="399" t="s">
        <v>2680</v>
      </c>
      <c r="C1655" s="399" t="s">
        <v>2681</v>
      </c>
      <c r="D1655" s="399" t="s">
        <v>2682</v>
      </c>
      <c r="E1655" s="400" t="s">
        <v>947</v>
      </c>
      <c r="F1655" s="399" t="s">
        <v>947</v>
      </c>
      <c r="G1655" s="399">
        <v>94060</v>
      </c>
      <c r="H1655" s="399" t="s">
        <v>2706</v>
      </c>
      <c r="I1655" s="399" t="s">
        <v>1205</v>
      </c>
      <c r="J1655" s="399" t="s">
        <v>1037</v>
      </c>
      <c r="K1655" s="400">
        <v>29.4</v>
      </c>
      <c r="L1655" s="399" t="s">
        <v>951</v>
      </c>
    </row>
    <row r="1656" spans="1:12" ht="13.5">
      <c r="A1656" s="399" t="s">
        <v>2679</v>
      </c>
      <c r="B1656" s="399" t="s">
        <v>2680</v>
      </c>
      <c r="C1656" s="399" t="s">
        <v>2707</v>
      </c>
      <c r="D1656" s="399" t="s">
        <v>2708</v>
      </c>
      <c r="E1656" s="400" t="s">
        <v>947</v>
      </c>
      <c r="F1656" s="399" t="s">
        <v>947</v>
      </c>
      <c r="G1656" s="399">
        <v>73301</v>
      </c>
      <c r="H1656" s="399" t="s">
        <v>2709</v>
      </c>
      <c r="I1656" s="399" t="s">
        <v>2331</v>
      </c>
      <c r="J1656" s="399" t="s">
        <v>1037</v>
      </c>
      <c r="K1656" s="400">
        <v>9.4700000000000006</v>
      </c>
      <c r="L1656" s="399" t="s">
        <v>951</v>
      </c>
    </row>
    <row r="1657" spans="1:12" ht="13.5">
      <c r="A1657" s="399" t="s">
        <v>2679</v>
      </c>
      <c r="B1657" s="399" t="s">
        <v>2680</v>
      </c>
      <c r="C1657" s="399" t="s">
        <v>2707</v>
      </c>
      <c r="D1657" s="399" t="s">
        <v>2708</v>
      </c>
      <c r="E1657" s="400" t="s">
        <v>947</v>
      </c>
      <c r="F1657" s="399" t="s">
        <v>947</v>
      </c>
      <c r="G1657" s="399">
        <v>83515</v>
      </c>
      <c r="H1657" s="399" t="s">
        <v>2710</v>
      </c>
      <c r="I1657" s="399" t="s">
        <v>2331</v>
      </c>
      <c r="J1657" s="399" t="s">
        <v>1037</v>
      </c>
      <c r="K1657" s="400">
        <v>17.510000000000002</v>
      </c>
      <c r="L1657" s="399" t="s">
        <v>951</v>
      </c>
    </row>
    <row r="1658" spans="1:12" ht="13.5">
      <c r="A1658" s="399" t="s">
        <v>2679</v>
      </c>
      <c r="B1658" s="399" t="s">
        <v>2680</v>
      </c>
      <c r="C1658" s="399" t="s">
        <v>2707</v>
      </c>
      <c r="D1658" s="399" t="s">
        <v>2708</v>
      </c>
      <c r="E1658" s="400" t="s">
        <v>947</v>
      </c>
      <c r="F1658" s="399" t="s">
        <v>947</v>
      </c>
      <c r="G1658" s="399">
        <v>83516</v>
      </c>
      <c r="H1658" s="399" t="s">
        <v>2711</v>
      </c>
      <c r="I1658" s="399" t="s">
        <v>2331</v>
      </c>
      <c r="J1658" s="399" t="s">
        <v>1037</v>
      </c>
      <c r="K1658" s="400">
        <v>20.2</v>
      </c>
      <c r="L1658" s="399" t="s">
        <v>951</v>
      </c>
    </row>
    <row r="1659" spans="1:12" ht="13.5">
      <c r="A1659" s="399" t="s">
        <v>2712</v>
      </c>
      <c r="B1659" s="399" t="s">
        <v>2713</v>
      </c>
      <c r="C1659" s="399" t="s">
        <v>2714</v>
      </c>
      <c r="D1659" s="399" t="s">
        <v>2715</v>
      </c>
      <c r="E1659" s="400" t="s">
        <v>947</v>
      </c>
      <c r="F1659" s="399" t="s">
        <v>947</v>
      </c>
      <c r="G1659" s="399">
        <v>90788</v>
      </c>
      <c r="H1659" s="399" t="s">
        <v>2716</v>
      </c>
      <c r="I1659" s="399" t="s">
        <v>1036</v>
      </c>
      <c r="J1659" s="399" t="s">
        <v>1037</v>
      </c>
      <c r="K1659" s="400">
        <v>412.61</v>
      </c>
      <c r="L1659" s="399" t="s">
        <v>951</v>
      </c>
    </row>
    <row r="1660" spans="1:12" ht="13.5">
      <c r="A1660" s="399" t="s">
        <v>2712</v>
      </c>
      <c r="B1660" s="399" t="s">
        <v>2713</v>
      </c>
      <c r="C1660" s="399" t="s">
        <v>2714</v>
      </c>
      <c r="D1660" s="399" t="s">
        <v>2715</v>
      </c>
      <c r="E1660" s="400" t="s">
        <v>947</v>
      </c>
      <c r="F1660" s="399" t="s">
        <v>947</v>
      </c>
      <c r="G1660" s="399">
        <v>90789</v>
      </c>
      <c r="H1660" s="399" t="s">
        <v>2717</v>
      </c>
      <c r="I1660" s="399" t="s">
        <v>1036</v>
      </c>
      <c r="J1660" s="399" t="s">
        <v>1037</v>
      </c>
      <c r="K1660" s="400">
        <v>426.54</v>
      </c>
      <c r="L1660" s="399" t="s">
        <v>951</v>
      </c>
    </row>
    <row r="1661" spans="1:12" ht="13.5">
      <c r="A1661" s="399" t="s">
        <v>2712</v>
      </c>
      <c r="B1661" s="399" t="s">
        <v>2713</v>
      </c>
      <c r="C1661" s="399" t="s">
        <v>2714</v>
      </c>
      <c r="D1661" s="399" t="s">
        <v>2715</v>
      </c>
      <c r="E1661" s="400" t="s">
        <v>947</v>
      </c>
      <c r="F1661" s="399" t="s">
        <v>947</v>
      </c>
      <c r="G1661" s="399">
        <v>90790</v>
      </c>
      <c r="H1661" s="399" t="s">
        <v>2718</v>
      </c>
      <c r="I1661" s="399" t="s">
        <v>1036</v>
      </c>
      <c r="J1661" s="399" t="s">
        <v>1037</v>
      </c>
      <c r="K1661" s="400">
        <v>430.45</v>
      </c>
      <c r="L1661" s="399" t="s">
        <v>951</v>
      </c>
    </row>
    <row r="1662" spans="1:12" ht="13.5">
      <c r="A1662" s="399" t="s">
        <v>2712</v>
      </c>
      <c r="B1662" s="399" t="s">
        <v>2713</v>
      </c>
      <c r="C1662" s="399" t="s">
        <v>2714</v>
      </c>
      <c r="D1662" s="399" t="s">
        <v>2715</v>
      </c>
      <c r="E1662" s="400" t="s">
        <v>947</v>
      </c>
      <c r="F1662" s="399" t="s">
        <v>947</v>
      </c>
      <c r="G1662" s="399">
        <v>90791</v>
      </c>
      <c r="H1662" s="399" t="s">
        <v>2719</v>
      </c>
      <c r="I1662" s="399" t="s">
        <v>1036</v>
      </c>
      <c r="J1662" s="399" t="s">
        <v>1037</v>
      </c>
      <c r="K1662" s="400">
        <v>461.33</v>
      </c>
      <c r="L1662" s="399" t="s">
        <v>951</v>
      </c>
    </row>
    <row r="1663" spans="1:12" ht="13.5">
      <c r="A1663" s="399" t="s">
        <v>2712</v>
      </c>
      <c r="B1663" s="399" t="s">
        <v>2713</v>
      </c>
      <c r="C1663" s="399" t="s">
        <v>2714</v>
      </c>
      <c r="D1663" s="399" t="s">
        <v>2715</v>
      </c>
      <c r="E1663" s="400" t="s">
        <v>947</v>
      </c>
      <c r="F1663" s="399" t="s">
        <v>947</v>
      </c>
      <c r="G1663" s="399">
        <v>90793</v>
      </c>
      <c r="H1663" s="399" t="s">
        <v>2720</v>
      </c>
      <c r="I1663" s="399" t="s">
        <v>1036</v>
      </c>
      <c r="J1663" s="399" t="s">
        <v>1037</v>
      </c>
      <c r="K1663" s="400">
        <v>495.32</v>
      </c>
      <c r="L1663" s="399" t="s">
        <v>951</v>
      </c>
    </row>
    <row r="1664" spans="1:12" ht="13.5">
      <c r="A1664" s="399" t="s">
        <v>2712</v>
      </c>
      <c r="B1664" s="399" t="s">
        <v>2713</v>
      </c>
      <c r="C1664" s="399" t="s">
        <v>2714</v>
      </c>
      <c r="D1664" s="399" t="s">
        <v>2715</v>
      </c>
      <c r="E1664" s="400" t="s">
        <v>947</v>
      </c>
      <c r="F1664" s="399" t="s">
        <v>947</v>
      </c>
      <c r="G1664" s="399">
        <v>90794</v>
      </c>
      <c r="H1664" s="399" t="s">
        <v>2721</v>
      </c>
      <c r="I1664" s="399" t="s">
        <v>1036</v>
      </c>
      <c r="J1664" s="399" t="s">
        <v>1037</v>
      </c>
      <c r="K1664" s="400">
        <v>453.88</v>
      </c>
      <c r="L1664" s="399" t="s">
        <v>951</v>
      </c>
    </row>
    <row r="1665" spans="1:12" ht="13.5">
      <c r="A1665" s="399" t="s">
        <v>2712</v>
      </c>
      <c r="B1665" s="399" t="s">
        <v>2713</v>
      </c>
      <c r="C1665" s="399" t="s">
        <v>2714</v>
      </c>
      <c r="D1665" s="399" t="s">
        <v>2715</v>
      </c>
      <c r="E1665" s="400" t="s">
        <v>947</v>
      </c>
      <c r="F1665" s="399" t="s">
        <v>947</v>
      </c>
      <c r="G1665" s="399">
        <v>90795</v>
      </c>
      <c r="H1665" s="399" t="s">
        <v>2722</v>
      </c>
      <c r="I1665" s="399" t="s">
        <v>1036</v>
      </c>
      <c r="J1665" s="399" t="s">
        <v>1037</v>
      </c>
      <c r="K1665" s="400">
        <v>472.38</v>
      </c>
      <c r="L1665" s="399" t="s">
        <v>951</v>
      </c>
    </row>
    <row r="1666" spans="1:12" ht="13.5">
      <c r="A1666" s="399" t="s">
        <v>2712</v>
      </c>
      <c r="B1666" s="399" t="s">
        <v>2713</v>
      </c>
      <c r="C1666" s="399" t="s">
        <v>2714</v>
      </c>
      <c r="D1666" s="399" t="s">
        <v>2715</v>
      </c>
      <c r="E1666" s="400" t="s">
        <v>947</v>
      </c>
      <c r="F1666" s="399" t="s">
        <v>947</v>
      </c>
      <c r="G1666" s="399">
        <v>90796</v>
      </c>
      <c r="H1666" s="399" t="s">
        <v>2723</v>
      </c>
      <c r="I1666" s="399" t="s">
        <v>1036</v>
      </c>
      <c r="J1666" s="399" t="s">
        <v>1037</v>
      </c>
      <c r="K1666" s="400">
        <v>480.9</v>
      </c>
      <c r="L1666" s="399" t="s">
        <v>951</v>
      </c>
    </row>
    <row r="1667" spans="1:12" ht="13.5">
      <c r="A1667" s="399" t="s">
        <v>2712</v>
      </c>
      <c r="B1667" s="399" t="s">
        <v>2713</v>
      </c>
      <c r="C1667" s="399" t="s">
        <v>2714</v>
      </c>
      <c r="D1667" s="399" t="s">
        <v>2715</v>
      </c>
      <c r="E1667" s="400" t="s">
        <v>947</v>
      </c>
      <c r="F1667" s="399" t="s">
        <v>947</v>
      </c>
      <c r="G1667" s="399">
        <v>90797</v>
      </c>
      <c r="H1667" s="399" t="s">
        <v>2724</v>
      </c>
      <c r="I1667" s="399" t="s">
        <v>1036</v>
      </c>
      <c r="J1667" s="399" t="s">
        <v>1037</v>
      </c>
      <c r="K1667" s="400">
        <v>510.44</v>
      </c>
      <c r="L1667" s="399" t="s">
        <v>951</v>
      </c>
    </row>
    <row r="1668" spans="1:12" ht="13.5">
      <c r="A1668" s="399" t="s">
        <v>2712</v>
      </c>
      <c r="B1668" s="399" t="s">
        <v>2713</v>
      </c>
      <c r="C1668" s="399" t="s">
        <v>2714</v>
      </c>
      <c r="D1668" s="399" t="s">
        <v>2715</v>
      </c>
      <c r="E1668" s="400" t="s">
        <v>947</v>
      </c>
      <c r="F1668" s="399" t="s">
        <v>947</v>
      </c>
      <c r="G1668" s="399">
        <v>90798</v>
      </c>
      <c r="H1668" s="399" t="s">
        <v>2725</v>
      </c>
      <c r="I1668" s="399" t="s">
        <v>1036</v>
      </c>
      <c r="J1668" s="399" t="s">
        <v>1037</v>
      </c>
      <c r="K1668" s="400">
        <v>514.63</v>
      </c>
      <c r="L1668" s="399" t="s">
        <v>951</v>
      </c>
    </row>
    <row r="1669" spans="1:12" ht="13.5">
      <c r="A1669" s="399" t="s">
        <v>2712</v>
      </c>
      <c r="B1669" s="399" t="s">
        <v>2713</v>
      </c>
      <c r="C1669" s="399" t="s">
        <v>2714</v>
      </c>
      <c r="D1669" s="399" t="s">
        <v>2715</v>
      </c>
      <c r="E1669" s="400" t="s">
        <v>947</v>
      </c>
      <c r="F1669" s="399" t="s">
        <v>947</v>
      </c>
      <c r="G1669" s="399">
        <v>90799</v>
      </c>
      <c r="H1669" s="399" t="s">
        <v>2726</v>
      </c>
      <c r="I1669" s="399" t="s">
        <v>1036</v>
      </c>
      <c r="J1669" s="399" t="s">
        <v>1037</v>
      </c>
      <c r="K1669" s="400">
        <v>532.64</v>
      </c>
      <c r="L1669" s="399" t="s">
        <v>951</v>
      </c>
    </row>
    <row r="1670" spans="1:12" ht="13.5">
      <c r="A1670" s="399" t="s">
        <v>2712</v>
      </c>
      <c r="B1670" s="399" t="s">
        <v>2713</v>
      </c>
      <c r="C1670" s="399" t="s">
        <v>2714</v>
      </c>
      <c r="D1670" s="399" t="s">
        <v>2715</v>
      </c>
      <c r="E1670" s="400" t="s">
        <v>947</v>
      </c>
      <c r="F1670" s="399" t="s">
        <v>947</v>
      </c>
      <c r="G1670" s="399">
        <v>90801</v>
      </c>
      <c r="H1670" s="399" t="s">
        <v>2727</v>
      </c>
      <c r="I1670" s="399" t="s">
        <v>1036</v>
      </c>
      <c r="J1670" s="399" t="s">
        <v>1037</v>
      </c>
      <c r="K1670" s="400">
        <v>257.60000000000002</v>
      </c>
      <c r="L1670" s="399" t="s">
        <v>951</v>
      </c>
    </row>
    <row r="1671" spans="1:12" ht="13.5">
      <c r="A1671" s="399" t="s">
        <v>2712</v>
      </c>
      <c r="B1671" s="399" t="s">
        <v>2713</v>
      </c>
      <c r="C1671" s="399" t="s">
        <v>2714</v>
      </c>
      <c r="D1671" s="399" t="s">
        <v>2715</v>
      </c>
      <c r="E1671" s="400" t="s">
        <v>947</v>
      </c>
      <c r="F1671" s="399" t="s">
        <v>947</v>
      </c>
      <c r="G1671" s="399">
        <v>90806</v>
      </c>
      <c r="H1671" s="399" t="s">
        <v>2728</v>
      </c>
      <c r="I1671" s="399" t="s">
        <v>1036</v>
      </c>
      <c r="J1671" s="399" t="s">
        <v>1037</v>
      </c>
      <c r="K1671" s="400">
        <v>329.5</v>
      </c>
      <c r="L1671" s="399" t="s">
        <v>951</v>
      </c>
    </row>
    <row r="1672" spans="1:12" ht="13.5">
      <c r="A1672" s="399" t="s">
        <v>2712</v>
      </c>
      <c r="B1672" s="399" t="s">
        <v>2713</v>
      </c>
      <c r="C1672" s="399" t="s">
        <v>2714</v>
      </c>
      <c r="D1672" s="399" t="s">
        <v>2715</v>
      </c>
      <c r="E1672" s="400" t="s">
        <v>947</v>
      </c>
      <c r="F1672" s="399" t="s">
        <v>947</v>
      </c>
      <c r="G1672" s="399">
        <v>90820</v>
      </c>
      <c r="H1672" s="399" t="s">
        <v>2729</v>
      </c>
      <c r="I1672" s="399" t="s">
        <v>1036</v>
      </c>
      <c r="J1672" s="399" t="s">
        <v>1037</v>
      </c>
      <c r="K1672" s="400">
        <v>271.99</v>
      </c>
      <c r="L1672" s="399" t="s">
        <v>951</v>
      </c>
    </row>
    <row r="1673" spans="1:12" ht="13.5">
      <c r="A1673" s="399" t="s">
        <v>2712</v>
      </c>
      <c r="B1673" s="399" t="s">
        <v>2713</v>
      </c>
      <c r="C1673" s="399" t="s">
        <v>2714</v>
      </c>
      <c r="D1673" s="399" t="s">
        <v>2715</v>
      </c>
      <c r="E1673" s="400" t="s">
        <v>947</v>
      </c>
      <c r="F1673" s="399" t="s">
        <v>947</v>
      </c>
      <c r="G1673" s="399">
        <v>90821</v>
      </c>
      <c r="H1673" s="399" t="s">
        <v>2730</v>
      </c>
      <c r="I1673" s="399" t="s">
        <v>1036</v>
      </c>
      <c r="J1673" s="399" t="s">
        <v>1037</v>
      </c>
      <c r="K1673" s="400">
        <v>297.19</v>
      </c>
      <c r="L1673" s="399" t="s">
        <v>951</v>
      </c>
    </row>
    <row r="1674" spans="1:12" ht="13.5">
      <c r="A1674" s="399" t="s">
        <v>2712</v>
      </c>
      <c r="B1674" s="399" t="s">
        <v>2713</v>
      </c>
      <c r="C1674" s="399" t="s">
        <v>2714</v>
      </c>
      <c r="D1674" s="399" t="s">
        <v>2715</v>
      </c>
      <c r="E1674" s="400" t="s">
        <v>947</v>
      </c>
      <c r="F1674" s="399" t="s">
        <v>947</v>
      </c>
      <c r="G1674" s="399">
        <v>90822</v>
      </c>
      <c r="H1674" s="399" t="s">
        <v>2731</v>
      </c>
      <c r="I1674" s="399" t="s">
        <v>1036</v>
      </c>
      <c r="J1674" s="399" t="s">
        <v>1037</v>
      </c>
      <c r="K1674" s="400">
        <v>294.22000000000003</v>
      </c>
      <c r="L1674" s="399" t="s">
        <v>951</v>
      </c>
    </row>
    <row r="1675" spans="1:12" ht="13.5">
      <c r="A1675" s="399" t="s">
        <v>2712</v>
      </c>
      <c r="B1675" s="399" t="s">
        <v>2713</v>
      </c>
      <c r="C1675" s="399" t="s">
        <v>2714</v>
      </c>
      <c r="D1675" s="399" t="s">
        <v>2715</v>
      </c>
      <c r="E1675" s="400" t="s">
        <v>947</v>
      </c>
      <c r="F1675" s="399" t="s">
        <v>947</v>
      </c>
      <c r="G1675" s="399">
        <v>90823</v>
      </c>
      <c r="H1675" s="399" t="s">
        <v>2732</v>
      </c>
      <c r="I1675" s="399" t="s">
        <v>1036</v>
      </c>
      <c r="J1675" s="399" t="s">
        <v>1037</v>
      </c>
      <c r="K1675" s="400">
        <v>310.38</v>
      </c>
      <c r="L1675" s="399" t="s">
        <v>951</v>
      </c>
    </row>
    <row r="1676" spans="1:12" ht="13.5">
      <c r="A1676" s="399" t="s">
        <v>2712</v>
      </c>
      <c r="B1676" s="399" t="s">
        <v>2713</v>
      </c>
      <c r="C1676" s="399" t="s">
        <v>2714</v>
      </c>
      <c r="D1676" s="399" t="s">
        <v>2715</v>
      </c>
      <c r="E1676" s="400" t="s">
        <v>947</v>
      </c>
      <c r="F1676" s="399" t="s">
        <v>947</v>
      </c>
      <c r="G1676" s="399">
        <v>90824</v>
      </c>
      <c r="H1676" s="399" t="s">
        <v>2733</v>
      </c>
      <c r="I1676" s="399" t="s">
        <v>1036</v>
      </c>
      <c r="J1676" s="399" t="s">
        <v>1037</v>
      </c>
      <c r="K1676" s="400">
        <v>321.02</v>
      </c>
      <c r="L1676" s="399" t="s">
        <v>951</v>
      </c>
    </row>
    <row r="1677" spans="1:12" ht="13.5">
      <c r="A1677" s="399" t="s">
        <v>2712</v>
      </c>
      <c r="B1677" s="399" t="s">
        <v>2713</v>
      </c>
      <c r="C1677" s="399" t="s">
        <v>2714</v>
      </c>
      <c r="D1677" s="399" t="s">
        <v>2715</v>
      </c>
      <c r="E1677" s="400" t="s">
        <v>947</v>
      </c>
      <c r="F1677" s="399" t="s">
        <v>947</v>
      </c>
      <c r="G1677" s="399">
        <v>90825</v>
      </c>
      <c r="H1677" s="399" t="s">
        <v>2734</v>
      </c>
      <c r="I1677" s="399" t="s">
        <v>1036</v>
      </c>
      <c r="J1677" s="399" t="s">
        <v>1037</v>
      </c>
      <c r="K1677" s="400">
        <v>344.78</v>
      </c>
      <c r="L1677" s="399" t="s">
        <v>951</v>
      </c>
    </row>
    <row r="1678" spans="1:12" ht="13.5">
      <c r="A1678" s="399" t="s">
        <v>2712</v>
      </c>
      <c r="B1678" s="399" t="s">
        <v>2713</v>
      </c>
      <c r="C1678" s="399" t="s">
        <v>2714</v>
      </c>
      <c r="D1678" s="399" t="s">
        <v>2715</v>
      </c>
      <c r="E1678" s="400" t="s">
        <v>947</v>
      </c>
      <c r="F1678" s="399" t="s">
        <v>947</v>
      </c>
      <c r="G1678" s="399">
        <v>90830</v>
      </c>
      <c r="H1678" s="399" t="s">
        <v>2735</v>
      </c>
      <c r="I1678" s="399" t="s">
        <v>1036</v>
      </c>
      <c r="J1678" s="399" t="s">
        <v>1037</v>
      </c>
      <c r="K1678" s="400">
        <v>106.2</v>
      </c>
      <c r="L1678" s="399" t="s">
        <v>951</v>
      </c>
    </row>
    <row r="1679" spans="1:12" ht="13.5">
      <c r="A1679" s="399" t="s">
        <v>2712</v>
      </c>
      <c r="B1679" s="399" t="s">
        <v>2713</v>
      </c>
      <c r="C1679" s="399" t="s">
        <v>2714</v>
      </c>
      <c r="D1679" s="399" t="s">
        <v>2715</v>
      </c>
      <c r="E1679" s="400" t="s">
        <v>947</v>
      </c>
      <c r="F1679" s="399" t="s">
        <v>947</v>
      </c>
      <c r="G1679" s="399">
        <v>90831</v>
      </c>
      <c r="H1679" s="399" t="s">
        <v>2736</v>
      </c>
      <c r="I1679" s="399" t="s">
        <v>1036</v>
      </c>
      <c r="J1679" s="399" t="s">
        <v>1037</v>
      </c>
      <c r="K1679" s="400">
        <v>83.21</v>
      </c>
      <c r="L1679" s="399" t="s">
        <v>951</v>
      </c>
    </row>
    <row r="1680" spans="1:12" ht="13.5">
      <c r="A1680" s="399" t="s">
        <v>2712</v>
      </c>
      <c r="B1680" s="399" t="s">
        <v>2713</v>
      </c>
      <c r="C1680" s="399" t="s">
        <v>2714</v>
      </c>
      <c r="D1680" s="399" t="s">
        <v>2715</v>
      </c>
      <c r="E1680" s="400" t="s">
        <v>947</v>
      </c>
      <c r="F1680" s="399" t="s">
        <v>947</v>
      </c>
      <c r="G1680" s="399">
        <v>90841</v>
      </c>
      <c r="H1680" s="399" t="s">
        <v>2737</v>
      </c>
      <c r="I1680" s="399" t="s">
        <v>1036</v>
      </c>
      <c r="J1680" s="399" t="s">
        <v>1037</v>
      </c>
      <c r="K1680" s="400">
        <v>763.7</v>
      </c>
      <c r="L1680" s="399" t="s">
        <v>951</v>
      </c>
    </row>
    <row r="1681" spans="1:12" ht="13.5">
      <c r="A1681" s="399" t="s">
        <v>2712</v>
      </c>
      <c r="B1681" s="399" t="s">
        <v>2713</v>
      </c>
      <c r="C1681" s="399" t="s">
        <v>2714</v>
      </c>
      <c r="D1681" s="399" t="s">
        <v>2715</v>
      </c>
      <c r="E1681" s="400" t="s">
        <v>947</v>
      </c>
      <c r="F1681" s="399" t="s">
        <v>947</v>
      </c>
      <c r="G1681" s="399">
        <v>90842</v>
      </c>
      <c r="H1681" s="399" t="s">
        <v>2738</v>
      </c>
      <c r="I1681" s="399" t="s">
        <v>1036</v>
      </c>
      <c r="J1681" s="399" t="s">
        <v>1037</v>
      </c>
      <c r="K1681" s="400">
        <v>797.88</v>
      </c>
      <c r="L1681" s="399" t="s">
        <v>951</v>
      </c>
    </row>
    <row r="1682" spans="1:12" ht="13.5">
      <c r="A1682" s="399" t="s">
        <v>2712</v>
      </c>
      <c r="B1682" s="399" t="s">
        <v>2713</v>
      </c>
      <c r="C1682" s="399" t="s">
        <v>2714</v>
      </c>
      <c r="D1682" s="399" t="s">
        <v>2715</v>
      </c>
      <c r="E1682" s="400" t="s">
        <v>947</v>
      </c>
      <c r="F1682" s="399" t="s">
        <v>947</v>
      </c>
      <c r="G1682" s="399">
        <v>90843</v>
      </c>
      <c r="H1682" s="399" t="s">
        <v>2739</v>
      </c>
      <c r="I1682" s="399" t="s">
        <v>1036</v>
      </c>
      <c r="J1682" s="399" t="s">
        <v>1037</v>
      </c>
      <c r="K1682" s="400">
        <v>812.22</v>
      </c>
      <c r="L1682" s="399" t="s">
        <v>951</v>
      </c>
    </row>
    <row r="1683" spans="1:12" ht="13.5">
      <c r="A1683" s="399" t="s">
        <v>2712</v>
      </c>
      <c r="B1683" s="399" t="s">
        <v>2713</v>
      </c>
      <c r="C1683" s="399" t="s">
        <v>2714</v>
      </c>
      <c r="D1683" s="399" t="s">
        <v>2715</v>
      </c>
      <c r="E1683" s="400" t="s">
        <v>947</v>
      </c>
      <c r="F1683" s="399" t="s">
        <v>947</v>
      </c>
      <c r="G1683" s="399">
        <v>90844</v>
      </c>
      <c r="H1683" s="399" t="s">
        <v>2740</v>
      </c>
      <c r="I1683" s="399" t="s">
        <v>1036</v>
      </c>
      <c r="J1683" s="399" t="s">
        <v>1037</v>
      </c>
      <c r="K1683" s="400">
        <v>830.02</v>
      </c>
      <c r="L1683" s="399" t="s">
        <v>951</v>
      </c>
    </row>
    <row r="1684" spans="1:12" ht="13.5">
      <c r="A1684" s="399" t="s">
        <v>2712</v>
      </c>
      <c r="B1684" s="399" t="s">
        <v>2713</v>
      </c>
      <c r="C1684" s="399" t="s">
        <v>2714</v>
      </c>
      <c r="D1684" s="399" t="s">
        <v>2715</v>
      </c>
      <c r="E1684" s="400" t="s">
        <v>947</v>
      </c>
      <c r="F1684" s="399" t="s">
        <v>947</v>
      </c>
      <c r="G1684" s="399">
        <v>90847</v>
      </c>
      <c r="H1684" s="399" t="s">
        <v>2741</v>
      </c>
      <c r="I1684" s="399" t="s">
        <v>1036</v>
      </c>
      <c r="J1684" s="399" t="s">
        <v>1037</v>
      </c>
      <c r="K1684" s="400">
        <v>680.49</v>
      </c>
      <c r="L1684" s="399" t="s">
        <v>951</v>
      </c>
    </row>
    <row r="1685" spans="1:12" ht="13.5">
      <c r="A1685" s="399" t="s">
        <v>2712</v>
      </c>
      <c r="B1685" s="399" t="s">
        <v>2713</v>
      </c>
      <c r="C1685" s="399" t="s">
        <v>2714</v>
      </c>
      <c r="D1685" s="399" t="s">
        <v>2715</v>
      </c>
      <c r="E1685" s="400" t="s">
        <v>947</v>
      </c>
      <c r="F1685" s="399" t="s">
        <v>947</v>
      </c>
      <c r="G1685" s="399">
        <v>90848</v>
      </c>
      <c r="H1685" s="399" t="s">
        <v>2742</v>
      </c>
      <c r="I1685" s="399" t="s">
        <v>1036</v>
      </c>
      <c r="J1685" s="399" t="s">
        <v>1037</v>
      </c>
      <c r="K1685" s="400">
        <v>707.34</v>
      </c>
      <c r="L1685" s="399" t="s">
        <v>951</v>
      </c>
    </row>
    <row r="1686" spans="1:12" ht="13.5">
      <c r="A1686" s="399" t="s">
        <v>2712</v>
      </c>
      <c r="B1686" s="399" t="s">
        <v>2713</v>
      </c>
      <c r="C1686" s="399" t="s">
        <v>2714</v>
      </c>
      <c r="D1686" s="399" t="s">
        <v>2715</v>
      </c>
      <c r="E1686" s="400" t="s">
        <v>947</v>
      </c>
      <c r="F1686" s="399" t="s">
        <v>947</v>
      </c>
      <c r="G1686" s="399">
        <v>90849</v>
      </c>
      <c r="H1686" s="399" t="s">
        <v>2743</v>
      </c>
      <c r="I1686" s="399" t="s">
        <v>1036</v>
      </c>
      <c r="J1686" s="399" t="s">
        <v>1037</v>
      </c>
      <c r="K1686" s="400">
        <v>706.02</v>
      </c>
      <c r="L1686" s="399" t="s">
        <v>951</v>
      </c>
    </row>
    <row r="1687" spans="1:12" ht="13.5">
      <c r="A1687" s="399" t="s">
        <v>2712</v>
      </c>
      <c r="B1687" s="399" t="s">
        <v>2713</v>
      </c>
      <c r="C1687" s="399" t="s">
        <v>2714</v>
      </c>
      <c r="D1687" s="399" t="s">
        <v>2715</v>
      </c>
      <c r="E1687" s="400" t="s">
        <v>947</v>
      </c>
      <c r="F1687" s="399" t="s">
        <v>947</v>
      </c>
      <c r="G1687" s="399">
        <v>90850</v>
      </c>
      <c r="H1687" s="399" t="s">
        <v>2744</v>
      </c>
      <c r="I1687" s="399" t="s">
        <v>1036</v>
      </c>
      <c r="J1687" s="399" t="s">
        <v>1037</v>
      </c>
      <c r="K1687" s="400">
        <v>723.82</v>
      </c>
      <c r="L1687" s="399" t="s">
        <v>951</v>
      </c>
    </row>
    <row r="1688" spans="1:12" ht="13.5">
      <c r="A1688" s="399" t="s">
        <v>2712</v>
      </c>
      <c r="B1688" s="399" t="s">
        <v>2713</v>
      </c>
      <c r="C1688" s="399" t="s">
        <v>2714</v>
      </c>
      <c r="D1688" s="399" t="s">
        <v>2715</v>
      </c>
      <c r="E1688" s="400" t="s">
        <v>947</v>
      </c>
      <c r="F1688" s="399" t="s">
        <v>947</v>
      </c>
      <c r="G1688" s="399">
        <v>91009</v>
      </c>
      <c r="H1688" s="399" t="s">
        <v>2745</v>
      </c>
      <c r="I1688" s="399" t="s">
        <v>1036</v>
      </c>
      <c r="J1688" s="399" t="s">
        <v>1037</v>
      </c>
      <c r="K1688" s="400">
        <v>278.61</v>
      </c>
      <c r="L1688" s="399" t="s">
        <v>951</v>
      </c>
    </row>
    <row r="1689" spans="1:12" ht="13.5">
      <c r="A1689" s="399" t="s">
        <v>2712</v>
      </c>
      <c r="B1689" s="399" t="s">
        <v>2713</v>
      </c>
      <c r="C1689" s="399" t="s">
        <v>2714</v>
      </c>
      <c r="D1689" s="399" t="s">
        <v>2715</v>
      </c>
      <c r="E1689" s="400" t="s">
        <v>947</v>
      </c>
      <c r="F1689" s="399" t="s">
        <v>947</v>
      </c>
      <c r="G1689" s="399">
        <v>91010</v>
      </c>
      <c r="H1689" s="399" t="s">
        <v>2746</v>
      </c>
      <c r="I1689" s="399" t="s">
        <v>1036</v>
      </c>
      <c r="J1689" s="399" t="s">
        <v>1037</v>
      </c>
      <c r="K1689" s="400">
        <v>224.64</v>
      </c>
      <c r="L1689" s="399" t="s">
        <v>951</v>
      </c>
    </row>
    <row r="1690" spans="1:12" ht="13.5">
      <c r="A1690" s="399" t="s">
        <v>2712</v>
      </c>
      <c r="B1690" s="399" t="s">
        <v>2713</v>
      </c>
      <c r="C1690" s="399" t="s">
        <v>2714</v>
      </c>
      <c r="D1690" s="399" t="s">
        <v>2715</v>
      </c>
      <c r="E1690" s="400" t="s">
        <v>947</v>
      </c>
      <c r="F1690" s="399" t="s">
        <v>947</v>
      </c>
      <c r="G1690" s="399">
        <v>91011</v>
      </c>
      <c r="H1690" s="399" t="s">
        <v>2747</v>
      </c>
      <c r="I1690" s="399" t="s">
        <v>1036</v>
      </c>
      <c r="J1690" s="399" t="s">
        <v>1037</v>
      </c>
      <c r="K1690" s="400">
        <v>319.01</v>
      </c>
      <c r="L1690" s="399" t="s">
        <v>951</v>
      </c>
    </row>
    <row r="1691" spans="1:12" ht="13.5">
      <c r="A1691" s="399" t="s">
        <v>2712</v>
      </c>
      <c r="B1691" s="399" t="s">
        <v>2713</v>
      </c>
      <c r="C1691" s="399" t="s">
        <v>2714</v>
      </c>
      <c r="D1691" s="399" t="s">
        <v>2715</v>
      </c>
      <c r="E1691" s="400" t="s">
        <v>947</v>
      </c>
      <c r="F1691" s="399" t="s">
        <v>947</v>
      </c>
      <c r="G1691" s="399">
        <v>91012</v>
      </c>
      <c r="H1691" s="399" t="s">
        <v>2748</v>
      </c>
      <c r="I1691" s="399" t="s">
        <v>1036</v>
      </c>
      <c r="J1691" s="399" t="s">
        <v>1037</v>
      </c>
      <c r="K1691" s="400">
        <v>305.27999999999997</v>
      </c>
      <c r="L1691" s="399" t="s">
        <v>951</v>
      </c>
    </row>
    <row r="1692" spans="1:12" ht="13.5">
      <c r="A1692" s="399" t="s">
        <v>2712</v>
      </c>
      <c r="B1692" s="399" t="s">
        <v>2713</v>
      </c>
      <c r="C1692" s="399" t="s">
        <v>2714</v>
      </c>
      <c r="D1692" s="399" t="s">
        <v>2715</v>
      </c>
      <c r="E1692" s="400" t="s">
        <v>947</v>
      </c>
      <c r="F1692" s="399" t="s">
        <v>947</v>
      </c>
      <c r="G1692" s="399">
        <v>91013</v>
      </c>
      <c r="H1692" s="399" t="s">
        <v>2749</v>
      </c>
      <c r="I1692" s="399" t="s">
        <v>1036</v>
      </c>
      <c r="J1692" s="399" t="s">
        <v>1037</v>
      </c>
      <c r="K1692" s="400">
        <v>687.11</v>
      </c>
      <c r="L1692" s="399" t="s">
        <v>951</v>
      </c>
    </row>
    <row r="1693" spans="1:12" ht="13.5">
      <c r="A1693" s="399" t="s">
        <v>2712</v>
      </c>
      <c r="B1693" s="399" t="s">
        <v>2713</v>
      </c>
      <c r="C1693" s="399" t="s">
        <v>2714</v>
      </c>
      <c r="D1693" s="399" t="s">
        <v>2715</v>
      </c>
      <c r="E1693" s="400" t="s">
        <v>947</v>
      </c>
      <c r="F1693" s="399" t="s">
        <v>947</v>
      </c>
      <c r="G1693" s="399">
        <v>91014</v>
      </c>
      <c r="H1693" s="399" t="s">
        <v>2750</v>
      </c>
      <c r="I1693" s="399" t="s">
        <v>1036</v>
      </c>
      <c r="J1693" s="399" t="s">
        <v>1037</v>
      </c>
      <c r="K1693" s="400">
        <v>634.79</v>
      </c>
      <c r="L1693" s="399" t="s">
        <v>951</v>
      </c>
    </row>
    <row r="1694" spans="1:12" ht="13.5">
      <c r="A1694" s="399" t="s">
        <v>2712</v>
      </c>
      <c r="B1694" s="399" t="s">
        <v>2713</v>
      </c>
      <c r="C1694" s="399" t="s">
        <v>2714</v>
      </c>
      <c r="D1694" s="399" t="s">
        <v>2715</v>
      </c>
      <c r="E1694" s="400" t="s">
        <v>947</v>
      </c>
      <c r="F1694" s="399" t="s">
        <v>947</v>
      </c>
      <c r="G1694" s="399">
        <v>91015</v>
      </c>
      <c r="H1694" s="399" t="s">
        <v>2751</v>
      </c>
      <c r="I1694" s="399" t="s">
        <v>1036</v>
      </c>
      <c r="J1694" s="399" t="s">
        <v>1037</v>
      </c>
      <c r="K1694" s="400">
        <v>730.81</v>
      </c>
      <c r="L1694" s="399" t="s">
        <v>951</v>
      </c>
    </row>
    <row r="1695" spans="1:12" ht="13.5">
      <c r="A1695" s="399" t="s">
        <v>2712</v>
      </c>
      <c r="B1695" s="399" t="s">
        <v>2713</v>
      </c>
      <c r="C1695" s="399" t="s">
        <v>2714</v>
      </c>
      <c r="D1695" s="399" t="s">
        <v>2715</v>
      </c>
      <c r="E1695" s="400" t="s">
        <v>947</v>
      </c>
      <c r="F1695" s="399" t="s">
        <v>947</v>
      </c>
      <c r="G1695" s="399">
        <v>91016</v>
      </c>
      <c r="H1695" s="399" t="s">
        <v>2752</v>
      </c>
      <c r="I1695" s="399" t="s">
        <v>1036</v>
      </c>
      <c r="J1695" s="399" t="s">
        <v>1037</v>
      </c>
      <c r="K1695" s="400">
        <v>718.72</v>
      </c>
      <c r="L1695" s="399" t="s">
        <v>951</v>
      </c>
    </row>
    <row r="1696" spans="1:12" ht="13.5">
      <c r="A1696" s="399" t="s">
        <v>2712</v>
      </c>
      <c r="B1696" s="399" t="s">
        <v>2713</v>
      </c>
      <c r="C1696" s="399" t="s">
        <v>2714</v>
      </c>
      <c r="D1696" s="399" t="s">
        <v>2715</v>
      </c>
      <c r="E1696" s="400" t="s">
        <v>947</v>
      </c>
      <c r="F1696" s="399" t="s">
        <v>947</v>
      </c>
      <c r="G1696" s="399">
        <v>91287</v>
      </c>
      <c r="H1696" s="399" t="s">
        <v>2753</v>
      </c>
      <c r="I1696" s="399" t="s">
        <v>1036</v>
      </c>
      <c r="J1696" s="399" t="s">
        <v>1037</v>
      </c>
      <c r="K1696" s="400">
        <v>199.07</v>
      </c>
      <c r="L1696" s="399" t="s">
        <v>951</v>
      </c>
    </row>
    <row r="1697" spans="1:12" ht="13.5">
      <c r="A1697" s="399" t="s">
        <v>2712</v>
      </c>
      <c r="B1697" s="399" t="s">
        <v>2713</v>
      </c>
      <c r="C1697" s="399" t="s">
        <v>2714</v>
      </c>
      <c r="D1697" s="399" t="s">
        <v>2715</v>
      </c>
      <c r="E1697" s="400" t="s">
        <v>947</v>
      </c>
      <c r="F1697" s="399" t="s">
        <v>947</v>
      </c>
      <c r="G1697" s="399">
        <v>91292</v>
      </c>
      <c r="H1697" s="399" t="s">
        <v>2754</v>
      </c>
      <c r="I1697" s="399" t="s">
        <v>1036</v>
      </c>
      <c r="J1697" s="399" t="s">
        <v>1037</v>
      </c>
      <c r="K1697" s="400">
        <v>270.97000000000003</v>
      </c>
      <c r="L1697" s="399" t="s">
        <v>951</v>
      </c>
    </row>
    <row r="1698" spans="1:12" ht="13.5">
      <c r="A1698" s="399" t="s">
        <v>2712</v>
      </c>
      <c r="B1698" s="399" t="s">
        <v>2713</v>
      </c>
      <c r="C1698" s="399" t="s">
        <v>2714</v>
      </c>
      <c r="D1698" s="399" t="s">
        <v>2715</v>
      </c>
      <c r="E1698" s="400" t="s">
        <v>947</v>
      </c>
      <c r="F1698" s="399" t="s">
        <v>947</v>
      </c>
      <c r="G1698" s="399">
        <v>91295</v>
      </c>
      <c r="H1698" s="399" t="s">
        <v>2755</v>
      </c>
      <c r="I1698" s="399" t="s">
        <v>1036</v>
      </c>
      <c r="J1698" s="399" t="s">
        <v>1037</v>
      </c>
      <c r="K1698" s="400">
        <v>260.82</v>
      </c>
      <c r="L1698" s="399" t="s">
        <v>951</v>
      </c>
    </row>
    <row r="1699" spans="1:12" ht="13.5">
      <c r="A1699" s="399" t="s">
        <v>2712</v>
      </c>
      <c r="B1699" s="399" t="s">
        <v>2713</v>
      </c>
      <c r="C1699" s="399" t="s">
        <v>2714</v>
      </c>
      <c r="D1699" s="399" t="s">
        <v>2715</v>
      </c>
      <c r="E1699" s="400" t="s">
        <v>947</v>
      </c>
      <c r="F1699" s="399" t="s">
        <v>947</v>
      </c>
      <c r="G1699" s="399">
        <v>91296</v>
      </c>
      <c r="H1699" s="399" t="s">
        <v>2756</v>
      </c>
      <c r="I1699" s="399" t="s">
        <v>1036</v>
      </c>
      <c r="J1699" s="399" t="s">
        <v>1037</v>
      </c>
      <c r="K1699" s="400">
        <v>277.85000000000002</v>
      </c>
      <c r="L1699" s="399" t="s">
        <v>951</v>
      </c>
    </row>
    <row r="1700" spans="1:12" ht="13.5">
      <c r="A1700" s="399" t="s">
        <v>2712</v>
      </c>
      <c r="B1700" s="399" t="s">
        <v>2713</v>
      </c>
      <c r="C1700" s="399" t="s">
        <v>2714</v>
      </c>
      <c r="D1700" s="399" t="s">
        <v>2715</v>
      </c>
      <c r="E1700" s="400" t="s">
        <v>947</v>
      </c>
      <c r="F1700" s="399" t="s">
        <v>947</v>
      </c>
      <c r="G1700" s="399">
        <v>91297</v>
      </c>
      <c r="H1700" s="399" t="s">
        <v>2757</v>
      </c>
      <c r="I1700" s="399" t="s">
        <v>1036</v>
      </c>
      <c r="J1700" s="399" t="s">
        <v>1037</v>
      </c>
      <c r="K1700" s="400">
        <v>320.83</v>
      </c>
      <c r="L1700" s="399" t="s">
        <v>951</v>
      </c>
    </row>
    <row r="1701" spans="1:12" ht="13.5">
      <c r="A1701" s="399" t="s">
        <v>2712</v>
      </c>
      <c r="B1701" s="399" t="s">
        <v>2713</v>
      </c>
      <c r="C1701" s="399" t="s">
        <v>2714</v>
      </c>
      <c r="D1701" s="399" t="s">
        <v>2715</v>
      </c>
      <c r="E1701" s="400" t="s">
        <v>947</v>
      </c>
      <c r="F1701" s="399" t="s">
        <v>947</v>
      </c>
      <c r="G1701" s="399">
        <v>91298</v>
      </c>
      <c r="H1701" s="399" t="s">
        <v>2758</v>
      </c>
      <c r="I1701" s="399" t="s">
        <v>1036</v>
      </c>
      <c r="J1701" s="399" t="s">
        <v>950</v>
      </c>
      <c r="K1701" s="400">
        <v>522.48</v>
      </c>
      <c r="L1701" s="399" t="s">
        <v>951</v>
      </c>
    </row>
    <row r="1702" spans="1:12" ht="13.5">
      <c r="A1702" s="399" t="s">
        <v>2712</v>
      </c>
      <c r="B1702" s="399" t="s">
        <v>2713</v>
      </c>
      <c r="C1702" s="399" t="s">
        <v>2714</v>
      </c>
      <c r="D1702" s="399" t="s">
        <v>2715</v>
      </c>
      <c r="E1702" s="400" t="s">
        <v>947</v>
      </c>
      <c r="F1702" s="399" t="s">
        <v>947</v>
      </c>
      <c r="G1702" s="399">
        <v>91299</v>
      </c>
      <c r="H1702" s="399" t="s">
        <v>2759</v>
      </c>
      <c r="I1702" s="399" t="s">
        <v>1036</v>
      </c>
      <c r="J1702" s="399" t="s">
        <v>950</v>
      </c>
      <c r="K1702" s="400">
        <v>725.32</v>
      </c>
      <c r="L1702" s="399" t="s">
        <v>951</v>
      </c>
    </row>
    <row r="1703" spans="1:12" ht="13.5">
      <c r="A1703" s="399" t="s">
        <v>2712</v>
      </c>
      <c r="B1703" s="399" t="s">
        <v>2713</v>
      </c>
      <c r="C1703" s="399" t="s">
        <v>2714</v>
      </c>
      <c r="D1703" s="399" t="s">
        <v>2715</v>
      </c>
      <c r="E1703" s="400" t="s">
        <v>947</v>
      </c>
      <c r="F1703" s="399" t="s">
        <v>947</v>
      </c>
      <c r="G1703" s="399">
        <v>91304</v>
      </c>
      <c r="H1703" s="399" t="s">
        <v>2760</v>
      </c>
      <c r="I1703" s="399" t="s">
        <v>1036</v>
      </c>
      <c r="J1703" s="399" t="s">
        <v>1037</v>
      </c>
      <c r="K1703" s="400">
        <v>80.58</v>
      </c>
      <c r="L1703" s="399" t="s">
        <v>951</v>
      </c>
    </row>
    <row r="1704" spans="1:12" ht="13.5">
      <c r="A1704" s="399" t="s">
        <v>2712</v>
      </c>
      <c r="B1704" s="399" t="s">
        <v>2713</v>
      </c>
      <c r="C1704" s="399" t="s">
        <v>2714</v>
      </c>
      <c r="D1704" s="399" t="s">
        <v>2715</v>
      </c>
      <c r="E1704" s="400" t="s">
        <v>947</v>
      </c>
      <c r="F1704" s="399" t="s">
        <v>947</v>
      </c>
      <c r="G1704" s="399">
        <v>91305</v>
      </c>
      <c r="H1704" s="399" t="s">
        <v>2761</v>
      </c>
      <c r="I1704" s="399" t="s">
        <v>1036</v>
      </c>
      <c r="J1704" s="399" t="s">
        <v>1037</v>
      </c>
      <c r="K1704" s="400">
        <v>60.82</v>
      </c>
      <c r="L1704" s="399" t="s">
        <v>951</v>
      </c>
    </row>
    <row r="1705" spans="1:12" ht="13.5">
      <c r="A1705" s="399" t="s">
        <v>2712</v>
      </c>
      <c r="B1705" s="399" t="s">
        <v>2713</v>
      </c>
      <c r="C1705" s="399" t="s">
        <v>2714</v>
      </c>
      <c r="D1705" s="399" t="s">
        <v>2715</v>
      </c>
      <c r="E1705" s="400" t="s">
        <v>947</v>
      </c>
      <c r="F1705" s="399" t="s">
        <v>947</v>
      </c>
      <c r="G1705" s="399">
        <v>91306</v>
      </c>
      <c r="H1705" s="399" t="s">
        <v>2762</v>
      </c>
      <c r="I1705" s="399" t="s">
        <v>1036</v>
      </c>
      <c r="J1705" s="399" t="s">
        <v>1037</v>
      </c>
      <c r="K1705" s="400">
        <v>90.54</v>
      </c>
      <c r="L1705" s="399" t="s">
        <v>951</v>
      </c>
    </row>
    <row r="1706" spans="1:12" ht="13.5">
      <c r="A1706" s="399" t="s">
        <v>2712</v>
      </c>
      <c r="B1706" s="399" t="s">
        <v>2713</v>
      </c>
      <c r="C1706" s="399" t="s">
        <v>2714</v>
      </c>
      <c r="D1706" s="399" t="s">
        <v>2715</v>
      </c>
      <c r="E1706" s="400" t="s">
        <v>947</v>
      </c>
      <c r="F1706" s="399" t="s">
        <v>947</v>
      </c>
      <c r="G1706" s="399">
        <v>91307</v>
      </c>
      <c r="H1706" s="399" t="s">
        <v>2763</v>
      </c>
      <c r="I1706" s="399" t="s">
        <v>1036</v>
      </c>
      <c r="J1706" s="399" t="s">
        <v>1037</v>
      </c>
      <c r="K1706" s="400">
        <v>63.84</v>
      </c>
      <c r="L1706" s="399" t="s">
        <v>951</v>
      </c>
    </row>
    <row r="1707" spans="1:12" ht="13.5">
      <c r="A1707" s="399" t="s">
        <v>2712</v>
      </c>
      <c r="B1707" s="399" t="s">
        <v>2713</v>
      </c>
      <c r="C1707" s="399" t="s">
        <v>2714</v>
      </c>
      <c r="D1707" s="399" t="s">
        <v>2715</v>
      </c>
      <c r="E1707" s="400" t="s">
        <v>947</v>
      </c>
      <c r="F1707" s="399" t="s">
        <v>947</v>
      </c>
      <c r="G1707" s="399">
        <v>91312</v>
      </c>
      <c r="H1707" s="399" t="s">
        <v>2764</v>
      </c>
      <c r="I1707" s="399" t="s">
        <v>1036</v>
      </c>
      <c r="J1707" s="399" t="s">
        <v>1037</v>
      </c>
      <c r="K1707" s="400">
        <v>669.15</v>
      </c>
      <c r="L1707" s="399" t="s">
        <v>951</v>
      </c>
    </row>
    <row r="1708" spans="1:12" ht="13.5">
      <c r="A1708" s="399" t="s">
        <v>2712</v>
      </c>
      <c r="B1708" s="399" t="s">
        <v>2713</v>
      </c>
      <c r="C1708" s="399" t="s">
        <v>2714</v>
      </c>
      <c r="D1708" s="399" t="s">
        <v>2715</v>
      </c>
      <c r="E1708" s="400" t="s">
        <v>947</v>
      </c>
      <c r="F1708" s="399" t="s">
        <v>947</v>
      </c>
      <c r="G1708" s="399">
        <v>91313</v>
      </c>
      <c r="H1708" s="399" t="s">
        <v>2765</v>
      </c>
      <c r="I1708" s="399" t="s">
        <v>1036</v>
      </c>
      <c r="J1708" s="399" t="s">
        <v>1037</v>
      </c>
      <c r="K1708" s="400">
        <v>698.73</v>
      </c>
      <c r="L1708" s="399" t="s">
        <v>951</v>
      </c>
    </row>
    <row r="1709" spans="1:12" ht="13.5">
      <c r="A1709" s="399" t="s">
        <v>2712</v>
      </c>
      <c r="B1709" s="399" t="s">
        <v>2713</v>
      </c>
      <c r="C1709" s="399" t="s">
        <v>2714</v>
      </c>
      <c r="D1709" s="399" t="s">
        <v>2715</v>
      </c>
      <c r="E1709" s="400" t="s">
        <v>947</v>
      </c>
      <c r="F1709" s="399" t="s">
        <v>947</v>
      </c>
      <c r="G1709" s="399">
        <v>91314</v>
      </c>
      <c r="H1709" s="399" t="s">
        <v>2766</v>
      </c>
      <c r="I1709" s="399" t="s">
        <v>1036</v>
      </c>
      <c r="J1709" s="399" t="s">
        <v>1037</v>
      </c>
      <c r="K1709" s="400">
        <v>713.87</v>
      </c>
      <c r="L1709" s="399" t="s">
        <v>951</v>
      </c>
    </row>
    <row r="1710" spans="1:12" ht="13.5">
      <c r="A1710" s="399" t="s">
        <v>2712</v>
      </c>
      <c r="B1710" s="399" t="s">
        <v>2713</v>
      </c>
      <c r="C1710" s="399" t="s">
        <v>2714</v>
      </c>
      <c r="D1710" s="399" t="s">
        <v>2715</v>
      </c>
      <c r="E1710" s="400" t="s">
        <v>947</v>
      </c>
      <c r="F1710" s="399" t="s">
        <v>947</v>
      </c>
      <c r="G1710" s="399">
        <v>91315</v>
      </c>
      <c r="H1710" s="399" t="s">
        <v>2767</v>
      </c>
      <c r="I1710" s="399" t="s">
        <v>1036</v>
      </c>
      <c r="J1710" s="399" t="s">
        <v>1037</v>
      </c>
      <c r="K1710" s="400">
        <v>731.39</v>
      </c>
      <c r="L1710" s="399" t="s">
        <v>951</v>
      </c>
    </row>
    <row r="1711" spans="1:12" ht="13.5">
      <c r="A1711" s="399" t="s">
        <v>2712</v>
      </c>
      <c r="B1711" s="399" t="s">
        <v>2713</v>
      </c>
      <c r="C1711" s="399" t="s">
        <v>2714</v>
      </c>
      <c r="D1711" s="399" t="s">
        <v>2715</v>
      </c>
      <c r="E1711" s="400" t="s">
        <v>947</v>
      </c>
      <c r="F1711" s="399" t="s">
        <v>947</v>
      </c>
      <c r="G1711" s="399">
        <v>91318</v>
      </c>
      <c r="H1711" s="399" t="s">
        <v>2768</v>
      </c>
      <c r="I1711" s="399" t="s">
        <v>1036</v>
      </c>
      <c r="J1711" s="399" t="s">
        <v>1037</v>
      </c>
      <c r="K1711" s="400">
        <v>608.33000000000004</v>
      </c>
      <c r="L1711" s="399" t="s">
        <v>951</v>
      </c>
    </row>
    <row r="1712" spans="1:12" ht="13.5">
      <c r="A1712" s="399" t="s">
        <v>2712</v>
      </c>
      <c r="B1712" s="399" t="s">
        <v>2713</v>
      </c>
      <c r="C1712" s="399" t="s">
        <v>2714</v>
      </c>
      <c r="D1712" s="399" t="s">
        <v>2715</v>
      </c>
      <c r="E1712" s="400" t="s">
        <v>947</v>
      </c>
      <c r="F1712" s="399" t="s">
        <v>947</v>
      </c>
      <c r="G1712" s="399">
        <v>91319</v>
      </c>
      <c r="H1712" s="399" t="s">
        <v>2769</v>
      </c>
      <c r="I1712" s="399" t="s">
        <v>1036</v>
      </c>
      <c r="J1712" s="399" t="s">
        <v>1037</v>
      </c>
      <c r="K1712" s="400">
        <v>634.89</v>
      </c>
      <c r="L1712" s="399" t="s">
        <v>951</v>
      </c>
    </row>
    <row r="1713" spans="1:12" ht="13.5">
      <c r="A1713" s="399" t="s">
        <v>2712</v>
      </c>
      <c r="B1713" s="399" t="s">
        <v>2713</v>
      </c>
      <c r="C1713" s="399" t="s">
        <v>2714</v>
      </c>
      <c r="D1713" s="399" t="s">
        <v>2715</v>
      </c>
      <c r="E1713" s="400" t="s">
        <v>947</v>
      </c>
      <c r="F1713" s="399" t="s">
        <v>947</v>
      </c>
      <c r="G1713" s="399">
        <v>91320</v>
      </c>
      <c r="H1713" s="399" t="s">
        <v>2770</v>
      </c>
      <c r="I1713" s="399" t="s">
        <v>1036</v>
      </c>
      <c r="J1713" s="399" t="s">
        <v>1037</v>
      </c>
      <c r="K1713" s="400">
        <v>633.29</v>
      </c>
      <c r="L1713" s="399" t="s">
        <v>951</v>
      </c>
    </row>
    <row r="1714" spans="1:12" ht="13.5">
      <c r="A1714" s="399" t="s">
        <v>2712</v>
      </c>
      <c r="B1714" s="399" t="s">
        <v>2713</v>
      </c>
      <c r="C1714" s="399" t="s">
        <v>2714</v>
      </c>
      <c r="D1714" s="399" t="s">
        <v>2715</v>
      </c>
      <c r="E1714" s="400" t="s">
        <v>947</v>
      </c>
      <c r="F1714" s="399" t="s">
        <v>947</v>
      </c>
      <c r="G1714" s="399">
        <v>91321</v>
      </c>
      <c r="H1714" s="399" t="s">
        <v>2771</v>
      </c>
      <c r="I1714" s="399" t="s">
        <v>1036</v>
      </c>
      <c r="J1714" s="399" t="s">
        <v>1037</v>
      </c>
      <c r="K1714" s="400">
        <v>650.80999999999995</v>
      </c>
      <c r="L1714" s="399" t="s">
        <v>951</v>
      </c>
    </row>
    <row r="1715" spans="1:12" ht="13.5">
      <c r="A1715" s="399" t="s">
        <v>2712</v>
      </c>
      <c r="B1715" s="399" t="s">
        <v>2713</v>
      </c>
      <c r="C1715" s="399" t="s">
        <v>2714</v>
      </c>
      <c r="D1715" s="399" t="s">
        <v>2715</v>
      </c>
      <c r="E1715" s="400" t="s">
        <v>947</v>
      </c>
      <c r="F1715" s="399" t="s">
        <v>947</v>
      </c>
      <c r="G1715" s="399">
        <v>91324</v>
      </c>
      <c r="H1715" s="399" t="s">
        <v>2772</v>
      </c>
      <c r="I1715" s="399" t="s">
        <v>1036</v>
      </c>
      <c r="J1715" s="399" t="s">
        <v>1037</v>
      </c>
      <c r="K1715" s="400">
        <v>614.95000000000005</v>
      </c>
      <c r="L1715" s="399" t="s">
        <v>951</v>
      </c>
    </row>
    <row r="1716" spans="1:12" ht="13.5">
      <c r="A1716" s="399" t="s">
        <v>2712</v>
      </c>
      <c r="B1716" s="399" t="s">
        <v>2713</v>
      </c>
      <c r="C1716" s="399" t="s">
        <v>2714</v>
      </c>
      <c r="D1716" s="399" t="s">
        <v>2715</v>
      </c>
      <c r="E1716" s="400" t="s">
        <v>947</v>
      </c>
      <c r="F1716" s="399" t="s">
        <v>947</v>
      </c>
      <c r="G1716" s="399">
        <v>91325</v>
      </c>
      <c r="H1716" s="399" t="s">
        <v>2773</v>
      </c>
      <c r="I1716" s="399" t="s">
        <v>1036</v>
      </c>
      <c r="J1716" s="399" t="s">
        <v>1037</v>
      </c>
      <c r="K1716" s="400">
        <v>562.34</v>
      </c>
      <c r="L1716" s="399" t="s">
        <v>951</v>
      </c>
    </row>
    <row r="1717" spans="1:12" ht="13.5">
      <c r="A1717" s="399" t="s">
        <v>2712</v>
      </c>
      <c r="B1717" s="399" t="s">
        <v>2713</v>
      </c>
      <c r="C1717" s="399" t="s">
        <v>2714</v>
      </c>
      <c r="D1717" s="399" t="s">
        <v>2715</v>
      </c>
      <c r="E1717" s="400" t="s">
        <v>947</v>
      </c>
      <c r="F1717" s="399" t="s">
        <v>947</v>
      </c>
      <c r="G1717" s="399">
        <v>91326</v>
      </c>
      <c r="H1717" s="399" t="s">
        <v>2774</v>
      </c>
      <c r="I1717" s="399" t="s">
        <v>1036</v>
      </c>
      <c r="J1717" s="399" t="s">
        <v>1037</v>
      </c>
      <c r="K1717" s="400">
        <v>658.08</v>
      </c>
      <c r="L1717" s="399" t="s">
        <v>951</v>
      </c>
    </row>
    <row r="1718" spans="1:12" ht="13.5">
      <c r="A1718" s="399" t="s">
        <v>2712</v>
      </c>
      <c r="B1718" s="399" t="s">
        <v>2713</v>
      </c>
      <c r="C1718" s="399" t="s">
        <v>2714</v>
      </c>
      <c r="D1718" s="399" t="s">
        <v>2715</v>
      </c>
      <c r="E1718" s="400" t="s">
        <v>947</v>
      </c>
      <c r="F1718" s="399" t="s">
        <v>947</v>
      </c>
      <c r="G1718" s="399">
        <v>91327</v>
      </c>
      <c r="H1718" s="399" t="s">
        <v>2775</v>
      </c>
      <c r="I1718" s="399" t="s">
        <v>1036</v>
      </c>
      <c r="J1718" s="399" t="s">
        <v>1037</v>
      </c>
      <c r="K1718" s="400">
        <v>645.71</v>
      </c>
      <c r="L1718" s="399" t="s">
        <v>951</v>
      </c>
    </row>
    <row r="1719" spans="1:12" ht="13.5">
      <c r="A1719" s="399" t="s">
        <v>2712</v>
      </c>
      <c r="B1719" s="399" t="s">
        <v>2713</v>
      </c>
      <c r="C1719" s="399" t="s">
        <v>2714</v>
      </c>
      <c r="D1719" s="399" t="s">
        <v>2715</v>
      </c>
      <c r="E1719" s="400" t="s">
        <v>947</v>
      </c>
      <c r="F1719" s="399" t="s">
        <v>947</v>
      </c>
      <c r="G1719" s="399">
        <v>91328</v>
      </c>
      <c r="H1719" s="399" t="s">
        <v>2776</v>
      </c>
      <c r="I1719" s="399" t="s">
        <v>1036</v>
      </c>
      <c r="J1719" s="399" t="s">
        <v>1037</v>
      </c>
      <c r="K1719" s="400">
        <v>669.32</v>
      </c>
      <c r="L1719" s="399" t="s">
        <v>951</v>
      </c>
    </row>
    <row r="1720" spans="1:12" ht="13.5">
      <c r="A1720" s="399" t="s">
        <v>2712</v>
      </c>
      <c r="B1720" s="399" t="s">
        <v>2713</v>
      </c>
      <c r="C1720" s="399" t="s">
        <v>2714</v>
      </c>
      <c r="D1720" s="399" t="s">
        <v>2715</v>
      </c>
      <c r="E1720" s="400" t="s">
        <v>947</v>
      </c>
      <c r="F1720" s="399" t="s">
        <v>947</v>
      </c>
      <c r="G1720" s="399">
        <v>91329</v>
      </c>
      <c r="H1720" s="399" t="s">
        <v>2777</v>
      </c>
      <c r="I1720" s="399" t="s">
        <v>1036</v>
      </c>
      <c r="J1720" s="399" t="s">
        <v>1037</v>
      </c>
      <c r="K1720" s="400">
        <v>597.16</v>
      </c>
      <c r="L1720" s="399" t="s">
        <v>951</v>
      </c>
    </row>
    <row r="1721" spans="1:12" ht="13.5">
      <c r="A1721" s="399" t="s">
        <v>2712</v>
      </c>
      <c r="B1721" s="399" t="s">
        <v>2713</v>
      </c>
      <c r="C1721" s="399" t="s">
        <v>2714</v>
      </c>
      <c r="D1721" s="399" t="s">
        <v>2715</v>
      </c>
      <c r="E1721" s="400" t="s">
        <v>947</v>
      </c>
      <c r="F1721" s="399" t="s">
        <v>947</v>
      </c>
      <c r="G1721" s="399">
        <v>91330</v>
      </c>
      <c r="H1721" s="399" t="s">
        <v>2778</v>
      </c>
      <c r="I1721" s="399" t="s">
        <v>1036</v>
      </c>
      <c r="J1721" s="399" t="s">
        <v>1037</v>
      </c>
      <c r="K1721" s="400">
        <v>688</v>
      </c>
      <c r="L1721" s="399" t="s">
        <v>951</v>
      </c>
    </row>
    <row r="1722" spans="1:12" ht="13.5">
      <c r="A1722" s="399" t="s">
        <v>2712</v>
      </c>
      <c r="B1722" s="399" t="s">
        <v>2713</v>
      </c>
      <c r="C1722" s="399" t="s">
        <v>2714</v>
      </c>
      <c r="D1722" s="399" t="s">
        <v>2715</v>
      </c>
      <c r="E1722" s="400" t="s">
        <v>947</v>
      </c>
      <c r="F1722" s="399" t="s">
        <v>947</v>
      </c>
      <c r="G1722" s="399">
        <v>91331</v>
      </c>
      <c r="H1722" s="399" t="s">
        <v>2779</v>
      </c>
      <c r="I1722" s="399" t="s">
        <v>1036</v>
      </c>
      <c r="J1722" s="399" t="s">
        <v>1037</v>
      </c>
      <c r="K1722" s="400">
        <v>615.54999999999995</v>
      </c>
      <c r="L1722" s="399" t="s">
        <v>951</v>
      </c>
    </row>
    <row r="1723" spans="1:12" ht="13.5">
      <c r="A1723" s="399" t="s">
        <v>2712</v>
      </c>
      <c r="B1723" s="399" t="s">
        <v>2713</v>
      </c>
      <c r="C1723" s="399" t="s">
        <v>2714</v>
      </c>
      <c r="D1723" s="399" t="s">
        <v>2715</v>
      </c>
      <c r="E1723" s="400" t="s">
        <v>947</v>
      </c>
      <c r="F1723" s="399" t="s">
        <v>947</v>
      </c>
      <c r="G1723" s="399">
        <v>91332</v>
      </c>
      <c r="H1723" s="399" t="s">
        <v>2780</v>
      </c>
      <c r="I1723" s="399" t="s">
        <v>1036</v>
      </c>
      <c r="J1723" s="399" t="s">
        <v>1037</v>
      </c>
      <c r="K1723" s="400">
        <v>732.63</v>
      </c>
      <c r="L1723" s="399" t="s">
        <v>951</v>
      </c>
    </row>
    <row r="1724" spans="1:12" ht="13.5">
      <c r="A1724" s="399" t="s">
        <v>2712</v>
      </c>
      <c r="B1724" s="399" t="s">
        <v>2713</v>
      </c>
      <c r="C1724" s="399" t="s">
        <v>2714</v>
      </c>
      <c r="D1724" s="399" t="s">
        <v>2715</v>
      </c>
      <c r="E1724" s="400" t="s">
        <v>947</v>
      </c>
      <c r="F1724" s="399" t="s">
        <v>947</v>
      </c>
      <c r="G1724" s="399">
        <v>91333</v>
      </c>
      <c r="H1724" s="399" t="s">
        <v>2781</v>
      </c>
      <c r="I1724" s="399" t="s">
        <v>1036</v>
      </c>
      <c r="J1724" s="399" t="s">
        <v>1037</v>
      </c>
      <c r="K1724" s="400">
        <v>659.9</v>
      </c>
      <c r="L1724" s="399" t="s">
        <v>951</v>
      </c>
    </row>
    <row r="1725" spans="1:12" ht="13.5">
      <c r="A1725" s="399" t="s">
        <v>2712</v>
      </c>
      <c r="B1725" s="399" t="s">
        <v>2713</v>
      </c>
      <c r="C1725" s="399" t="s">
        <v>2714</v>
      </c>
      <c r="D1725" s="399" t="s">
        <v>2715</v>
      </c>
      <c r="E1725" s="400" t="s">
        <v>947</v>
      </c>
      <c r="F1725" s="399" t="s">
        <v>947</v>
      </c>
      <c r="G1725" s="399">
        <v>91334</v>
      </c>
      <c r="H1725" s="399" t="s">
        <v>2782</v>
      </c>
      <c r="I1725" s="399" t="s">
        <v>1036</v>
      </c>
      <c r="J1725" s="399" t="s">
        <v>950</v>
      </c>
      <c r="K1725" s="400">
        <v>934.28</v>
      </c>
      <c r="L1725" s="399" t="s">
        <v>951</v>
      </c>
    </row>
    <row r="1726" spans="1:12" ht="13.5">
      <c r="A1726" s="399" t="s">
        <v>2712</v>
      </c>
      <c r="B1726" s="399" t="s">
        <v>2713</v>
      </c>
      <c r="C1726" s="399" t="s">
        <v>2714</v>
      </c>
      <c r="D1726" s="399" t="s">
        <v>2715</v>
      </c>
      <c r="E1726" s="400" t="s">
        <v>947</v>
      </c>
      <c r="F1726" s="399" t="s">
        <v>947</v>
      </c>
      <c r="G1726" s="399">
        <v>91335</v>
      </c>
      <c r="H1726" s="399" t="s">
        <v>2783</v>
      </c>
      <c r="I1726" s="399" t="s">
        <v>1036</v>
      </c>
      <c r="J1726" s="399" t="s">
        <v>950</v>
      </c>
      <c r="K1726" s="400">
        <v>861.55</v>
      </c>
      <c r="L1726" s="399" t="s">
        <v>951</v>
      </c>
    </row>
    <row r="1727" spans="1:12" ht="13.5">
      <c r="A1727" s="399" t="s">
        <v>2712</v>
      </c>
      <c r="B1727" s="399" t="s">
        <v>2713</v>
      </c>
      <c r="C1727" s="399" t="s">
        <v>2714</v>
      </c>
      <c r="D1727" s="399" t="s">
        <v>2715</v>
      </c>
      <c r="E1727" s="400" t="s">
        <v>947</v>
      </c>
      <c r="F1727" s="399" t="s">
        <v>947</v>
      </c>
      <c r="G1727" s="399">
        <v>91336</v>
      </c>
      <c r="H1727" s="399" t="s">
        <v>2784</v>
      </c>
      <c r="I1727" s="399" t="s">
        <v>1036</v>
      </c>
      <c r="J1727" s="399" t="s">
        <v>950</v>
      </c>
      <c r="K1727" s="401">
        <v>1137.1199999999999</v>
      </c>
      <c r="L1727" s="399" t="s">
        <v>951</v>
      </c>
    </row>
    <row r="1728" spans="1:12" ht="13.5">
      <c r="A1728" s="399" t="s">
        <v>2712</v>
      </c>
      <c r="B1728" s="399" t="s">
        <v>2713</v>
      </c>
      <c r="C1728" s="399" t="s">
        <v>2714</v>
      </c>
      <c r="D1728" s="399" t="s">
        <v>2715</v>
      </c>
      <c r="E1728" s="400" t="s">
        <v>947</v>
      </c>
      <c r="F1728" s="399" t="s">
        <v>947</v>
      </c>
      <c r="G1728" s="399">
        <v>91337</v>
      </c>
      <c r="H1728" s="399" t="s">
        <v>2785</v>
      </c>
      <c r="I1728" s="399" t="s">
        <v>1036</v>
      </c>
      <c r="J1728" s="399" t="s">
        <v>950</v>
      </c>
      <c r="K1728" s="401">
        <v>1064.3900000000001</v>
      </c>
      <c r="L1728" s="399" t="s">
        <v>951</v>
      </c>
    </row>
    <row r="1729" spans="1:12" ht="13.5">
      <c r="A1729" s="399" t="s">
        <v>2712</v>
      </c>
      <c r="B1729" s="399" t="s">
        <v>2713</v>
      </c>
      <c r="C1729" s="399" t="s">
        <v>2714</v>
      </c>
      <c r="D1729" s="399" t="s">
        <v>2715</v>
      </c>
      <c r="E1729" s="400" t="s">
        <v>947</v>
      </c>
      <c r="F1729" s="399" t="s">
        <v>947</v>
      </c>
      <c r="G1729" s="399">
        <v>100659</v>
      </c>
      <c r="H1729" s="399" t="s">
        <v>2786</v>
      </c>
      <c r="I1729" s="399" t="s">
        <v>949</v>
      </c>
      <c r="J1729" s="399" t="s">
        <v>1037</v>
      </c>
      <c r="K1729" s="400">
        <v>8.23</v>
      </c>
      <c r="L1729" s="399" t="s">
        <v>951</v>
      </c>
    </row>
    <row r="1730" spans="1:12" ht="13.5">
      <c r="A1730" s="399" t="s">
        <v>2712</v>
      </c>
      <c r="B1730" s="399" t="s">
        <v>2713</v>
      </c>
      <c r="C1730" s="399" t="s">
        <v>2714</v>
      </c>
      <c r="D1730" s="399" t="s">
        <v>2715</v>
      </c>
      <c r="E1730" s="400" t="s">
        <v>947</v>
      </c>
      <c r="F1730" s="399" t="s">
        <v>947</v>
      </c>
      <c r="G1730" s="399">
        <v>100660</v>
      </c>
      <c r="H1730" s="399" t="s">
        <v>2787</v>
      </c>
      <c r="I1730" s="399" t="s">
        <v>949</v>
      </c>
      <c r="J1730" s="399" t="s">
        <v>1037</v>
      </c>
      <c r="K1730" s="400">
        <v>6.81</v>
      </c>
      <c r="L1730" s="399" t="s">
        <v>951</v>
      </c>
    </row>
    <row r="1731" spans="1:12" ht="13.5">
      <c r="A1731" s="399" t="s">
        <v>2712</v>
      </c>
      <c r="B1731" s="399" t="s">
        <v>2713</v>
      </c>
      <c r="C1731" s="399" t="s">
        <v>2714</v>
      </c>
      <c r="D1731" s="399" t="s">
        <v>2715</v>
      </c>
      <c r="E1731" s="400" t="s">
        <v>947</v>
      </c>
      <c r="F1731" s="399" t="s">
        <v>947</v>
      </c>
      <c r="G1731" s="399">
        <v>100675</v>
      </c>
      <c r="H1731" s="399" t="s">
        <v>2788</v>
      </c>
      <c r="I1731" s="399" t="s">
        <v>1036</v>
      </c>
      <c r="J1731" s="399" t="s">
        <v>1037</v>
      </c>
      <c r="K1731" s="400">
        <v>475.15</v>
      </c>
      <c r="L1731" s="399" t="s">
        <v>951</v>
      </c>
    </row>
    <row r="1732" spans="1:12" ht="13.5">
      <c r="A1732" s="399" t="s">
        <v>2712</v>
      </c>
      <c r="B1732" s="399" t="s">
        <v>2713</v>
      </c>
      <c r="C1732" s="399" t="s">
        <v>2714</v>
      </c>
      <c r="D1732" s="399" t="s">
        <v>2715</v>
      </c>
      <c r="E1732" s="400" t="s">
        <v>947</v>
      </c>
      <c r="F1732" s="399" t="s">
        <v>947</v>
      </c>
      <c r="G1732" s="399">
        <v>100676</v>
      </c>
      <c r="H1732" s="399" t="s">
        <v>2789</v>
      </c>
      <c r="I1732" s="399" t="s">
        <v>1036</v>
      </c>
      <c r="J1732" s="399" t="s">
        <v>1037</v>
      </c>
      <c r="K1732" s="400">
        <v>166.52</v>
      </c>
      <c r="L1732" s="399" t="s">
        <v>951</v>
      </c>
    </row>
    <row r="1733" spans="1:12" ht="13.5">
      <c r="A1733" s="399" t="s">
        <v>2712</v>
      </c>
      <c r="B1733" s="399" t="s">
        <v>2713</v>
      </c>
      <c r="C1733" s="399" t="s">
        <v>2714</v>
      </c>
      <c r="D1733" s="399" t="s">
        <v>2715</v>
      </c>
      <c r="E1733" s="400" t="s">
        <v>947</v>
      </c>
      <c r="F1733" s="399" t="s">
        <v>947</v>
      </c>
      <c r="G1733" s="399">
        <v>100678</v>
      </c>
      <c r="H1733" s="399" t="s">
        <v>2790</v>
      </c>
      <c r="I1733" s="399" t="s">
        <v>1036</v>
      </c>
      <c r="J1733" s="399" t="s">
        <v>1037</v>
      </c>
      <c r="K1733" s="400">
        <v>770.32</v>
      </c>
      <c r="L1733" s="399" t="s">
        <v>951</v>
      </c>
    </row>
    <row r="1734" spans="1:12" ht="13.5">
      <c r="A1734" s="399" t="s">
        <v>2712</v>
      </c>
      <c r="B1734" s="399" t="s">
        <v>2713</v>
      </c>
      <c r="C1734" s="399" t="s">
        <v>2714</v>
      </c>
      <c r="D1734" s="399" t="s">
        <v>2715</v>
      </c>
      <c r="E1734" s="400" t="s">
        <v>947</v>
      </c>
      <c r="F1734" s="399" t="s">
        <v>947</v>
      </c>
      <c r="G1734" s="399">
        <v>100679</v>
      </c>
      <c r="H1734" s="399" t="s">
        <v>2791</v>
      </c>
      <c r="I1734" s="399" t="s">
        <v>1036</v>
      </c>
      <c r="J1734" s="399" t="s">
        <v>1037</v>
      </c>
      <c r="K1734" s="400">
        <v>675.77</v>
      </c>
      <c r="L1734" s="399" t="s">
        <v>951</v>
      </c>
    </row>
    <row r="1735" spans="1:12" ht="13.5">
      <c r="A1735" s="399" t="s">
        <v>2712</v>
      </c>
      <c r="B1735" s="399" t="s">
        <v>2713</v>
      </c>
      <c r="C1735" s="399" t="s">
        <v>2714</v>
      </c>
      <c r="D1735" s="399" t="s">
        <v>2715</v>
      </c>
      <c r="E1735" s="400" t="s">
        <v>947</v>
      </c>
      <c r="F1735" s="399" t="s">
        <v>947</v>
      </c>
      <c r="G1735" s="399">
        <v>100680</v>
      </c>
      <c r="H1735" s="399" t="s">
        <v>2792</v>
      </c>
      <c r="I1735" s="399" t="s">
        <v>1036</v>
      </c>
      <c r="J1735" s="399" t="s">
        <v>1037</v>
      </c>
      <c r="K1735" s="400">
        <v>725.33</v>
      </c>
      <c r="L1735" s="399" t="s">
        <v>951</v>
      </c>
    </row>
    <row r="1736" spans="1:12" ht="13.5">
      <c r="A1736" s="399" t="s">
        <v>2712</v>
      </c>
      <c r="B1736" s="399" t="s">
        <v>2713</v>
      </c>
      <c r="C1736" s="399" t="s">
        <v>2714</v>
      </c>
      <c r="D1736" s="399" t="s">
        <v>2715</v>
      </c>
      <c r="E1736" s="400" t="s">
        <v>947</v>
      </c>
      <c r="F1736" s="399" t="s">
        <v>947</v>
      </c>
      <c r="G1736" s="399">
        <v>100681</v>
      </c>
      <c r="H1736" s="399" t="s">
        <v>2793</v>
      </c>
      <c r="I1736" s="399" t="s">
        <v>1036</v>
      </c>
      <c r="J1736" s="399" t="s">
        <v>1037</v>
      </c>
      <c r="K1736" s="400">
        <v>778.54</v>
      </c>
      <c r="L1736" s="399" t="s">
        <v>951</v>
      </c>
    </row>
    <row r="1737" spans="1:12" ht="13.5">
      <c r="A1737" s="399" t="s">
        <v>2712</v>
      </c>
      <c r="B1737" s="399" t="s">
        <v>2713</v>
      </c>
      <c r="C1737" s="399" t="s">
        <v>2714</v>
      </c>
      <c r="D1737" s="399" t="s">
        <v>2715</v>
      </c>
      <c r="E1737" s="400" t="s">
        <v>947</v>
      </c>
      <c r="F1737" s="399" t="s">
        <v>947</v>
      </c>
      <c r="G1737" s="399">
        <v>100682</v>
      </c>
      <c r="H1737" s="399" t="s">
        <v>2794</v>
      </c>
      <c r="I1737" s="399" t="s">
        <v>1036</v>
      </c>
      <c r="J1737" s="399" t="s">
        <v>1037</v>
      </c>
      <c r="K1737" s="400">
        <v>679.39</v>
      </c>
      <c r="L1737" s="399" t="s">
        <v>951</v>
      </c>
    </row>
    <row r="1738" spans="1:12" ht="13.5">
      <c r="A1738" s="399" t="s">
        <v>2712</v>
      </c>
      <c r="B1738" s="399" t="s">
        <v>2713</v>
      </c>
      <c r="C1738" s="399" t="s">
        <v>2714</v>
      </c>
      <c r="D1738" s="399" t="s">
        <v>2715</v>
      </c>
      <c r="E1738" s="400" t="s">
        <v>947</v>
      </c>
      <c r="F1738" s="399" t="s">
        <v>947</v>
      </c>
      <c r="G1738" s="399">
        <v>100683</v>
      </c>
      <c r="H1738" s="399" t="s">
        <v>2795</v>
      </c>
      <c r="I1738" s="399" t="s">
        <v>1036</v>
      </c>
      <c r="J1738" s="399" t="s">
        <v>1037</v>
      </c>
      <c r="K1738" s="400">
        <v>837.01</v>
      </c>
      <c r="L1738" s="399" t="s">
        <v>951</v>
      </c>
    </row>
    <row r="1739" spans="1:12" ht="13.5">
      <c r="A1739" s="399" t="s">
        <v>2712</v>
      </c>
      <c r="B1739" s="399" t="s">
        <v>2713</v>
      </c>
      <c r="C1739" s="399" t="s">
        <v>2714</v>
      </c>
      <c r="D1739" s="399" t="s">
        <v>2715</v>
      </c>
      <c r="E1739" s="400" t="s">
        <v>947</v>
      </c>
      <c r="F1739" s="399" t="s">
        <v>947</v>
      </c>
      <c r="G1739" s="399">
        <v>100684</v>
      </c>
      <c r="H1739" s="399" t="s">
        <v>2796</v>
      </c>
      <c r="I1739" s="399" t="s">
        <v>1036</v>
      </c>
      <c r="J1739" s="399" t="s">
        <v>1037</v>
      </c>
      <c r="K1739" s="400">
        <v>738.66</v>
      </c>
      <c r="L1739" s="399" t="s">
        <v>951</v>
      </c>
    </row>
    <row r="1740" spans="1:12" ht="13.5">
      <c r="A1740" s="399" t="s">
        <v>2712</v>
      </c>
      <c r="B1740" s="399" t="s">
        <v>2713</v>
      </c>
      <c r="C1740" s="399" t="s">
        <v>2714</v>
      </c>
      <c r="D1740" s="399" t="s">
        <v>2715</v>
      </c>
      <c r="E1740" s="400" t="s">
        <v>947</v>
      </c>
      <c r="F1740" s="399" t="s">
        <v>947</v>
      </c>
      <c r="G1740" s="399">
        <v>100685</v>
      </c>
      <c r="H1740" s="399" t="s">
        <v>2797</v>
      </c>
      <c r="I1740" s="399" t="s">
        <v>1036</v>
      </c>
      <c r="J1740" s="399" t="s">
        <v>1037</v>
      </c>
      <c r="K1740" s="400">
        <v>824.92</v>
      </c>
      <c r="L1740" s="399" t="s">
        <v>951</v>
      </c>
    </row>
    <row r="1741" spans="1:12" ht="13.5">
      <c r="A1741" s="399" t="s">
        <v>2712</v>
      </c>
      <c r="B1741" s="399" t="s">
        <v>2713</v>
      </c>
      <c r="C1741" s="399" t="s">
        <v>2714</v>
      </c>
      <c r="D1741" s="399" t="s">
        <v>2715</v>
      </c>
      <c r="E1741" s="400" t="s">
        <v>947</v>
      </c>
      <c r="F1741" s="399" t="s">
        <v>947</v>
      </c>
      <c r="G1741" s="399">
        <v>100686</v>
      </c>
      <c r="H1741" s="399" t="s">
        <v>2798</v>
      </c>
      <c r="I1741" s="399" t="s">
        <v>1036</v>
      </c>
      <c r="J1741" s="399" t="s">
        <v>1037</v>
      </c>
      <c r="K1741" s="400">
        <v>726.29</v>
      </c>
      <c r="L1741" s="399" t="s">
        <v>951</v>
      </c>
    </row>
    <row r="1742" spans="1:12" ht="13.5">
      <c r="A1742" s="399" t="s">
        <v>2712</v>
      </c>
      <c r="B1742" s="399" t="s">
        <v>2713</v>
      </c>
      <c r="C1742" s="399" t="s">
        <v>2714</v>
      </c>
      <c r="D1742" s="399" t="s">
        <v>2715</v>
      </c>
      <c r="E1742" s="400" t="s">
        <v>947</v>
      </c>
      <c r="F1742" s="399" t="s">
        <v>947</v>
      </c>
      <c r="G1742" s="399">
        <v>100687</v>
      </c>
      <c r="H1742" s="399" t="s">
        <v>2799</v>
      </c>
      <c r="I1742" s="399" t="s">
        <v>1036</v>
      </c>
      <c r="J1742" s="399" t="s">
        <v>1037</v>
      </c>
      <c r="K1742" s="400">
        <v>752.53</v>
      </c>
      <c r="L1742" s="399" t="s">
        <v>951</v>
      </c>
    </row>
    <row r="1743" spans="1:12" ht="13.5">
      <c r="A1743" s="399" t="s">
        <v>2712</v>
      </c>
      <c r="B1743" s="399" t="s">
        <v>2713</v>
      </c>
      <c r="C1743" s="399" t="s">
        <v>2714</v>
      </c>
      <c r="D1743" s="399" t="s">
        <v>2715</v>
      </c>
      <c r="E1743" s="400" t="s">
        <v>947</v>
      </c>
      <c r="F1743" s="399" t="s">
        <v>947</v>
      </c>
      <c r="G1743" s="399">
        <v>100688</v>
      </c>
      <c r="H1743" s="399" t="s">
        <v>2800</v>
      </c>
      <c r="I1743" s="399" t="s">
        <v>1036</v>
      </c>
      <c r="J1743" s="399" t="s">
        <v>1037</v>
      </c>
      <c r="K1743" s="400">
        <v>657.98</v>
      </c>
      <c r="L1743" s="399" t="s">
        <v>951</v>
      </c>
    </row>
    <row r="1744" spans="1:12" ht="13.5">
      <c r="A1744" s="399" t="s">
        <v>2712</v>
      </c>
      <c r="B1744" s="399" t="s">
        <v>2713</v>
      </c>
      <c r="C1744" s="399" t="s">
        <v>2714</v>
      </c>
      <c r="D1744" s="399" t="s">
        <v>2715</v>
      </c>
      <c r="E1744" s="400" t="s">
        <v>947</v>
      </c>
      <c r="F1744" s="399" t="s">
        <v>947</v>
      </c>
      <c r="G1744" s="399">
        <v>100689</v>
      </c>
      <c r="H1744" s="399" t="s">
        <v>2801</v>
      </c>
      <c r="I1744" s="399" t="s">
        <v>1036</v>
      </c>
      <c r="J1744" s="399" t="s">
        <v>1037</v>
      </c>
      <c r="K1744" s="400">
        <v>838.83</v>
      </c>
      <c r="L1744" s="399" t="s">
        <v>951</v>
      </c>
    </row>
    <row r="1745" spans="1:12" ht="13.5">
      <c r="A1745" s="399" t="s">
        <v>2712</v>
      </c>
      <c r="B1745" s="399" t="s">
        <v>2713</v>
      </c>
      <c r="C1745" s="399" t="s">
        <v>2714</v>
      </c>
      <c r="D1745" s="399" t="s">
        <v>2715</v>
      </c>
      <c r="E1745" s="400" t="s">
        <v>947</v>
      </c>
      <c r="F1745" s="399" t="s">
        <v>947</v>
      </c>
      <c r="G1745" s="399">
        <v>100690</v>
      </c>
      <c r="H1745" s="399" t="s">
        <v>2802</v>
      </c>
      <c r="I1745" s="399" t="s">
        <v>1036</v>
      </c>
      <c r="J1745" s="399" t="s">
        <v>1037</v>
      </c>
      <c r="K1745" s="400">
        <v>740.48</v>
      </c>
      <c r="L1745" s="399" t="s">
        <v>951</v>
      </c>
    </row>
    <row r="1746" spans="1:12" ht="13.5">
      <c r="A1746" s="399" t="s">
        <v>2712</v>
      </c>
      <c r="B1746" s="399" t="s">
        <v>2713</v>
      </c>
      <c r="C1746" s="399" t="s">
        <v>2714</v>
      </c>
      <c r="D1746" s="399" t="s">
        <v>2715</v>
      </c>
      <c r="E1746" s="400" t="s">
        <v>947</v>
      </c>
      <c r="F1746" s="399" t="s">
        <v>947</v>
      </c>
      <c r="G1746" s="399">
        <v>100691</v>
      </c>
      <c r="H1746" s="399" t="s">
        <v>2803</v>
      </c>
      <c r="I1746" s="399" t="s">
        <v>1036</v>
      </c>
      <c r="J1746" s="399" t="s">
        <v>950</v>
      </c>
      <c r="K1746" s="401">
        <v>1040.48</v>
      </c>
      <c r="L1746" s="399" t="s">
        <v>951</v>
      </c>
    </row>
    <row r="1747" spans="1:12" ht="13.5">
      <c r="A1747" s="399" t="s">
        <v>2712</v>
      </c>
      <c r="B1747" s="399" t="s">
        <v>2713</v>
      </c>
      <c r="C1747" s="399" t="s">
        <v>2714</v>
      </c>
      <c r="D1747" s="399" t="s">
        <v>2715</v>
      </c>
      <c r="E1747" s="400" t="s">
        <v>947</v>
      </c>
      <c r="F1747" s="399" t="s">
        <v>947</v>
      </c>
      <c r="G1747" s="399">
        <v>100692</v>
      </c>
      <c r="H1747" s="399" t="s">
        <v>2804</v>
      </c>
      <c r="I1747" s="399" t="s">
        <v>1036</v>
      </c>
      <c r="J1747" s="399" t="s">
        <v>950</v>
      </c>
      <c r="K1747" s="400">
        <v>942.13</v>
      </c>
      <c r="L1747" s="399" t="s">
        <v>951</v>
      </c>
    </row>
    <row r="1748" spans="1:12" ht="13.5">
      <c r="A1748" s="399" t="s">
        <v>2712</v>
      </c>
      <c r="B1748" s="399" t="s">
        <v>2713</v>
      </c>
      <c r="C1748" s="399" t="s">
        <v>2714</v>
      </c>
      <c r="D1748" s="399" t="s">
        <v>2715</v>
      </c>
      <c r="E1748" s="400" t="s">
        <v>947</v>
      </c>
      <c r="F1748" s="399" t="s">
        <v>947</v>
      </c>
      <c r="G1748" s="399">
        <v>100693</v>
      </c>
      <c r="H1748" s="399" t="s">
        <v>2805</v>
      </c>
      <c r="I1748" s="399" t="s">
        <v>1036</v>
      </c>
      <c r="J1748" s="399" t="s">
        <v>950</v>
      </c>
      <c r="K1748" s="401">
        <v>1243.32</v>
      </c>
      <c r="L1748" s="399" t="s">
        <v>951</v>
      </c>
    </row>
    <row r="1749" spans="1:12" ht="13.5">
      <c r="A1749" s="399" t="s">
        <v>2712</v>
      </c>
      <c r="B1749" s="399" t="s">
        <v>2713</v>
      </c>
      <c r="C1749" s="399" t="s">
        <v>2714</v>
      </c>
      <c r="D1749" s="399" t="s">
        <v>2715</v>
      </c>
      <c r="E1749" s="400" t="s">
        <v>947</v>
      </c>
      <c r="F1749" s="399" t="s">
        <v>947</v>
      </c>
      <c r="G1749" s="399">
        <v>100694</v>
      </c>
      <c r="H1749" s="399" t="s">
        <v>2806</v>
      </c>
      <c r="I1749" s="399" t="s">
        <v>1036</v>
      </c>
      <c r="J1749" s="399" t="s">
        <v>950</v>
      </c>
      <c r="K1749" s="401">
        <v>1144.97</v>
      </c>
      <c r="L1749" s="399" t="s">
        <v>951</v>
      </c>
    </row>
    <row r="1750" spans="1:12" ht="13.5">
      <c r="A1750" s="399" t="s">
        <v>2712</v>
      </c>
      <c r="B1750" s="399" t="s">
        <v>2713</v>
      </c>
      <c r="C1750" s="399" t="s">
        <v>2714</v>
      </c>
      <c r="D1750" s="399" t="s">
        <v>2715</v>
      </c>
      <c r="E1750" s="400" t="s">
        <v>947</v>
      </c>
      <c r="F1750" s="399" t="s">
        <v>947</v>
      </c>
      <c r="G1750" s="399">
        <v>100695</v>
      </c>
      <c r="H1750" s="399" t="s">
        <v>2807</v>
      </c>
      <c r="I1750" s="399" t="s">
        <v>1036</v>
      </c>
      <c r="J1750" s="399" t="s">
        <v>1037</v>
      </c>
      <c r="K1750" s="400">
        <v>49.15</v>
      </c>
      <c r="L1750" s="399" t="s">
        <v>951</v>
      </c>
    </row>
    <row r="1751" spans="1:12" ht="13.5">
      <c r="A1751" s="399" t="s">
        <v>2712</v>
      </c>
      <c r="B1751" s="399" t="s">
        <v>2713</v>
      </c>
      <c r="C1751" s="399" t="s">
        <v>2714</v>
      </c>
      <c r="D1751" s="399" t="s">
        <v>2715</v>
      </c>
      <c r="E1751" s="400" t="s">
        <v>947</v>
      </c>
      <c r="F1751" s="399" t="s">
        <v>947</v>
      </c>
      <c r="G1751" s="399">
        <v>100696</v>
      </c>
      <c r="H1751" s="399" t="s">
        <v>2808</v>
      </c>
      <c r="I1751" s="399" t="s">
        <v>1036</v>
      </c>
      <c r="J1751" s="399" t="s">
        <v>1037</v>
      </c>
      <c r="K1751" s="400">
        <v>54.7</v>
      </c>
      <c r="L1751" s="399" t="s">
        <v>951</v>
      </c>
    </row>
    <row r="1752" spans="1:12" ht="13.5">
      <c r="A1752" s="399" t="s">
        <v>2712</v>
      </c>
      <c r="B1752" s="399" t="s">
        <v>2713</v>
      </c>
      <c r="C1752" s="399" t="s">
        <v>2714</v>
      </c>
      <c r="D1752" s="399" t="s">
        <v>2715</v>
      </c>
      <c r="E1752" s="400" t="s">
        <v>947</v>
      </c>
      <c r="F1752" s="399" t="s">
        <v>947</v>
      </c>
      <c r="G1752" s="399">
        <v>100697</v>
      </c>
      <c r="H1752" s="399" t="s">
        <v>2809</v>
      </c>
      <c r="I1752" s="399" t="s">
        <v>1036</v>
      </c>
      <c r="J1752" s="399" t="s">
        <v>1037</v>
      </c>
      <c r="K1752" s="400">
        <v>60.29</v>
      </c>
      <c r="L1752" s="399" t="s">
        <v>951</v>
      </c>
    </row>
    <row r="1753" spans="1:12" ht="13.5">
      <c r="A1753" s="399" t="s">
        <v>2712</v>
      </c>
      <c r="B1753" s="399" t="s">
        <v>2713</v>
      </c>
      <c r="C1753" s="399" t="s">
        <v>2714</v>
      </c>
      <c r="D1753" s="399" t="s">
        <v>2715</v>
      </c>
      <c r="E1753" s="400" t="s">
        <v>947</v>
      </c>
      <c r="F1753" s="399" t="s">
        <v>947</v>
      </c>
      <c r="G1753" s="399">
        <v>100698</v>
      </c>
      <c r="H1753" s="399" t="s">
        <v>2810</v>
      </c>
      <c r="I1753" s="399" t="s">
        <v>1036</v>
      </c>
      <c r="J1753" s="399" t="s">
        <v>1037</v>
      </c>
      <c r="K1753" s="400">
        <v>65.86</v>
      </c>
      <c r="L1753" s="399" t="s">
        <v>951</v>
      </c>
    </row>
    <row r="1754" spans="1:12" ht="13.5">
      <c r="A1754" s="399" t="s">
        <v>2712</v>
      </c>
      <c r="B1754" s="399" t="s">
        <v>2713</v>
      </c>
      <c r="C1754" s="399" t="s">
        <v>2714</v>
      </c>
      <c r="D1754" s="399" t="s">
        <v>2715</v>
      </c>
      <c r="E1754" s="400" t="s">
        <v>947</v>
      </c>
      <c r="F1754" s="399" t="s">
        <v>947</v>
      </c>
      <c r="G1754" s="399">
        <v>100699</v>
      </c>
      <c r="H1754" s="399" t="s">
        <v>2811</v>
      </c>
      <c r="I1754" s="399" t="s">
        <v>1036</v>
      </c>
      <c r="J1754" s="399" t="s">
        <v>1037</v>
      </c>
      <c r="K1754" s="400">
        <v>78.62</v>
      </c>
      <c r="L1754" s="399" t="s">
        <v>951</v>
      </c>
    </row>
    <row r="1755" spans="1:12" ht="13.5">
      <c r="A1755" s="399" t="s">
        <v>2712</v>
      </c>
      <c r="B1755" s="399" t="s">
        <v>2713</v>
      </c>
      <c r="C1755" s="399" t="s">
        <v>2714</v>
      </c>
      <c r="D1755" s="399" t="s">
        <v>2715</v>
      </c>
      <c r="E1755" s="400" t="s">
        <v>947</v>
      </c>
      <c r="F1755" s="399" t="s">
        <v>947</v>
      </c>
      <c r="G1755" s="399">
        <v>100700</v>
      </c>
      <c r="H1755" s="399" t="s">
        <v>2812</v>
      </c>
      <c r="I1755" s="399" t="s">
        <v>1036</v>
      </c>
      <c r="J1755" s="399" t="s">
        <v>1037</v>
      </c>
      <c r="K1755" s="400">
        <v>706.66</v>
      </c>
      <c r="L1755" s="399" t="s">
        <v>951</v>
      </c>
    </row>
    <row r="1756" spans="1:12" ht="13.5">
      <c r="A1756" s="399" t="s">
        <v>2712</v>
      </c>
      <c r="B1756" s="399" t="s">
        <v>2713</v>
      </c>
      <c r="C1756" s="399" t="s">
        <v>2714</v>
      </c>
      <c r="D1756" s="399" t="s">
        <v>2715</v>
      </c>
      <c r="E1756" s="400" t="s">
        <v>947</v>
      </c>
      <c r="F1756" s="399" t="s">
        <v>947</v>
      </c>
      <c r="G1756" s="399">
        <v>100712</v>
      </c>
      <c r="H1756" s="399" t="s">
        <v>2813</v>
      </c>
      <c r="I1756" s="399" t="s">
        <v>1036</v>
      </c>
      <c r="J1756" s="399" t="s">
        <v>1037</v>
      </c>
      <c r="K1756" s="400">
        <v>626.17999999999995</v>
      </c>
      <c r="L1756" s="399" t="s">
        <v>951</v>
      </c>
    </row>
    <row r="1757" spans="1:12" ht="13.5">
      <c r="A1757" s="399" t="s">
        <v>2712</v>
      </c>
      <c r="B1757" s="399" t="s">
        <v>2713</v>
      </c>
      <c r="C1757" s="399" t="s">
        <v>2814</v>
      </c>
      <c r="D1757" s="399" t="s">
        <v>2815</v>
      </c>
      <c r="E1757" s="400" t="s">
        <v>947</v>
      </c>
      <c r="F1757" s="399" t="s">
        <v>947</v>
      </c>
      <c r="G1757" s="399">
        <v>100665</v>
      </c>
      <c r="H1757" s="399" t="s">
        <v>2816</v>
      </c>
      <c r="I1757" s="399" t="s">
        <v>1205</v>
      </c>
      <c r="J1757" s="399" t="s">
        <v>950</v>
      </c>
      <c r="K1757" s="400">
        <v>710.53</v>
      </c>
      <c r="L1757" s="399" t="s">
        <v>951</v>
      </c>
    </row>
    <row r="1758" spans="1:12" ht="13.5">
      <c r="A1758" s="399" t="s">
        <v>2712</v>
      </c>
      <c r="B1758" s="399" t="s">
        <v>2713</v>
      </c>
      <c r="C1758" s="399" t="s">
        <v>2814</v>
      </c>
      <c r="D1758" s="399" t="s">
        <v>2815</v>
      </c>
      <c r="E1758" s="400" t="s">
        <v>947</v>
      </c>
      <c r="F1758" s="399" t="s">
        <v>947</v>
      </c>
      <c r="G1758" s="399">
        <v>100666</v>
      </c>
      <c r="H1758" s="399" t="s">
        <v>2817</v>
      </c>
      <c r="I1758" s="399" t="s">
        <v>1205</v>
      </c>
      <c r="J1758" s="399" t="s">
        <v>950</v>
      </c>
      <c r="K1758" s="400">
        <v>563.29999999999995</v>
      </c>
      <c r="L1758" s="399" t="s">
        <v>951</v>
      </c>
    </row>
    <row r="1759" spans="1:12" ht="13.5">
      <c r="A1759" s="399" t="s">
        <v>2712</v>
      </c>
      <c r="B1759" s="399" t="s">
        <v>2713</v>
      </c>
      <c r="C1759" s="399" t="s">
        <v>2814</v>
      </c>
      <c r="D1759" s="399" t="s">
        <v>2815</v>
      </c>
      <c r="E1759" s="400" t="s">
        <v>947</v>
      </c>
      <c r="F1759" s="399" t="s">
        <v>947</v>
      </c>
      <c r="G1759" s="399">
        <v>100667</v>
      </c>
      <c r="H1759" s="399" t="s">
        <v>2818</v>
      </c>
      <c r="I1759" s="399" t="s">
        <v>1205</v>
      </c>
      <c r="J1759" s="399" t="s">
        <v>950</v>
      </c>
      <c r="K1759" s="400">
        <v>918.66</v>
      </c>
      <c r="L1759" s="399" t="s">
        <v>951</v>
      </c>
    </row>
    <row r="1760" spans="1:12" ht="13.5">
      <c r="A1760" s="399" t="s">
        <v>2712</v>
      </c>
      <c r="B1760" s="399" t="s">
        <v>2713</v>
      </c>
      <c r="C1760" s="399" t="s">
        <v>2814</v>
      </c>
      <c r="D1760" s="399" t="s">
        <v>2815</v>
      </c>
      <c r="E1760" s="400" t="s">
        <v>947</v>
      </c>
      <c r="F1760" s="399" t="s">
        <v>947</v>
      </c>
      <c r="G1760" s="399">
        <v>100668</v>
      </c>
      <c r="H1760" s="399" t="s">
        <v>2819</v>
      </c>
      <c r="I1760" s="399" t="s">
        <v>1205</v>
      </c>
      <c r="J1760" s="399" t="s">
        <v>950</v>
      </c>
      <c r="K1760" s="401">
        <v>1111.17</v>
      </c>
      <c r="L1760" s="399" t="s">
        <v>951</v>
      </c>
    </row>
    <row r="1761" spans="1:12" ht="13.5">
      <c r="A1761" s="399" t="s">
        <v>2712</v>
      </c>
      <c r="B1761" s="399" t="s">
        <v>2713</v>
      </c>
      <c r="C1761" s="399" t="s">
        <v>2814</v>
      </c>
      <c r="D1761" s="399" t="s">
        <v>2815</v>
      </c>
      <c r="E1761" s="400" t="s">
        <v>947</v>
      </c>
      <c r="F1761" s="399" t="s">
        <v>947</v>
      </c>
      <c r="G1761" s="399">
        <v>100669</v>
      </c>
      <c r="H1761" s="399" t="s">
        <v>2820</v>
      </c>
      <c r="I1761" s="399" t="s">
        <v>1205</v>
      </c>
      <c r="J1761" s="399" t="s">
        <v>950</v>
      </c>
      <c r="K1761" s="400">
        <v>666.86</v>
      </c>
      <c r="L1761" s="399" t="s">
        <v>951</v>
      </c>
    </row>
    <row r="1762" spans="1:12" ht="13.5">
      <c r="A1762" s="399" t="s">
        <v>2712</v>
      </c>
      <c r="B1762" s="399" t="s">
        <v>2713</v>
      </c>
      <c r="C1762" s="399" t="s">
        <v>2814</v>
      </c>
      <c r="D1762" s="399" t="s">
        <v>2815</v>
      </c>
      <c r="E1762" s="400" t="s">
        <v>947</v>
      </c>
      <c r="F1762" s="399" t="s">
        <v>947</v>
      </c>
      <c r="G1762" s="399">
        <v>100670</v>
      </c>
      <c r="H1762" s="399" t="s">
        <v>2821</v>
      </c>
      <c r="I1762" s="399" t="s">
        <v>1205</v>
      </c>
      <c r="J1762" s="399" t="s">
        <v>950</v>
      </c>
      <c r="K1762" s="400">
        <v>887.32</v>
      </c>
      <c r="L1762" s="399" t="s">
        <v>951</v>
      </c>
    </row>
    <row r="1763" spans="1:12" ht="13.5">
      <c r="A1763" s="399" t="s">
        <v>2712</v>
      </c>
      <c r="B1763" s="399" t="s">
        <v>2713</v>
      </c>
      <c r="C1763" s="399" t="s">
        <v>2814</v>
      </c>
      <c r="D1763" s="399" t="s">
        <v>2815</v>
      </c>
      <c r="E1763" s="400" t="s">
        <v>947</v>
      </c>
      <c r="F1763" s="399" t="s">
        <v>947</v>
      </c>
      <c r="G1763" s="399">
        <v>100671</v>
      </c>
      <c r="H1763" s="399" t="s">
        <v>2822</v>
      </c>
      <c r="I1763" s="399" t="s">
        <v>1205</v>
      </c>
      <c r="J1763" s="399" t="s">
        <v>950</v>
      </c>
      <c r="K1763" s="401">
        <v>1098.94</v>
      </c>
      <c r="L1763" s="399" t="s">
        <v>951</v>
      </c>
    </row>
    <row r="1764" spans="1:12" ht="13.5">
      <c r="A1764" s="399" t="s">
        <v>2712</v>
      </c>
      <c r="B1764" s="399" t="s">
        <v>2713</v>
      </c>
      <c r="C1764" s="399" t="s">
        <v>2814</v>
      </c>
      <c r="D1764" s="399" t="s">
        <v>2815</v>
      </c>
      <c r="E1764" s="400" t="s">
        <v>947</v>
      </c>
      <c r="F1764" s="399" t="s">
        <v>947</v>
      </c>
      <c r="G1764" s="399">
        <v>100672</v>
      </c>
      <c r="H1764" s="399" t="s">
        <v>2823</v>
      </c>
      <c r="I1764" s="399" t="s">
        <v>1205</v>
      </c>
      <c r="J1764" s="399" t="s">
        <v>950</v>
      </c>
      <c r="K1764" s="400">
        <v>712.93</v>
      </c>
      <c r="L1764" s="399" t="s">
        <v>951</v>
      </c>
    </row>
    <row r="1765" spans="1:12" ht="13.5">
      <c r="A1765" s="399" t="s">
        <v>2712</v>
      </c>
      <c r="B1765" s="399" t="s">
        <v>2713</v>
      </c>
      <c r="C1765" s="399" t="s">
        <v>2824</v>
      </c>
      <c r="D1765" s="399" t="s">
        <v>2825</v>
      </c>
      <c r="E1765" s="400" t="s">
        <v>947</v>
      </c>
      <c r="F1765" s="399" t="s">
        <v>947</v>
      </c>
      <c r="G1765" s="399">
        <v>100701</v>
      </c>
      <c r="H1765" s="399" t="s">
        <v>2826</v>
      </c>
      <c r="I1765" s="399" t="s">
        <v>1205</v>
      </c>
      <c r="J1765" s="399" t="s">
        <v>1037</v>
      </c>
      <c r="K1765" s="400">
        <v>293.08</v>
      </c>
      <c r="L1765" s="399" t="s">
        <v>951</v>
      </c>
    </row>
    <row r="1766" spans="1:12" ht="13.5">
      <c r="A1766" s="399" t="s">
        <v>2712</v>
      </c>
      <c r="B1766" s="399" t="s">
        <v>2713</v>
      </c>
      <c r="C1766" s="399" t="s">
        <v>2827</v>
      </c>
      <c r="D1766" s="399" t="s">
        <v>2828</v>
      </c>
      <c r="E1766" s="400" t="s">
        <v>947</v>
      </c>
      <c r="F1766" s="399" t="s">
        <v>947</v>
      </c>
      <c r="G1766" s="399">
        <v>94559</v>
      </c>
      <c r="H1766" s="399" t="s">
        <v>2829</v>
      </c>
      <c r="I1766" s="399" t="s">
        <v>1205</v>
      </c>
      <c r="J1766" s="399" t="s">
        <v>950</v>
      </c>
      <c r="K1766" s="400">
        <v>601.59</v>
      </c>
      <c r="L1766" s="399" t="s">
        <v>951</v>
      </c>
    </row>
    <row r="1767" spans="1:12" ht="13.5">
      <c r="A1767" s="399" t="s">
        <v>2712</v>
      </c>
      <c r="B1767" s="399" t="s">
        <v>2713</v>
      </c>
      <c r="C1767" s="399" t="s">
        <v>2827</v>
      </c>
      <c r="D1767" s="399" t="s">
        <v>2828</v>
      </c>
      <c r="E1767" s="400" t="s">
        <v>947</v>
      </c>
      <c r="F1767" s="399" t="s">
        <v>947</v>
      </c>
      <c r="G1767" s="399">
        <v>94560</v>
      </c>
      <c r="H1767" s="399" t="s">
        <v>2830</v>
      </c>
      <c r="I1767" s="399" t="s">
        <v>1205</v>
      </c>
      <c r="J1767" s="399" t="s">
        <v>950</v>
      </c>
      <c r="K1767" s="400">
        <v>539.01</v>
      </c>
      <c r="L1767" s="399" t="s">
        <v>951</v>
      </c>
    </row>
    <row r="1768" spans="1:12" ht="13.5">
      <c r="A1768" s="399" t="s">
        <v>2712</v>
      </c>
      <c r="B1768" s="399" t="s">
        <v>2713</v>
      </c>
      <c r="C1768" s="399" t="s">
        <v>2827</v>
      </c>
      <c r="D1768" s="399" t="s">
        <v>2828</v>
      </c>
      <c r="E1768" s="400" t="s">
        <v>947</v>
      </c>
      <c r="F1768" s="399" t="s">
        <v>947</v>
      </c>
      <c r="G1768" s="399">
        <v>94562</v>
      </c>
      <c r="H1768" s="399" t="s">
        <v>2831</v>
      </c>
      <c r="I1768" s="399" t="s">
        <v>1205</v>
      </c>
      <c r="J1768" s="399" t="s">
        <v>950</v>
      </c>
      <c r="K1768" s="400">
        <v>567.07000000000005</v>
      </c>
      <c r="L1768" s="399" t="s">
        <v>951</v>
      </c>
    </row>
    <row r="1769" spans="1:12" ht="13.5">
      <c r="A1769" s="399" t="s">
        <v>2712</v>
      </c>
      <c r="B1769" s="399" t="s">
        <v>2713</v>
      </c>
      <c r="C1769" s="399" t="s">
        <v>2827</v>
      </c>
      <c r="D1769" s="399" t="s">
        <v>2828</v>
      </c>
      <c r="E1769" s="400" t="s">
        <v>947</v>
      </c>
      <c r="F1769" s="399" t="s">
        <v>947</v>
      </c>
      <c r="G1769" s="399">
        <v>94563</v>
      </c>
      <c r="H1769" s="399" t="s">
        <v>2832</v>
      </c>
      <c r="I1769" s="399" t="s">
        <v>1205</v>
      </c>
      <c r="J1769" s="399" t="s">
        <v>950</v>
      </c>
      <c r="K1769" s="400">
        <v>712.01</v>
      </c>
      <c r="L1769" s="399" t="s">
        <v>951</v>
      </c>
    </row>
    <row r="1770" spans="1:12" ht="13.5">
      <c r="A1770" s="399" t="s">
        <v>2712</v>
      </c>
      <c r="B1770" s="399" t="s">
        <v>2713</v>
      </c>
      <c r="C1770" s="399" t="s">
        <v>2827</v>
      </c>
      <c r="D1770" s="399" t="s">
        <v>2828</v>
      </c>
      <c r="E1770" s="400" t="s">
        <v>947</v>
      </c>
      <c r="F1770" s="399" t="s">
        <v>947</v>
      </c>
      <c r="G1770" s="399">
        <v>94587</v>
      </c>
      <c r="H1770" s="399" t="s">
        <v>2833</v>
      </c>
      <c r="I1770" s="399" t="s">
        <v>949</v>
      </c>
      <c r="J1770" s="399" t="s">
        <v>950</v>
      </c>
      <c r="K1770" s="400">
        <v>42</v>
      </c>
      <c r="L1770" s="399" t="s">
        <v>951</v>
      </c>
    </row>
    <row r="1771" spans="1:12" ht="13.5">
      <c r="A1771" s="399" t="s">
        <v>2712</v>
      </c>
      <c r="B1771" s="399" t="s">
        <v>2713</v>
      </c>
      <c r="C1771" s="399" t="s">
        <v>2827</v>
      </c>
      <c r="D1771" s="399" t="s">
        <v>2828</v>
      </c>
      <c r="E1771" s="400" t="s">
        <v>947</v>
      </c>
      <c r="F1771" s="399" t="s">
        <v>947</v>
      </c>
      <c r="G1771" s="399">
        <v>94588</v>
      </c>
      <c r="H1771" s="399" t="s">
        <v>2834</v>
      </c>
      <c r="I1771" s="399" t="s">
        <v>949</v>
      </c>
      <c r="J1771" s="399" t="s">
        <v>950</v>
      </c>
      <c r="K1771" s="400">
        <v>35.049999999999997</v>
      </c>
      <c r="L1771" s="399" t="s">
        <v>951</v>
      </c>
    </row>
    <row r="1772" spans="1:12" ht="13.5">
      <c r="A1772" s="399" t="s">
        <v>2712</v>
      </c>
      <c r="B1772" s="399" t="s">
        <v>2713</v>
      </c>
      <c r="C1772" s="399" t="s">
        <v>2835</v>
      </c>
      <c r="D1772" s="399" t="s">
        <v>2836</v>
      </c>
      <c r="E1772" s="400" t="s">
        <v>947</v>
      </c>
      <c r="F1772" s="399" t="s">
        <v>947</v>
      </c>
      <c r="G1772" s="399">
        <v>99837</v>
      </c>
      <c r="H1772" s="399" t="s">
        <v>2837</v>
      </c>
      <c r="I1772" s="399" t="s">
        <v>949</v>
      </c>
      <c r="J1772" s="399" t="s">
        <v>1037</v>
      </c>
      <c r="K1772" s="400">
        <v>429.05</v>
      </c>
      <c r="L1772" s="399" t="s">
        <v>951</v>
      </c>
    </row>
    <row r="1773" spans="1:12" ht="13.5">
      <c r="A1773" s="399" t="s">
        <v>2712</v>
      </c>
      <c r="B1773" s="399" t="s">
        <v>2713</v>
      </c>
      <c r="C1773" s="399" t="s">
        <v>2835</v>
      </c>
      <c r="D1773" s="399" t="s">
        <v>2836</v>
      </c>
      <c r="E1773" s="400" t="s">
        <v>947</v>
      </c>
      <c r="F1773" s="399" t="s">
        <v>947</v>
      </c>
      <c r="G1773" s="399">
        <v>99839</v>
      </c>
      <c r="H1773" s="399" t="s">
        <v>2838</v>
      </c>
      <c r="I1773" s="399" t="s">
        <v>949</v>
      </c>
      <c r="J1773" s="399" t="s">
        <v>1037</v>
      </c>
      <c r="K1773" s="400">
        <v>357</v>
      </c>
      <c r="L1773" s="399" t="s">
        <v>951</v>
      </c>
    </row>
    <row r="1774" spans="1:12" ht="13.5">
      <c r="A1774" s="399" t="s">
        <v>2712</v>
      </c>
      <c r="B1774" s="399" t="s">
        <v>2713</v>
      </c>
      <c r="C1774" s="399" t="s">
        <v>2835</v>
      </c>
      <c r="D1774" s="399" t="s">
        <v>2836</v>
      </c>
      <c r="E1774" s="400" t="s">
        <v>947</v>
      </c>
      <c r="F1774" s="399" t="s">
        <v>947</v>
      </c>
      <c r="G1774" s="399">
        <v>99841</v>
      </c>
      <c r="H1774" s="399" t="s">
        <v>2839</v>
      </c>
      <c r="I1774" s="399" t="s">
        <v>949</v>
      </c>
      <c r="J1774" s="399" t="s">
        <v>950</v>
      </c>
      <c r="K1774" s="400">
        <v>786.28</v>
      </c>
      <c r="L1774" s="399" t="s">
        <v>951</v>
      </c>
    </row>
    <row r="1775" spans="1:12" ht="13.5">
      <c r="A1775" s="399" t="s">
        <v>2712</v>
      </c>
      <c r="B1775" s="399" t="s">
        <v>2713</v>
      </c>
      <c r="C1775" s="399" t="s">
        <v>2835</v>
      </c>
      <c r="D1775" s="399" t="s">
        <v>2836</v>
      </c>
      <c r="E1775" s="400" t="s">
        <v>947</v>
      </c>
      <c r="F1775" s="399" t="s">
        <v>947</v>
      </c>
      <c r="G1775" s="399">
        <v>99855</v>
      </c>
      <c r="H1775" s="399" t="s">
        <v>2840</v>
      </c>
      <c r="I1775" s="399" t="s">
        <v>949</v>
      </c>
      <c r="J1775" s="399" t="s">
        <v>1037</v>
      </c>
      <c r="K1775" s="400">
        <v>78.09</v>
      </c>
      <c r="L1775" s="399" t="s">
        <v>951</v>
      </c>
    </row>
    <row r="1776" spans="1:12" ht="13.5">
      <c r="A1776" s="399" t="s">
        <v>2712</v>
      </c>
      <c r="B1776" s="399" t="s">
        <v>2713</v>
      </c>
      <c r="C1776" s="399" t="s">
        <v>2835</v>
      </c>
      <c r="D1776" s="399" t="s">
        <v>2836</v>
      </c>
      <c r="E1776" s="400" t="s">
        <v>947</v>
      </c>
      <c r="F1776" s="399" t="s">
        <v>947</v>
      </c>
      <c r="G1776" s="399">
        <v>99857</v>
      </c>
      <c r="H1776" s="399" t="s">
        <v>2841</v>
      </c>
      <c r="I1776" s="399" t="s">
        <v>949</v>
      </c>
      <c r="J1776" s="399" t="s">
        <v>950</v>
      </c>
      <c r="K1776" s="400">
        <v>69.27</v>
      </c>
      <c r="L1776" s="399" t="s">
        <v>951</v>
      </c>
    </row>
    <row r="1777" spans="1:12" ht="13.5">
      <c r="A1777" s="399" t="s">
        <v>2712</v>
      </c>
      <c r="B1777" s="399" t="s">
        <v>2713</v>
      </c>
      <c r="C1777" s="399" t="s">
        <v>2835</v>
      </c>
      <c r="D1777" s="399" t="s">
        <v>2836</v>
      </c>
      <c r="E1777" s="400" t="s">
        <v>947</v>
      </c>
      <c r="F1777" s="399" t="s">
        <v>947</v>
      </c>
      <c r="G1777" s="399">
        <v>99861</v>
      </c>
      <c r="H1777" s="399" t="s">
        <v>2842</v>
      </c>
      <c r="I1777" s="399" t="s">
        <v>1205</v>
      </c>
      <c r="J1777" s="399" t="s">
        <v>950</v>
      </c>
      <c r="K1777" s="400">
        <v>444.34</v>
      </c>
      <c r="L1777" s="399" t="s">
        <v>951</v>
      </c>
    </row>
    <row r="1778" spans="1:12" ht="13.5">
      <c r="A1778" s="399" t="s">
        <v>2712</v>
      </c>
      <c r="B1778" s="399" t="s">
        <v>2713</v>
      </c>
      <c r="C1778" s="399" t="s">
        <v>2835</v>
      </c>
      <c r="D1778" s="399" t="s">
        <v>2836</v>
      </c>
      <c r="E1778" s="400" t="s">
        <v>947</v>
      </c>
      <c r="F1778" s="399" t="s">
        <v>947</v>
      </c>
      <c r="G1778" s="399">
        <v>99862</v>
      </c>
      <c r="H1778" s="399" t="s">
        <v>2843</v>
      </c>
      <c r="I1778" s="399" t="s">
        <v>1205</v>
      </c>
      <c r="J1778" s="399" t="s">
        <v>950</v>
      </c>
      <c r="K1778" s="400">
        <v>458.99</v>
      </c>
      <c r="L1778" s="399" t="s">
        <v>951</v>
      </c>
    </row>
    <row r="1779" spans="1:12" ht="13.5">
      <c r="A1779" s="399" t="s">
        <v>2712</v>
      </c>
      <c r="B1779" s="399" t="s">
        <v>2713</v>
      </c>
      <c r="C1779" s="399" t="s">
        <v>2844</v>
      </c>
      <c r="D1779" s="399" t="s">
        <v>2845</v>
      </c>
      <c r="E1779" s="400" t="s">
        <v>947</v>
      </c>
      <c r="F1779" s="399" t="s">
        <v>947</v>
      </c>
      <c r="G1779" s="399">
        <v>73665</v>
      </c>
      <c r="H1779" s="399" t="s">
        <v>2846</v>
      </c>
      <c r="I1779" s="399" t="s">
        <v>949</v>
      </c>
      <c r="J1779" s="399" t="s">
        <v>1037</v>
      </c>
      <c r="K1779" s="400">
        <v>68.7</v>
      </c>
      <c r="L1779" s="399" t="s">
        <v>951</v>
      </c>
    </row>
    <row r="1780" spans="1:12" ht="13.5">
      <c r="A1780" s="399" t="s">
        <v>2712</v>
      </c>
      <c r="B1780" s="399" t="s">
        <v>2713</v>
      </c>
      <c r="C1780" s="399" t="s">
        <v>2844</v>
      </c>
      <c r="D1780" s="399" t="s">
        <v>2845</v>
      </c>
      <c r="E1780" s="400">
        <v>74194</v>
      </c>
      <c r="F1780" s="399" t="s">
        <v>2847</v>
      </c>
      <c r="G1780" s="399" t="s">
        <v>2848</v>
      </c>
      <c r="H1780" s="399" t="s">
        <v>2849</v>
      </c>
      <c r="I1780" s="399" t="s">
        <v>949</v>
      </c>
      <c r="J1780" s="399" t="s">
        <v>1037</v>
      </c>
      <c r="K1780" s="400">
        <v>276.14999999999998</v>
      </c>
      <c r="L1780" s="399" t="s">
        <v>951</v>
      </c>
    </row>
    <row r="1781" spans="1:12" ht="13.5">
      <c r="A1781" s="399" t="s">
        <v>2712</v>
      </c>
      <c r="B1781" s="399" t="s">
        <v>2713</v>
      </c>
      <c r="C1781" s="399" t="s">
        <v>2850</v>
      </c>
      <c r="D1781" s="399" t="s">
        <v>2851</v>
      </c>
      <c r="E1781" s="400" t="s">
        <v>947</v>
      </c>
      <c r="F1781" s="399" t="s">
        <v>947</v>
      </c>
      <c r="G1781" s="399">
        <v>90838</v>
      </c>
      <c r="H1781" s="399" t="s">
        <v>2852</v>
      </c>
      <c r="I1781" s="399" t="s">
        <v>1036</v>
      </c>
      <c r="J1781" s="399" t="s">
        <v>1037</v>
      </c>
      <c r="K1781" s="400">
        <v>690.97</v>
      </c>
      <c r="L1781" s="399" t="s">
        <v>951</v>
      </c>
    </row>
    <row r="1782" spans="1:12" ht="13.5">
      <c r="A1782" s="399" t="s">
        <v>2712</v>
      </c>
      <c r="B1782" s="399" t="s">
        <v>2713</v>
      </c>
      <c r="C1782" s="399" t="s">
        <v>2850</v>
      </c>
      <c r="D1782" s="399" t="s">
        <v>2851</v>
      </c>
      <c r="E1782" s="400" t="s">
        <v>947</v>
      </c>
      <c r="F1782" s="399" t="s">
        <v>947</v>
      </c>
      <c r="G1782" s="399">
        <v>91338</v>
      </c>
      <c r="H1782" s="399" t="s">
        <v>2853</v>
      </c>
      <c r="I1782" s="399" t="s">
        <v>1205</v>
      </c>
      <c r="J1782" s="399" t="s">
        <v>950</v>
      </c>
      <c r="K1782" s="400">
        <v>537.41999999999996</v>
      </c>
      <c r="L1782" s="399" t="s">
        <v>951</v>
      </c>
    </row>
    <row r="1783" spans="1:12" ht="13.5">
      <c r="A1783" s="399" t="s">
        <v>2712</v>
      </c>
      <c r="B1783" s="399" t="s">
        <v>2713</v>
      </c>
      <c r="C1783" s="399" t="s">
        <v>2850</v>
      </c>
      <c r="D1783" s="399" t="s">
        <v>2851</v>
      </c>
      <c r="E1783" s="400" t="s">
        <v>947</v>
      </c>
      <c r="F1783" s="399" t="s">
        <v>947</v>
      </c>
      <c r="G1783" s="399">
        <v>91341</v>
      </c>
      <c r="H1783" s="399" t="s">
        <v>2854</v>
      </c>
      <c r="I1783" s="399" t="s">
        <v>1205</v>
      </c>
      <c r="J1783" s="399" t="s">
        <v>950</v>
      </c>
      <c r="K1783" s="400">
        <v>396.46</v>
      </c>
      <c r="L1783" s="399" t="s">
        <v>951</v>
      </c>
    </row>
    <row r="1784" spans="1:12" ht="13.5">
      <c r="A1784" s="399" t="s">
        <v>2712</v>
      </c>
      <c r="B1784" s="399" t="s">
        <v>2713</v>
      </c>
      <c r="C1784" s="399" t="s">
        <v>2850</v>
      </c>
      <c r="D1784" s="399" t="s">
        <v>2851</v>
      </c>
      <c r="E1784" s="400" t="s">
        <v>947</v>
      </c>
      <c r="F1784" s="399" t="s">
        <v>947</v>
      </c>
      <c r="G1784" s="399">
        <v>94805</v>
      </c>
      <c r="H1784" s="399" t="s">
        <v>2855</v>
      </c>
      <c r="I1784" s="399" t="s">
        <v>1036</v>
      </c>
      <c r="J1784" s="399" t="s">
        <v>950</v>
      </c>
      <c r="K1784" s="400">
        <v>629.54999999999995</v>
      </c>
      <c r="L1784" s="399" t="s">
        <v>951</v>
      </c>
    </row>
    <row r="1785" spans="1:12" ht="13.5">
      <c r="A1785" s="399" t="s">
        <v>2712</v>
      </c>
      <c r="B1785" s="399" t="s">
        <v>2713</v>
      </c>
      <c r="C1785" s="399" t="s">
        <v>2850</v>
      </c>
      <c r="D1785" s="399" t="s">
        <v>2851</v>
      </c>
      <c r="E1785" s="400" t="s">
        <v>947</v>
      </c>
      <c r="F1785" s="399" t="s">
        <v>947</v>
      </c>
      <c r="G1785" s="399">
        <v>94806</v>
      </c>
      <c r="H1785" s="399" t="s">
        <v>2856</v>
      </c>
      <c r="I1785" s="399" t="s">
        <v>1036</v>
      </c>
      <c r="J1785" s="399" t="s">
        <v>1037</v>
      </c>
      <c r="K1785" s="400">
        <v>324.58999999999997</v>
      </c>
      <c r="L1785" s="399" t="s">
        <v>951</v>
      </c>
    </row>
    <row r="1786" spans="1:12" ht="13.5">
      <c r="A1786" s="399" t="s">
        <v>2712</v>
      </c>
      <c r="B1786" s="399" t="s">
        <v>2713</v>
      </c>
      <c r="C1786" s="399" t="s">
        <v>2850</v>
      </c>
      <c r="D1786" s="399" t="s">
        <v>2851</v>
      </c>
      <c r="E1786" s="400" t="s">
        <v>947</v>
      </c>
      <c r="F1786" s="399" t="s">
        <v>947</v>
      </c>
      <c r="G1786" s="399">
        <v>94807</v>
      </c>
      <c r="H1786" s="399" t="s">
        <v>2857</v>
      </c>
      <c r="I1786" s="399" t="s">
        <v>1036</v>
      </c>
      <c r="J1786" s="399" t="s">
        <v>1037</v>
      </c>
      <c r="K1786" s="400">
        <v>386.38</v>
      </c>
      <c r="L1786" s="399" t="s">
        <v>951</v>
      </c>
    </row>
    <row r="1787" spans="1:12" ht="13.5">
      <c r="A1787" s="399" t="s">
        <v>2712</v>
      </c>
      <c r="B1787" s="399" t="s">
        <v>2713</v>
      </c>
      <c r="C1787" s="399" t="s">
        <v>2850</v>
      </c>
      <c r="D1787" s="399" t="s">
        <v>2851</v>
      </c>
      <c r="E1787" s="400" t="s">
        <v>947</v>
      </c>
      <c r="F1787" s="399" t="s">
        <v>947</v>
      </c>
      <c r="G1787" s="399">
        <v>100702</v>
      </c>
      <c r="H1787" s="399" t="s">
        <v>2858</v>
      </c>
      <c r="I1787" s="399" t="s">
        <v>1205</v>
      </c>
      <c r="J1787" s="399" t="s">
        <v>950</v>
      </c>
      <c r="K1787" s="400">
        <v>321.83999999999997</v>
      </c>
      <c r="L1787" s="399" t="s">
        <v>951</v>
      </c>
    </row>
    <row r="1788" spans="1:12" ht="13.5">
      <c r="A1788" s="399" t="s">
        <v>2712</v>
      </c>
      <c r="B1788" s="399" t="s">
        <v>2713</v>
      </c>
      <c r="C1788" s="399" t="s">
        <v>2859</v>
      </c>
      <c r="D1788" s="399" t="s">
        <v>2860</v>
      </c>
      <c r="E1788" s="400" t="s">
        <v>947</v>
      </c>
      <c r="F1788" s="399" t="s">
        <v>947</v>
      </c>
      <c r="G1788" s="399">
        <v>84885</v>
      </c>
      <c r="H1788" s="399" t="s">
        <v>2861</v>
      </c>
      <c r="I1788" s="399" t="s">
        <v>1036</v>
      </c>
      <c r="J1788" s="399" t="s">
        <v>1037</v>
      </c>
      <c r="K1788" s="400">
        <v>709.09</v>
      </c>
      <c r="L1788" s="399" t="s">
        <v>951</v>
      </c>
    </row>
    <row r="1789" spans="1:12" ht="13.5">
      <c r="A1789" s="399" t="s">
        <v>2712</v>
      </c>
      <c r="B1789" s="399" t="s">
        <v>2713</v>
      </c>
      <c r="C1789" s="399" t="s">
        <v>2859</v>
      </c>
      <c r="D1789" s="399" t="s">
        <v>2860</v>
      </c>
      <c r="E1789" s="400" t="s">
        <v>947</v>
      </c>
      <c r="F1789" s="399" t="s">
        <v>947</v>
      </c>
      <c r="G1789" s="399">
        <v>84886</v>
      </c>
      <c r="H1789" s="399" t="s">
        <v>2862</v>
      </c>
      <c r="I1789" s="399" t="s">
        <v>1036</v>
      </c>
      <c r="J1789" s="399" t="s">
        <v>1037</v>
      </c>
      <c r="K1789" s="401">
        <v>1279.3</v>
      </c>
      <c r="L1789" s="399" t="s">
        <v>951</v>
      </c>
    </row>
    <row r="1790" spans="1:12" ht="13.5">
      <c r="A1790" s="399" t="s">
        <v>2712</v>
      </c>
      <c r="B1790" s="399" t="s">
        <v>2713</v>
      </c>
      <c r="C1790" s="399" t="s">
        <v>2863</v>
      </c>
      <c r="D1790" s="399" t="s">
        <v>2864</v>
      </c>
      <c r="E1790" s="400" t="s">
        <v>947</v>
      </c>
      <c r="F1790" s="399" t="s">
        <v>947</v>
      </c>
      <c r="G1790" s="399">
        <v>100703</v>
      </c>
      <c r="H1790" s="399" t="s">
        <v>2865</v>
      </c>
      <c r="I1790" s="399" t="s">
        <v>1036</v>
      </c>
      <c r="J1790" s="399" t="s">
        <v>1037</v>
      </c>
      <c r="K1790" s="400">
        <v>20.43</v>
      </c>
      <c r="L1790" s="399" t="s">
        <v>951</v>
      </c>
    </row>
    <row r="1791" spans="1:12" ht="13.5">
      <c r="A1791" s="399" t="s">
        <v>2712</v>
      </c>
      <c r="B1791" s="399" t="s">
        <v>2713</v>
      </c>
      <c r="C1791" s="399" t="s">
        <v>2863</v>
      </c>
      <c r="D1791" s="399" t="s">
        <v>2864</v>
      </c>
      <c r="E1791" s="400" t="s">
        <v>947</v>
      </c>
      <c r="F1791" s="399" t="s">
        <v>947</v>
      </c>
      <c r="G1791" s="399">
        <v>100704</v>
      </c>
      <c r="H1791" s="399" t="s">
        <v>2866</v>
      </c>
      <c r="I1791" s="399" t="s">
        <v>1036</v>
      </c>
      <c r="J1791" s="399" t="s">
        <v>1037</v>
      </c>
      <c r="K1791" s="400">
        <v>146.01</v>
      </c>
      <c r="L1791" s="399" t="s">
        <v>951</v>
      </c>
    </row>
    <row r="1792" spans="1:12" ht="13.5">
      <c r="A1792" s="399" t="s">
        <v>2712</v>
      </c>
      <c r="B1792" s="399" t="s">
        <v>2713</v>
      </c>
      <c r="C1792" s="399" t="s">
        <v>2863</v>
      </c>
      <c r="D1792" s="399" t="s">
        <v>2864</v>
      </c>
      <c r="E1792" s="400" t="s">
        <v>947</v>
      </c>
      <c r="F1792" s="399" t="s">
        <v>947</v>
      </c>
      <c r="G1792" s="399">
        <v>100705</v>
      </c>
      <c r="H1792" s="399" t="s">
        <v>2867</v>
      </c>
      <c r="I1792" s="399" t="s">
        <v>1036</v>
      </c>
      <c r="J1792" s="399" t="s">
        <v>1037</v>
      </c>
      <c r="K1792" s="400">
        <v>51.46</v>
      </c>
      <c r="L1792" s="399" t="s">
        <v>951</v>
      </c>
    </row>
    <row r="1793" spans="1:12" ht="13.5">
      <c r="A1793" s="399" t="s">
        <v>2712</v>
      </c>
      <c r="B1793" s="399" t="s">
        <v>2713</v>
      </c>
      <c r="C1793" s="399" t="s">
        <v>2863</v>
      </c>
      <c r="D1793" s="399" t="s">
        <v>2864</v>
      </c>
      <c r="E1793" s="400" t="s">
        <v>947</v>
      </c>
      <c r="F1793" s="399" t="s">
        <v>947</v>
      </c>
      <c r="G1793" s="399">
        <v>100706</v>
      </c>
      <c r="H1793" s="399" t="s">
        <v>2868</v>
      </c>
      <c r="I1793" s="399" t="s">
        <v>1036</v>
      </c>
      <c r="J1793" s="399" t="s">
        <v>1037</v>
      </c>
      <c r="K1793" s="400">
        <v>91.9</v>
      </c>
      <c r="L1793" s="399" t="s">
        <v>951</v>
      </c>
    </row>
    <row r="1794" spans="1:12" ht="13.5">
      <c r="A1794" s="399" t="s">
        <v>2712</v>
      </c>
      <c r="B1794" s="399" t="s">
        <v>2713</v>
      </c>
      <c r="C1794" s="399" t="s">
        <v>2863</v>
      </c>
      <c r="D1794" s="399" t="s">
        <v>2864</v>
      </c>
      <c r="E1794" s="400" t="s">
        <v>947</v>
      </c>
      <c r="F1794" s="399" t="s">
        <v>947</v>
      </c>
      <c r="G1794" s="399">
        <v>100707</v>
      </c>
      <c r="H1794" s="399" t="s">
        <v>2869</v>
      </c>
      <c r="I1794" s="399" t="s">
        <v>1036</v>
      </c>
      <c r="J1794" s="399" t="s">
        <v>1037</v>
      </c>
      <c r="K1794" s="400">
        <v>54.56</v>
      </c>
      <c r="L1794" s="399" t="s">
        <v>951</v>
      </c>
    </row>
    <row r="1795" spans="1:12" ht="13.5">
      <c r="A1795" s="399" t="s">
        <v>2712</v>
      </c>
      <c r="B1795" s="399" t="s">
        <v>2713</v>
      </c>
      <c r="C1795" s="399" t="s">
        <v>2863</v>
      </c>
      <c r="D1795" s="399" t="s">
        <v>2864</v>
      </c>
      <c r="E1795" s="400" t="s">
        <v>947</v>
      </c>
      <c r="F1795" s="399" t="s">
        <v>947</v>
      </c>
      <c r="G1795" s="399">
        <v>100708</v>
      </c>
      <c r="H1795" s="399" t="s">
        <v>2870</v>
      </c>
      <c r="I1795" s="399" t="s">
        <v>1036</v>
      </c>
      <c r="J1795" s="399" t="s">
        <v>1037</v>
      </c>
      <c r="K1795" s="400">
        <v>69.430000000000007</v>
      </c>
      <c r="L1795" s="399" t="s">
        <v>951</v>
      </c>
    </row>
    <row r="1796" spans="1:12" ht="13.5">
      <c r="A1796" s="399" t="s">
        <v>2712</v>
      </c>
      <c r="B1796" s="399" t="s">
        <v>2713</v>
      </c>
      <c r="C1796" s="399" t="s">
        <v>2863</v>
      </c>
      <c r="D1796" s="399" t="s">
        <v>2864</v>
      </c>
      <c r="E1796" s="400" t="s">
        <v>947</v>
      </c>
      <c r="F1796" s="399" t="s">
        <v>947</v>
      </c>
      <c r="G1796" s="399">
        <v>100709</v>
      </c>
      <c r="H1796" s="399" t="s">
        <v>2871</v>
      </c>
      <c r="I1796" s="399" t="s">
        <v>1036</v>
      </c>
      <c r="J1796" s="399" t="s">
        <v>1037</v>
      </c>
      <c r="K1796" s="400">
        <v>38.14</v>
      </c>
      <c r="L1796" s="399" t="s">
        <v>951</v>
      </c>
    </row>
    <row r="1797" spans="1:12" ht="13.5">
      <c r="A1797" s="399" t="s">
        <v>2712</v>
      </c>
      <c r="B1797" s="399" t="s">
        <v>2713</v>
      </c>
      <c r="C1797" s="399" t="s">
        <v>2863</v>
      </c>
      <c r="D1797" s="399" t="s">
        <v>2864</v>
      </c>
      <c r="E1797" s="400" t="s">
        <v>947</v>
      </c>
      <c r="F1797" s="399" t="s">
        <v>947</v>
      </c>
      <c r="G1797" s="399">
        <v>100710</v>
      </c>
      <c r="H1797" s="399" t="s">
        <v>2872</v>
      </c>
      <c r="I1797" s="399" t="s">
        <v>1036</v>
      </c>
      <c r="J1797" s="399" t="s">
        <v>1037</v>
      </c>
      <c r="K1797" s="400">
        <v>90.91</v>
      </c>
      <c r="L1797" s="399" t="s">
        <v>951</v>
      </c>
    </row>
    <row r="1798" spans="1:12" ht="13.5">
      <c r="A1798" s="399" t="s">
        <v>2712</v>
      </c>
      <c r="B1798" s="399" t="s">
        <v>2713</v>
      </c>
      <c r="C1798" s="399" t="s">
        <v>2873</v>
      </c>
      <c r="D1798" s="399" t="s">
        <v>2874</v>
      </c>
      <c r="E1798" s="400" t="s">
        <v>947</v>
      </c>
      <c r="F1798" s="399" t="s">
        <v>947</v>
      </c>
      <c r="G1798" s="399">
        <v>72116</v>
      </c>
      <c r="H1798" s="399" t="s">
        <v>2875</v>
      </c>
      <c r="I1798" s="399" t="s">
        <v>1205</v>
      </c>
      <c r="J1798" s="399" t="s">
        <v>950</v>
      </c>
      <c r="K1798" s="400">
        <v>105.15</v>
      </c>
      <c r="L1798" s="399" t="s">
        <v>951</v>
      </c>
    </row>
    <row r="1799" spans="1:12" ht="13.5">
      <c r="A1799" s="399" t="s">
        <v>2712</v>
      </c>
      <c r="B1799" s="399" t="s">
        <v>2713</v>
      </c>
      <c r="C1799" s="399" t="s">
        <v>2873</v>
      </c>
      <c r="D1799" s="399" t="s">
        <v>2874</v>
      </c>
      <c r="E1799" s="400" t="s">
        <v>947</v>
      </c>
      <c r="F1799" s="399" t="s">
        <v>947</v>
      </c>
      <c r="G1799" s="399">
        <v>72117</v>
      </c>
      <c r="H1799" s="399" t="s">
        <v>2876</v>
      </c>
      <c r="I1799" s="399" t="s">
        <v>1205</v>
      </c>
      <c r="J1799" s="399" t="s">
        <v>950</v>
      </c>
      <c r="K1799" s="400">
        <v>134.35</v>
      </c>
      <c r="L1799" s="399" t="s">
        <v>951</v>
      </c>
    </row>
    <row r="1800" spans="1:12" ht="13.5">
      <c r="A1800" s="399" t="s">
        <v>2712</v>
      </c>
      <c r="B1800" s="399" t="s">
        <v>2713</v>
      </c>
      <c r="C1800" s="399" t="s">
        <v>2873</v>
      </c>
      <c r="D1800" s="399" t="s">
        <v>2874</v>
      </c>
      <c r="E1800" s="400" t="s">
        <v>947</v>
      </c>
      <c r="F1800" s="399" t="s">
        <v>947</v>
      </c>
      <c r="G1800" s="399">
        <v>72118</v>
      </c>
      <c r="H1800" s="399" t="s">
        <v>2877</v>
      </c>
      <c r="I1800" s="399" t="s">
        <v>1205</v>
      </c>
      <c r="J1800" s="399" t="s">
        <v>950</v>
      </c>
      <c r="K1800" s="400">
        <v>106.7</v>
      </c>
      <c r="L1800" s="399" t="s">
        <v>951</v>
      </c>
    </row>
    <row r="1801" spans="1:12" ht="13.5">
      <c r="A1801" s="399" t="s">
        <v>2712</v>
      </c>
      <c r="B1801" s="399" t="s">
        <v>2713</v>
      </c>
      <c r="C1801" s="399" t="s">
        <v>2873</v>
      </c>
      <c r="D1801" s="399" t="s">
        <v>2874</v>
      </c>
      <c r="E1801" s="400" t="s">
        <v>947</v>
      </c>
      <c r="F1801" s="399" t="s">
        <v>947</v>
      </c>
      <c r="G1801" s="399">
        <v>72119</v>
      </c>
      <c r="H1801" s="399" t="s">
        <v>2878</v>
      </c>
      <c r="I1801" s="399" t="s">
        <v>1205</v>
      </c>
      <c r="J1801" s="399" t="s">
        <v>950</v>
      </c>
      <c r="K1801" s="400">
        <v>130.46</v>
      </c>
      <c r="L1801" s="399" t="s">
        <v>951</v>
      </c>
    </row>
    <row r="1802" spans="1:12" ht="13.5">
      <c r="A1802" s="399" t="s">
        <v>2712</v>
      </c>
      <c r="B1802" s="399" t="s">
        <v>2713</v>
      </c>
      <c r="C1802" s="399" t="s">
        <v>2873</v>
      </c>
      <c r="D1802" s="399" t="s">
        <v>2874</v>
      </c>
      <c r="E1802" s="400" t="s">
        <v>947</v>
      </c>
      <c r="F1802" s="399" t="s">
        <v>947</v>
      </c>
      <c r="G1802" s="399">
        <v>72120</v>
      </c>
      <c r="H1802" s="399" t="s">
        <v>2879</v>
      </c>
      <c r="I1802" s="399" t="s">
        <v>1205</v>
      </c>
      <c r="J1802" s="399" t="s">
        <v>950</v>
      </c>
      <c r="K1802" s="400">
        <v>160.75</v>
      </c>
      <c r="L1802" s="399" t="s">
        <v>951</v>
      </c>
    </row>
    <row r="1803" spans="1:12" ht="13.5">
      <c r="A1803" s="399" t="s">
        <v>2712</v>
      </c>
      <c r="B1803" s="399" t="s">
        <v>2713</v>
      </c>
      <c r="C1803" s="399" t="s">
        <v>2873</v>
      </c>
      <c r="D1803" s="399" t="s">
        <v>2874</v>
      </c>
      <c r="E1803" s="400" t="s">
        <v>947</v>
      </c>
      <c r="F1803" s="399" t="s">
        <v>947</v>
      </c>
      <c r="G1803" s="399">
        <v>72122</v>
      </c>
      <c r="H1803" s="399" t="s">
        <v>2880</v>
      </c>
      <c r="I1803" s="399" t="s">
        <v>1205</v>
      </c>
      <c r="J1803" s="399" t="s">
        <v>950</v>
      </c>
      <c r="K1803" s="400">
        <v>115.9</v>
      </c>
      <c r="L1803" s="399" t="s">
        <v>951</v>
      </c>
    </row>
    <row r="1804" spans="1:12" ht="13.5">
      <c r="A1804" s="399" t="s">
        <v>2712</v>
      </c>
      <c r="B1804" s="399" t="s">
        <v>2713</v>
      </c>
      <c r="C1804" s="399" t="s">
        <v>2873</v>
      </c>
      <c r="D1804" s="399" t="s">
        <v>2874</v>
      </c>
      <c r="E1804" s="400" t="s">
        <v>947</v>
      </c>
      <c r="F1804" s="399" t="s">
        <v>947</v>
      </c>
      <c r="G1804" s="399">
        <v>72123</v>
      </c>
      <c r="H1804" s="399" t="s">
        <v>2881</v>
      </c>
      <c r="I1804" s="399" t="s">
        <v>1205</v>
      </c>
      <c r="J1804" s="399" t="s">
        <v>950</v>
      </c>
      <c r="K1804" s="400">
        <v>302.57</v>
      </c>
      <c r="L1804" s="399" t="s">
        <v>951</v>
      </c>
    </row>
    <row r="1805" spans="1:12" ht="13.5">
      <c r="A1805" s="399" t="s">
        <v>2712</v>
      </c>
      <c r="B1805" s="399" t="s">
        <v>2713</v>
      </c>
      <c r="C1805" s="399" t="s">
        <v>2873</v>
      </c>
      <c r="D1805" s="399" t="s">
        <v>2874</v>
      </c>
      <c r="E1805" s="400">
        <v>73838</v>
      </c>
      <c r="F1805" s="399" t="s">
        <v>2882</v>
      </c>
      <c r="G1805" s="399" t="s">
        <v>2883</v>
      </c>
      <c r="H1805" s="399" t="s">
        <v>2884</v>
      </c>
      <c r="I1805" s="399" t="s">
        <v>1036</v>
      </c>
      <c r="J1805" s="399" t="s">
        <v>1037</v>
      </c>
      <c r="K1805" s="401">
        <v>1947.93</v>
      </c>
      <c r="L1805" s="399" t="s">
        <v>951</v>
      </c>
    </row>
    <row r="1806" spans="1:12" ht="13.5">
      <c r="A1806" s="399" t="s">
        <v>2712</v>
      </c>
      <c r="B1806" s="399" t="s">
        <v>2713</v>
      </c>
      <c r="C1806" s="399" t="s">
        <v>2873</v>
      </c>
      <c r="D1806" s="399" t="s">
        <v>2874</v>
      </c>
      <c r="E1806" s="400">
        <v>74125</v>
      </c>
      <c r="F1806" s="399" t="s">
        <v>2885</v>
      </c>
      <c r="G1806" s="399" t="s">
        <v>2886</v>
      </c>
      <c r="H1806" s="399" t="s">
        <v>2887</v>
      </c>
      <c r="I1806" s="399" t="s">
        <v>1205</v>
      </c>
      <c r="J1806" s="399" t="s">
        <v>950</v>
      </c>
      <c r="K1806" s="400">
        <v>412.44</v>
      </c>
      <c r="L1806" s="399" t="s">
        <v>951</v>
      </c>
    </row>
    <row r="1807" spans="1:12" ht="13.5">
      <c r="A1807" s="399" t="s">
        <v>2712</v>
      </c>
      <c r="B1807" s="399" t="s">
        <v>2713</v>
      </c>
      <c r="C1807" s="399" t="s">
        <v>2873</v>
      </c>
      <c r="D1807" s="399" t="s">
        <v>2874</v>
      </c>
      <c r="E1807" s="400">
        <v>74125</v>
      </c>
      <c r="F1807" s="399" t="s">
        <v>2885</v>
      </c>
      <c r="G1807" s="399" t="s">
        <v>2888</v>
      </c>
      <c r="H1807" s="399" t="s">
        <v>2889</v>
      </c>
      <c r="I1807" s="399" t="s">
        <v>1205</v>
      </c>
      <c r="J1807" s="399" t="s">
        <v>950</v>
      </c>
      <c r="K1807" s="400">
        <v>445.92</v>
      </c>
      <c r="L1807" s="399" t="s">
        <v>951</v>
      </c>
    </row>
    <row r="1808" spans="1:12" ht="13.5">
      <c r="A1808" s="399" t="s">
        <v>2712</v>
      </c>
      <c r="B1808" s="399" t="s">
        <v>2713</v>
      </c>
      <c r="C1808" s="399" t="s">
        <v>2873</v>
      </c>
      <c r="D1808" s="399" t="s">
        <v>2874</v>
      </c>
      <c r="E1808" s="400" t="s">
        <v>947</v>
      </c>
      <c r="F1808" s="399" t="s">
        <v>947</v>
      </c>
      <c r="G1808" s="399">
        <v>84957</v>
      </c>
      <c r="H1808" s="399" t="s">
        <v>2890</v>
      </c>
      <c r="I1808" s="399" t="s">
        <v>1205</v>
      </c>
      <c r="J1808" s="399" t="s">
        <v>950</v>
      </c>
      <c r="K1808" s="400">
        <v>162.19</v>
      </c>
      <c r="L1808" s="399" t="s">
        <v>951</v>
      </c>
    </row>
    <row r="1809" spans="1:12" ht="13.5">
      <c r="A1809" s="399" t="s">
        <v>2712</v>
      </c>
      <c r="B1809" s="399" t="s">
        <v>2713</v>
      </c>
      <c r="C1809" s="399" t="s">
        <v>2873</v>
      </c>
      <c r="D1809" s="399" t="s">
        <v>2874</v>
      </c>
      <c r="E1809" s="400" t="s">
        <v>947</v>
      </c>
      <c r="F1809" s="399" t="s">
        <v>947</v>
      </c>
      <c r="G1809" s="399">
        <v>84959</v>
      </c>
      <c r="H1809" s="399" t="s">
        <v>2891</v>
      </c>
      <c r="I1809" s="399" t="s">
        <v>1205</v>
      </c>
      <c r="J1809" s="399" t="s">
        <v>950</v>
      </c>
      <c r="K1809" s="400">
        <v>188.86</v>
      </c>
      <c r="L1809" s="399" t="s">
        <v>951</v>
      </c>
    </row>
    <row r="1810" spans="1:12" ht="13.5">
      <c r="A1810" s="399" t="s">
        <v>2712</v>
      </c>
      <c r="B1810" s="399" t="s">
        <v>2713</v>
      </c>
      <c r="C1810" s="399" t="s">
        <v>2873</v>
      </c>
      <c r="D1810" s="399" t="s">
        <v>2874</v>
      </c>
      <c r="E1810" s="400" t="s">
        <v>947</v>
      </c>
      <c r="F1810" s="399" t="s">
        <v>947</v>
      </c>
      <c r="G1810" s="399">
        <v>85001</v>
      </c>
      <c r="H1810" s="399" t="s">
        <v>2892</v>
      </c>
      <c r="I1810" s="399" t="s">
        <v>1205</v>
      </c>
      <c r="J1810" s="399" t="s">
        <v>950</v>
      </c>
      <c r="K1810" s="400">
        <v>179.97</v>
      </c>
      <c r="L1810" s="399" t="s">
        <v>951</v>
      </c>
    </row>
    <row r="1811" spans="1:12" ht="13.5">
      <c r="A1811" s="399" t="s">
        <v>2712</v>
      </c>
      <c r="B1811" s="399" t="s">
        <v>2713</v>
      </c>
      <c r="C1811" s="399" t="s">
        <v>2873</v>
      </c>
      <c r="D1811" s="399" t="s">
        <v>2874</v>
      </c>
      <c r="E1811" s="400" t="s">
        <v>947</v>
      </c>
      <c r="F1811" s="399" t="s">
        <v>947</v>
      </c>
      <c r="G1811" s="399">
        <v>85002</v>
      </c>
      <c r="H1811" s="399" t="s">
        <v>2893</v>
      </c>
      <c r="I1811" s="399" t="s">
        <v>1205</v>
      </c>
      <c r="J1811" s="399" t="s">
        <v>950</v>
      </c>
      <c r="K1811" s="400">
        <v>251.08</v>
      </c>
      <c r="L1811" s="399" t="s">
        <v>951</v>
      </c>
    </row>
    <row r="1812" spans="1:12" ht="13.5">
      <c r="A1812" s="399" t="s">
        <v>2712</v>
      </c>
      <c r="B1812" s="399" t="s">
        <v>2713</v>
      </c>
      <c r="C1812" s="399" t="s">
        <v>2873</v>
      </c>
      <c r="D1812" s="399" t="s">
        <v>2874</v>
      </c>
      <c r="E1812" s="400" t="s">
        <v>947</v>
      </c>
      <c r="F1812" s="399" t="s">
        <v>947</v>
      </c>
      <c r="G1812" s="399">
        <v>85004</v>
      </c>
      <c r="H1812" s="399" t="s">
        <v>2894</v>
      </c>
      <c r="I1812" s="399" t="s">
        <v>1205</v>
      </c>
      <c r="J1812" s="399" t="s">
        <v>950</v>
      </c>
      <c r="K1812" s="400">
        <v>126.63</v>
      </c>
      <c r="L1812" s="399" t="s">
        <v>951</v>
      </c>
    </row>
    <row r="1813" spans="1:12" ht="13.5">
      <c r="A1813" s="399" t="s">
        <v>2712</v>
      </c>
      <c r="B1813" s="399" t="s">
        <v>2713</v>
      </c>
      <c r="C1813" s="399" t="s">
        <v>2873</v>
      </c>
      <c r="D1813" s="399" t="s">
        <v>2874</v>
      </c>
      <c r="E1813" s="400" t="s">
        <v>947</v>
      </c>
      <c r="F1813" s="399" t="s">
        <v>947</v>
      </c>
      <c r="G1813" s="399">
        <v>85005</v>
      </c>
      <c r="H1813" s="399" t="s">
        <v>2895</v>
      </c>
      <c r="I1813" s="399" t="s">
        <v>1205</v>
      </c>
      <c r="J1813" s="399" t="s">
        <v>950</v>
      </c>
      <c r="K1813" s="400">
        <v>368.92</v>
      </c>
      <c r="L1813" s="399" t="s">
        <v>951</v>
      </c>
    </row>
    <row r="1814" spans="1:12" ht="13.5">
      <c r="A1814" s="399" t="s">
        <v>2712</v>
      </c>
      <c r="B1814" s="399" t="s">
        <v>2713</v>
      </c>
      <c r="C1814" s="399" t="s">
        <v>2896</v>
      </c>
      <c r="D1814" s="399" t="s">
        <v>2897</v>
      </c>
      <c r="E1814" s="400" t="s">
        <v>947</v>
      </c>
      <c r="F1814" s="399" t="s">
        <v>947</v>
      </c>
      <c r="G1814" s="399">
        <v>94569</v>
      </c>
      <c r="H1814" s="399" t="s">
        <v>2898</v>
      </c>
      <c r="I1814" s="399" t="s">
        <v>1205</v>
      </c>
      <c r="J1814" s="399" t="s">
        <v>950</v>
      </c>
      <c r="K1814" s="400">
        <v>365.69</v>
      </c>
      <c r="L1814" s="399" t="s">
        <v>951</v>
      </c>
    </row>
    <row r="1815" spans="1:12" ht="13.5">
      <c r="A1815" s="399" t="s">
        <v>2712</v>
      </c>
      <c r="B1815" s="399" t="s">
        <v>2713</v>
      </c>
      <c r="C1815" s="399" t="s">
        <v>2896</v>
      </c>
      <c r="D1815" s="399" t="s">
        <v>2897</v>
      </c>
      <c r="E1815" s="400" t="s">
        <v>947</v>
      </c>
      <c r="F1815" s="399" t="s">
        <v>947</v>
      </c>
      <c r="G1815" s="399">
        <v>94570</v>
      </c>
      <c r="H1815" s="399" t="s">
        <v>2899</v>
      </c>
      <c r="I1815" s="399" t="s">
        <v>1205</v>
      </c>
      <c r="J1815" s="399" t="s">
        <v>950</v>
      </c>
      <c r="K1815" s="400">
        <v>223.26</v>
      </c>
      <c r="L1815" s="399" t="s">
        <v>951</v>
      </c>
    </row>
    <row r="1816" spans="1:12" ht="13.5">
      <c r="A1816" s="399" t="s">
        <v>2712</v>
      </c>
      <c r="B1816" s="399" t="s">
        <v>2713</v>
      </c>
      <c r="C1816" s="399" t="s">
        <v>2896</v>
      </c>
      <c r="D1816" s="399" t="s">
        <v>2897</v>
      </c>
      <c r="E1816" s="400" t="s">
        <v>947</v>
      </c>
      <c r="F1816" s="399" t="s">
        <v>947</v>
      </c>
      <c r="G1816" s="399">
        <v>94572</v>
      </c>
      <c r="H1816" s="399" t="s">
        <v>2900</v>
      </c>
      <c r="I1816" s="399" t="s">
        <v>1205</v>
      </c>
      <c r="J1816" s="399" t="s">
        <v>950</v>
      </c>
      <c r="K1816" s="400">
        <v>333.1</v>
      </c>
      <c r="L1816" s="399" t="s">
        <v>951</v>
      </c>
    </row>
    <row r="1817" spans="1:12" ht="13.5">
      <c r="A1817" s="399" t="s">
        <v>2712</v>
      </c>
      <c r="B1817" s="399" t="s">
        <v>2713</v>
      </c>
      <c r="C1817" s="399" t="s">
        <v>2896</v>
      </c>
      <c r="D1817" s="399" t="s">
        <v>2897</v>
      </c>
      <c r="E1817" s="400" t="s">
        <v>947</v>
      </c>
      <c r="F1817" s="399" t="s">
        <v>947</v>
      </c>
      <c r="G1817" s="399">
        <v>94573</v>
      </c>
      <c r="H1817" s="399" t="s">
        <v>2901</v>
      </c>
      <c r="I1817" s="399" t="s">
        <v>1205</v>
      </c>
      <c r="J1817" s="399" t="s">
        <v>950</v>
      </c>
      <c r="K1817" s="400">
        <v>261.07</v>
      </c>
      <c r="L1817" s="399" t="s">
        <v>951</v>
      </c>
    </row>
    <row r="1818" spans="1:12" ht="13.5">
      <c r="A1818" s="399" t="s">
        <v>2712</v>
      </c>
      <c r="B1818" s="399" t="s">
        <v>2713</v>
      </c>
      <c r="C1818" s="399" t="s">
        <v>2896</v>
      </c>
      <c r="D1818" s="399" t="s">
        <v>2897</v>
      </c>
      <c r="E1818" s="400" t="s">
        <v>947</v>
      </c>
      <c r="F1818" s="399" t="s">
        <v>947</v>
      </c>
      <c r="G1818" s="399">
        <v>94580</v>
      </c>
      <c r="H1818" s="399" t="s">
        <v>2902</v>
      </c>
      <c r="I1818" s="399" t="s">
        <v>1205</v>
      </c>
      <c r="J1818" s="399" t="s">
        <v>950</v>
      </c>
      <c r="K1818" s="400">
        <v>379.85</v>
      </c>
      <c r="L1818" s="399" t="s">
        <v>951</v>
      </c>
    </row>
    <row r="1819" spans="1:12" ht="13.5">
      <c r="A1819" s="399" t="s">
        <v>2712</v>
      </c>
      <c r="B1819" s="399" t="s">
        <v>2713</v>
      </c>
      <c r="C1819" s="399" t="s">
        <v>2896</v>
      </c>
      <c r="D1819" s="399" t="s">
        <v>2897</v>
      </c>
      <c r="E1819" s="400" t="s">
        <v>947</v>
      </c>
      <c r="F1819" s="399" t="s">
        <v>947</v>
      </c>
      <c r="G1819" s="399">
        <v>100674</v>
      </c>
      <c r="H1819" s="399" t="s">
        <v>2903</v>
      </c>
      <c r="I1819" s="399" t="s">
        <v>1205</v>
      </c>
      <c r="J1819" s="399" t="s">
        <v>950</v>
      </c>
      <c r="K1819" s="400">
        <v>246.78</v>
      </c>
      <c r="L1819" s="399" t="s">
        <v>951</v>
      </c>
    </row>
    <row r="1820" spans="1:12" ht="13.5">
      <c r="A1820" s="399" t="s">
        <v>2904</v>
      </c>
      <c r="B1820" s="399" t="s">
        <v>2905</v>
      </c>
      <c r="C1820" s="399" t="s">
        <v>2906</v>
      </c>
      <c r="D1820" s="399" t="s">
        <v>2907</v>
      </c>
      <c r="E1820" s="400" t="s">
        <v>947</v>
      </c>
      <c r="F1820" s="399" t="s">
        <v>947</v>
      </c>
      <c r="G1820" s="399">
        <v>97751</v>
      </c>
      <c r="H1820" s="399" t="s">
        <v>2908</v>
      </c>
      <c r="I1820" s="399" t="s">
        <v>2331</v>
      </c>
      <c r="J1820" s="399" t="s">
        <v>950</v>
      </c>
      <c r="K1820" s="400">
        <v>613.02</v>
      </c>
      <c r="L1820" s="399" t="s">
        <v>951</v>
      </c>
    </row>
    <row r="1821" spans="1:12" ht="13.5">
      <c r="A1821" s="399" t="s">
        <v>2904</v>
      </c>
      <c r="B1821" s="399" t="s">
        <v>2905</v>
      </c>
      <c r="C1821" s="399" t="s">
        <v>2906</v>
      </c>
      <c r="D1821" s="399" t="s">
        <v>2907</v>
      </c>
      <c r="E1821" s="400" t="s">
        <v>947</v>
      </c>
      <c r="F1821" s="399" t="s">
        <v>947</v>
      </c>
      <c r="G1821" s="399">
        <v>97752</v>
      </c>
      <c r="H1821" s="399" t="s">
        <v>2909</v>
      </c>
      <c r="I1821" s="399" t="s">
        <v>2331</v>
      </c>
      <c r="J1821" s="399" t="s">
        <v>950</v>
      </c>
      <c r="K1821" s="400">
        <v>581.82000000000005</v>
      </c>
      <c r="L1821" s="399" t="s">
        <v>951</v>
      </c>
    </row>
    <row r="1822" spans="1:12" ht="13.5">
      <c r="A1822" s="399" t="s">
        <v>2904</v>
      </c>
      <c r="B1822" s="399" t="s">
        <v>2905</v>
      </c>
      <c r="C1822" s="399" t="s">
        <v>2906</v>
      </c>
      <c r="D1822" s="399" t="s">
        <v>2907</v>
      </c>
      <c r="E1822" s="400" t="s">
        <v>947</v>
      </c>
      <c r="F1822" s="399" t="s">
        <v>947</v>
      </c>
      <c r="G1822" s="399">
        <v>97753</v>
      </c>
      <c r="H1822" s="399" t="s">
        <v>2910</v>
      </c>
      <c r="I1822" s="399" t="s">
        <v>2331</v>
      </c>
      <c r="J1822" s="399" t="s">
        <v>950</v>
      </c>
      <c r="K1822" s="400">
        <v>538.32000000000005</v>
      </c>
      <c r="L1822" s="399" t="s">
        <v>951</v>
      </c>
    </row>
    <row r="1823" spans="1:12" ht="13.5">
      <c r="A1823" s="399" t="s">
        <v>2904</v>
      </c>
      <c r="B1823" s="399" t="s">
        <v>2905</v>
      </c>
      <c r="C1823" s="399" t="s">
        <v>2906</v>
      </c>
      <c r="D1823" s="399" t="s">
        <v>2907</v>
      </c>
      <c r="E1823" s="400" t="s">
        <v>947</v>
      </c>
      <c r="F1823" s="399" t="s">
        <v>947</v>
      </c>
      <c r="G1823" s="399">
        <v>97754</v>
      </c>
      <c r="H1823" s="399" t="s">
        <v>2911</v>
      </c>
      <c r="I1823" s="399" t="s">
        <v>2331</v>
      </c>
      <c r="J1823" s="399" t="s">
        <v>950</v>
      </c>
      <c r="K1823" s="400">
        <v>509.81</v>
      </c>
      <c r="L1823" s="399" t="s">
        <v>951</v>
      </c>
    </row>
    <row r="1824" spans="1:12" ht="13.5">
      <c r="A1824" s="399" t="s">
        <v>2904</v>
      </c>
      <c r="B1824" s="399" t="s">
        <v>2905</v>
      </c>
      <c r="C1824" s="399" t="s">
        <v>2906</v>
      </c>
      <c r="D1824" s="399" t="s">
        <v>2907</v>
      </c>
      <c r="E1824" s="400" t="s">
        <v>947</v>
      </c>
      <c r="F1824" s="399" t="s">
        <v>947</v>
      </c>
      <c r="G1824" s="399">
        <v>97755</v>
      </c>
      <c r="H1824" s="399" t="s">
        <v>2912</v>
      </c>
      <c r="I1824" s="399" t="s">
        <v>2331</v>
      </c>
      <c r="J1824" s="399" t="s">
        <v>950</v>
      </c>
      <c r="K1824" s="400">
        <v>594.19000000000005</v>
      </c>
      <c r="L1824" s="399" t="s">
        <v>951</v>
      </c>
    </row>
    <row r="1825" spans="1:12" ht="13.5">
      <c r="A1825" s="399" t="s">
        <v>2904</v>
      </c>
      <c r="B1825" s="399" t="s">
        <v>2905</v>
      </c>
      <c r="C1825" s="399" t="s">
        <v>2906</v>
      </c>
      <c r="D1825" s="399" t="s">
        <v>2907</v>
      </c>
      <c r="E1825" s="400" t="s">
        <v>947</v>
      </c>
      <c r="F1825" s="399" t="s">
        <v>947</v>
      </c>
      <c r="G1825" s="399">
        <v>97756</v>
      </c>
      <c r="H1825" s="399" t="s">
        <v>2913</v>
      </c>
      <c r="I1825" s="399" t="s">
        <v>2331</v>
      </c>
      <c r="J1825" s="399" t="s">
        <v>950</v>
      </c>
      <c r="K1825" s="400">
        <v>565.99</v>
      </c>
      <c r="L1825" s="399" t="s">
        <v>951</v>
      </c>
    </row>
    <row r="1826" spans="1:12" ht="13.5">
      <c r="A1826" s="399" t="s">
        <v>2904</v>
      </c>
      <c r="B1826" s="399" t="s">
        <v>2905</v>
      </c>
      <c r="C1826" s="399" t="s">
        <v>2906</v>
      </c>
      <c r="D1826" s="399" t="s">
        <v>2907</v>
      </c>
      <c r="E1826" s="400" t="s">
        <v>947</v>
      </c>
      <c r="F1826" s="399" t="s">
        <v>947</v>
      </c>
      <c r="G1826" s="399">
        <v>97757</v>
      </c>
      <c r="H1826" s="399" t="s">
        <v>2914</v>
      </c>
      <c r="I1826" s="399" t="s">
        <v>2331</v>
      </c>
      <c r="J1826" s="399" t="s">
        <v>950</v>
      </c>
      <c r="K1826" s="400">
        <v>519.75</v>
      </c>
      <c r="L1826" s="399" t="s">
        <v>951</v>
      </c>
    </row>
    <row r="1827" spans="1:12" ht="13.5">
      <c r="A1827" s="399" t="s">
        <v>2904</v>
      </c>
      <c r="B1827" s="399" t="s">
        <v>2905</v>
      </c>
      <c r="C1827" s="399" t="s">
        <v>2906</v>
      </c>
      <c r="D1827" s="399" t="s">
        <v>2907</v>
      </c>
      <c r="E1827" s="400" t="s">
        <v>947</v>
      </c>
      <c r="F1827" s="399" t="s">
        <v>947</v>
      </c>
      <c r="G1827" s="399">
        <v>97758</v>
      </c>
      <c r="H1827" s="399" t="s">
        <v>2915</v>
      </c>
      <c r="I1827" s="399" t="s">
        <v>2331</v>
      </c>
      <c r="J1827" s="399" t="s">
        <v>950</v>
      </c>
      <c r="K1827" s="400">
        <v>485.55</v>
      </c>
      <c r="L1827" s="399" t="s">
        <v>951</v>
      </c>
    </row>
    <row r="1828" spans="1:12" ht="13.5">
      <c r="A1828" s="399" t="s">
        <v>2904</v>
      </c>
      <c r="B1828" s="399" t="s">
        <v>2905</v>
      </c>
      <c r="C1828" s="399" t="s">
        <v>2906</v>
      </c>
      <c r="D1828" s="399" t="s">
        <v>2907</v>
      </c>
      <c r="E1828" s="400" t="s">
        <v>947</v>
      </c>
      <c r="F1828" s="399" t="s">
        <v>947</v>
      </c>
      <c r="G1828" s="399">
        <v>97759</v>
      </c>
      <c r="H1828" s="399" t="s">
        <v>2916</v>
      </c>
      <c r="I1828" s="399" t="s">
        <v>2331</v>
      </c>
      <c r="J1828" s="399" t="s">
        <v>950</v>
      </c>
      <c r="K1828" s="400">
        <v>592.62</v>
      </c>
      <c r="L1828" s="399" t="s">
        <v>951</v>
      </c>
    </row>
    <row r="1829" spans="1:12" ht="13.5">
      <c r="A1829" s="399" t="s">
        <v>2904</v>
      </c>
      <c r="B1829" s="399" t="s">
        <v>2905</v>
      </c>
      <c r="C1829" s="399" t="s">
        <v>2906</v>
      </c>
      <c r="D1829" s="399" t="s">
        <v>2907</v>
      </c>
      <c r="E1829" s="400" t="s">
        <v>947</v>
      </c>
      <c r="F1829" s="399" t="s">
        <v>947</v>
      </c>
      <c r="G1829" s="399">
        <v>97760</v>
      </c>
      <c r="H1829" s="399" t="s">
        <v>2917</v>
      </c>
      <c r="I1829" s="399" t="s">
        <v>2331</v>
      </c>
      <c r="J1829" s="399" t="s">
        <v>950</v>
      </c>
      <c r="K1829" s="400">
        <v>556.84</v>
      </c>
      <c r="L1829" s="399" t="s">
        <v>951</v>
      </c>
    </row>
    <row r="1830" spans="1:12" ht="13.5">
      <c r="A1830" s="399" t="s">
        <v>2904</v>
      </c>
      <c r="B1830" s="399" t="s">
        <v>2905</v>
      </c>
      <c r="C1830" s="399" t="s">
        <v>2906</v>
      </c>
      <c r="D1830" s="399" t="s">
        <v>2907</v>
      </c>
      <c r="E1830" s="400" t="s">
        <v>947</v>
      </c>
      <c r="F1830" s="399" t="s">
        <v>947</v>
      </c>
      <c r="G1830" s="399">
        <v>97761</v>
      </c>
      <c r="H1830" s="399" t="s">
        <v>2918</v>
      </c>
      <c r="I1830" s="399" t="s">
        <v>2331</v>
      </c>
      <c r="J1830" s="399" t="s">
        <v>950</v>
      </c>
      <c r="K1830" s="400">
        <v>505.94</v>
      </c>
      <c r="L1830" s="399" t="s">
        <v>951</v>
      </c>
    </row>
    <row r="1831" spans="1:12" ht="13.5">
      <c r="A1831" s="399" t="s">
        <v>2904</v>
      </c>
      <c r="B1831" s="399" t="s">
        <v>2905</v>
      </c>
      <c r="C1831" s="399" t="s">
        <v>2906</v>
      </c>
      <c r="D1831" s="399" t="s">
        <v>2907</v>
      </c>
      <c r="E1831" s="400" t="s">
        <v>947</v>
      </c>
      <c r="F1831" s="399" t="s">
        <v>947</v>
      </c>
      <c r="G1831" s="399">
        <v>97762</v>
      </c>
      <c r="H1831" s="399" t="s">
        <v>2919</v>
      </c>
      <c r="I1831" s="399" t="s">
        <v>2331</v>
      </c>
      <c r="J1831" s="399" t="s">
        <v>950</v>
      </c>
      <c r="K1831" s="400">
        <v>467.95</v>
      </c>
      <c r="L1831" s="399" t="s">
        <v>951</v>
      </c>
    </row>
    <row r="1832" spans="1:12" ht="13.5">
      <c r="A1832" s="399" t="s">
        <v>2904</v>
      </c>
      <c r="B1832" s="399" t="s">
        <v>2905</v>
      </c>
      <c r="C1832" s="399" t="s">
        <v>2906</v>
      </c>
      <c r="D1832" s="399" t="s">
        <v>2907</v>
      </c>
      <c r="E1832" s="400" t="s">
        <v>947</v>
      </c>
      <c r="F1832" s="399" t="s">
        <v>947</v>
      </c>
      <c r="G1832" s="399">
        <v>97763</v>
      </c>
      <c r="H1832" s="399" t="s">
        <v>2920</v>
      </c>
      <c r="I1832" s="399" t="s">
        <v>2331</v>
      </c>
      <c r="J1832" s="399" t="s">
        <v>950</v>
      </c>
      <c r="K1832" s="400">
        <v>522.13</v>
      </c>
      <c r="L1832" s="399" t="s">
        <v>951</v>
      </c>
    </row>
    <row r="1833" spans="1:12" ht="13.5">
      <c r="A1833" s="399" t="s">
        <v>2904</v>
      </c>
      <c r="B1833" s="399" t="s">
        <v>2905</v>
      </c>
      <c r="C1833" s="399" t="s">
        <v>2906</v>
      </c>
      <c r="D1833" s="399" t="s">
        <v>2907</v>
      </c>
      <c r="E1833" s="400" t="s">
        <v>947</v>
      </c>
      <c r="F1833" s="399" t="s">
        <v>947</v>
      </c>
      <c r="G1833" s="399">
        <v>97764</v>
      </c>
      <c r="H1833" s="399" t="s">
        <v>2921</v>
      </c>
      <c r="I1833" s="399" t="s">
        <v>2331</v>
      </c>
      <c r="J1833" s="399" t="s">
        <v>950</v>
      </c>
      <c r="K1833" s="400">
        <v>501.61</v>
      </c>
      <c r="L1833" s="399" t="s">
        <v>951</v>
      </c>
    </row>
    <row r="1834" spans="1:12" ht="13.5">
      <c r="A1834" s="399" t="s">
        <v>2904</v>
      </c>
      <c r="B1834" s="399" t="s">
        <v>2905</v>
      </c>
      <c r="C1834" s="399" t="s">
        <v>2906</v>
      </c>
      <c r="D1834" s="399" t="s">
        <v>2907</v>
      </c>
      <c r="E1834" s="400" t="s">
        <v>947</v>
      </c>
      <c r="F1834" s="399" t="s">
        <v>947</v>
      </c>
      <c r="G1834" s="399">
        <v>97765</v>
      </c>
      <c r="H1834" s="399" t="s">
        <v>2922</v>
      </c>
      <c r="I1834" s="399" t="s">
        <v>2331</v>
      </c>
      <c r="J1834" s="399" t="s">
        <v>950</v>
      </c>
      <c r="K1834" s="400">
        <v>473.97</v>
      </c>
      <c r="L1834" s="399" t="s">
        <v>951</v>
      </c>
    </row>
    <row r="1835" spans="1:12" ht="13.5">
      <c r="A1835" s="399" t="s">
        <v>2904</v>
      </c>
      <c r="B1835" s="399" t="s">
        <v>2905</v>
      </c>
      <c r="C1835" s="399" t="s">
        <v>2906</v>
      </c>
      <c r="D1835" s="399" t="s">
        <v>2907</v>
      </c>
      <c r="E1835" s="400" t="s">
        <v>947</v>
      </c>
      <c r="F1835" s="399" t="s">
        <v>947</v>
      </c>
      <c r="G1835" s="399">
        <v>97766</v>
      </c>
      <c r="H1835" s="399" t="s">
        <v>2923</v>
      </c>
      <c r="I1835" s="399" t="s">
        <v>2331</v>
      </c>
      <c r="J1835" s="399" t="s">
        <v>950</v>
      </c>
      <c r="K1835" s="400">
        <v>456.58</v>
      </c>
      <c r="L1835" s="399" t="s">
        <v>951</v>
      </c>
    </row>
    <row r="1836" spans="1:12" ht="13.5">
      <c r="A1836" s="399" t="s">
        <v>2904</v>
      </c>
      <c r="B1836" s="399" t="s">
        <v>2905</v>
      </c>
      <c r="C1836" s="399" t="s">
        <v>2906</v>
      </c>
      <c r="D1836" s="399" t="s">
        <v>2907</v>
      </c>
      <c r="E1836" s="400" t="s">
        <v>947</v>
      </c>
      <c r="F1836" s="399" t="s">
        <v>947</v>
      </c>
      <c r="G1836" s="399">
        <v>97767</v>
      </c>
      <c r="H1836" s="399" t="s">
        <v>2924</v>
      </c>
      <c r="I1836" s="399" t="s">
        <v>2331</v>
      </c>
      <c r="J1836" s="399" t="s">
        <v>950</v>
      </c>
      <c r="K1836" s="400">
        <v>474.64</v>
      </c>
      <c r="L1836" s="399" t="s">
        <v>951</v>
      </c>
    </row>
    <row r="1837" spans="1:12" ht="13.5">
      <c r="A1837" s="399" t="s">
        <v>2904</v>
      </c>
      <c r="B1837" s="399" t="s">
        <v>2905</v>
      </c>
      <c r="C1837" s="399" t="s">
        <v>2906</v>
      </c>
      <c r="D1837" s="399" t="s">
        <v>2907</v>
      </c>
      <c r="E1837" s="400" t="s">
        <v>947</v>
      </c>
      <c r="F1837" s="399" t="s">
        <v>947</v>
      </c>
      <c r="G1837" s="399">
        <v>97768</v>
      </c>
      <c r="H1837" s="399" t="s">
        <v>2925</v>
      </c>
      <c r="I1837" s="399" t="s">
        <v>2331</v>
      </c>
      <c r="J1837" s="399" t="s">
        <v>950</v>
      </c>
      <c r="K1837" s="400">
        <v>462.93</v>
      </c>
      <c r="L1837" s="399" t="s">
        <v>951</v>
      </c>
    </row>
    <row r="1838" spans="1:12" ht="13.5">
      <c r="A1838" s="399" t="s">
        <v>2904</v>
      </c>
      <c r="B1838" s="399" t="s">
        <v>2905</v>
      </c>
      <c r="C1838" s="399" t="s">
        <v>2906</v>
      </c>
      <c r="D1838" s="399" t="s">
        <v>2907</v>
      </c>
      <c r="E1838" s="400" t="s">
        <v>947</v>
      </c>
      <c r="F1838" s="399" t="s">
        <v>947</v>
      </c>
      <c r="G1838" s="399">
        <v>97769</v>
      </c>
      <c r="H1838" s="399" t="s">
        <v>2926</v>
      </c>
      <c r="I1838" s="399" t="s">
        <v>2331</v>
      </c>
      <c r="J1838" s="399" t="s">
        <v>950</v>
      </c>
      <c r="K1838" s="400">
        <v>439.22</v>
      </c>
      <c r="L1838" s="399" t="s">
        <v>951</v>
      </c>
    </row>
    <row r="1839" spans="1:12" ht="13.5">
      <c r="A1839" s="399" t="s">
        <v>2904</v>
      </c>
      <c r="B1839" s="399" t="s">
        <v>2905</v>
      </c>
      <c r="C1839" s="399" t="s">
        <v>2906</v>
      </c>
      <c r="D1839" s="399" t="s">
        <v>2907</v>
      </c>
      <c r="E1839" s="400" t="s">
        <v>947</v>
      </c>
      <c r="F1839" s="399" t="s">
        <v>947</v>
      </c>
      <c r="G1839" s="399">
        <v>97770</v>
      </c>
      <c r="H1839" s="399" t="s">
        <v>2927</v>
      </c>
      <c r="I1839" s="399" t="s">
        <v>2331</v>
      </c>
      <c r="J1839" s="399" t="s">
        <v>950</v>
      </c>
      <c r="K1839" s="400">
        <v>419.56</v>
      </c>
      <c r="L1839" s="399" t="s">
        <v>951</v>
      </c>
    </row>
    <row r="1840" spans="1:12" ht="13.5">
      <c r="A1840" s="399" t="s">
        <v>2904</v>
      </c>
      <c r="B1840" s="399" t="s">
        <v>2905</v>
      </c>
      <c r="C1840" s="399" t="s">
        <v>2906</v>
      </c>
      <c r="D1840" s="399" t="s">
        <v>2907</v>
      </c>
      <c r="E1840" s="400" t="s">
        <v>947</v>
      </c>
      <c r="F1840" s="399" t="s">
        <v>947</v>
      </c>
      <c r="G1840" s="399">
        <v>97771</v>
      </c>
      <c r="H1840" s="399" t="s">
        <v>2928</v>
      </c>
      <c r="I1840" s="399" t="s">
        <v>2331</v>
      </c>
      <c r="J1840" s="399" t="s">
        <v>950</v>
      </c>
      <c r="K1840" s="400">
        <v>455.7</v>
      </c>
      <c r="L1840" s="399" t="s">
        <v>951</v>
      </c>
    </row>
    <row r="1841" spans="1:12" ht="13.5">
      <c r="A1841" s="399" t="s">
        <v>2904</v>
      </c>
      <c r="B1841" s="399" t="s">
        <v>2905</v>
      </c>
      <c r="C1841" s="399" t="s">
        <v>2906</v>
      </c>
      <c r="D1841" s="399" t="s">
        <v>2907</v>
      </c>
      <c r="E1841" s="400" t="s">
        <v>947</v>
      </c>
      <c r="F1841" s="399" t="s">
        <v>947</v>
      </c>
      <c r="G1841" s="399">
        <v>97772</v>
      </c>
      <c r="H1841" s="399" t="s">
        <v>2929</v>
      </c>
      <c r="I1841" s="399" t="s">
        <v>2331</v>
      </c>
      <c r="J1841" s="399" t="s">
        <v>950</v>
      </c>
      <c r="K1841" s="400">
        <v>440.09</v>
      </c>
      <c r="L1841" s="399" t="s">
        <v>951</v>
      </c>
    </row>
    <row r="1842" spans="1:12" ht="13.5">
      <c r="A1842" s="399" t="s">
        <v>2904</v>
      </c>
      <c r="B1842" s="399" t="s">
        <v>2905</v>
      </c>
      <c r="C1842" s="399" t="s">
        <v>2906</v>
      </c>
      <c r="D1842" s="399" t="s">
        <v>2907</v>
      </c>
      <c r="E1842" s="400" t="s">
        <v>947</v>
      </c>
      <c r="F1842" s="399" t="s">
        <v>947</v>
      </c>
      <c r="G1842" s="399">
        <v>97773</v>
      </c>
      <c r="H1842" s="399" t="s">
        <v>2930</v>
      </c>
      <c r="I1842" s="399" t="s">
        <v>2331</v>
      </c>
      <c r="J1842" s="399" t="s">
        <v>950</v>
      </c>
      <c r="K1842" s="400">
        <v>415.77</v>
      </c>
      <c r="L1842" s="399" t="s">
        <v>951</v>
      </c>
    </row>
    <row r="1843" spans="1:12" ht="13.5">
      <c r="A1843" s="399" t="s">
        <v>2904</v>
      </c>
      <c r="B1843" s="399" t="s">
        <v>2905</v>
      </c>
      <c r="C1843" s="399" t="s">
        <v>2906</v>
      </c>
      <c r="D1843" s="399" t="s">
        <v>2907</v>
      </c>
      <c r="E1843" s="400" t="s">
        <v>947</v>
      </c>
      <c r="F1843" s="399" t="s">
        <v>947</v>
      </c>
      <c r="G1843" s="399">
        <v>97774</v>
      </c>
      <c r="H1843" s="399" t="s">
        <v>2931</v>
      </c>
      <c r="I1843" s="399" t="s">
        <v>2331</v>
      </c>
      <c r="J1843" s="399" t="s">
        <v>950</v>
      </c>
      <c r="K1843" s="400">
        <v>394.78</v>
      </c>
      <c r="L1843" s="399" t="s">
        <v>951</v>
      </c>
    </row>
    <row r="1844" spans="1:12" ht="13.5">
      <c r="A1844" s="399" t="s">
        <v>2904</v>
      </c>
      <c r="B1844" s="399" t="s">
        <v>2905</v>
      </c>
      <c r="C1844" s="399" t="s">
        <v>2906</v>
      </c>
      <c r="D1844" s="399" t="s">
        <v>2907</v>
      </c>
      <c r="E1844" s="400" t="s">
        <v>947</v>
      </c>
      <c r="F1844" s="399" t="s">
        <v>947</v>
      </c>
      <c r="G1844" s="399">
        <v>97775</v>
      </c>
      <c r="H1844" s="399" t="s">
        <v>2932</v>
      </c>
      <c r="I1844" s="399" t="s">
        <v>2331</v>
      </c>
      <c r="J1844" s="399" t="s">
        <v>950</v>
      </c>
      <c r="K1844" s="400">
        <v>582.15</v>
      </c>
      <c r="L1844" s="399" t="s">
        <v>951</v>
      </c>
    </row>
    <row r="1845" spans="1:12" ht="13.5">
      <c r="A1845" s="399" t="s">
        <v>2904</v>
      </c>
      <c r="B1845" s="399" t="s">
        <v>2905</v>
      </c>
      <c r="C1845" s="399" t="s">
        <v>2906</v>
      </c>
      <c r="D1845" s="399" t="s">
        <v>2907</v>
      </c>
      <c r="E1845" s="400" t="s">
        <v>947</v>
      </c>
      <c r="F1845" s="399" t="s">
        <v>947</v>
      </c>
      <c r="G1845" s="399">
        <v>97776</v>
      </c>
      <c r="H1845" s="399" t="s">
        <v>2933</v>
      </c>
      <c r="I1845" s="399" t="s">
        <v>2331</v>
      </c>
      <c r="J1845" s="399" t="s">
        <v>950</v>
      </c>
      <c r="K1845" s="400">
        <v>550.84</v>
      </c>
      <c r="L1845" s="399" t="s">
        <v>951</v>
      </c>
    </row>
    <row r="1846" spans="1:12" ht="13.5">
      <c r="A1846" s="399" t="s">
        <v>2904</v>
      </c>
      <c r="B1846" s="399" t="s">
        <v>2905</v>
      </c>
      <c r="C1846" s="399" t="s">
        <v>2906</v>
      </c>
      <c r="D1846" s="399" t="s">
        <v>2907</v>
      </c>
      <c r="E1846" s="400" t="s">
        <v>947</v>
      </c>
      <c r="F1846" s="399" t="s">
        <v>947</v>
      </c>
      <c r="G1846" s="399">
        <v>97777</v>
      </c>
      <c r="H1846" s="399" t="s">
        <v>2934</v>
      </c>
      <c r="I1846" s="399" t="s">
        <v>2331</v>
      </c>
      <c r="J1846" s="399" t="s">
        <v>950</v>
      </c>
      <c r="K1846" s="400">
        <v>507.88</v>
      </c>
      <c r="L1846" s="399" t="s">
        <v>951</v>
      </c>
    </row>
    <row r="1847" spans="1:12" ht="13.5">
      <c r="A1847" s="399" t="s">
        <v>2904</v>
      </c>
      <c r="B1847" s="399" t="s">
        <v>2905</v>
      </c>
      <c r="C1847" s="399" t="s">
        <v>2906</v>
      </c>
      <c r="D1847" s="399" t="s">
        <v>2907</v>
      </c>
      <c r="E1847" s="400" t="s">
        <v>947</v>
      </c>
      <c r="F1847" s="399" t="s">
        <v>947</v>
      </c>
      <c r="G1847" s="399">
        <v>97778</v>
      </c>
      <c r="H1847" s="399" t="s">
        <v>2935</v>
      </c>
      <c r="I1847" s="399" t="s">
        <v>2331</v>
      </c>
      <c r="J1847" s="399" t="s">
        <v>950</v>
      </c>
      <c r="K1847" s="400">
        <v>480.22</v>
      </c>
      <c r="L1847" s="399" t="s">
        <v>951</v>
      </c>
    </row>
    <row r="1848" spans="1:12" ht="13.5">
      <c r="A1848" s="399" t="s">
        <v>2904</v>
      </c>
      <c r="B1848" s="399" t="s">
        <v>2905</v>
      </c>
      <c r="C1848" s="399" t="s">
        <v>2906</v>
      </c>
      <c r="D1848" s="399" t="s">
        <v>2907</v>
      </c>
      <c r="E1848" s="400" t="s">
        <v>947</v>
      </c>
      <c r="F1848" s="399" t="s">
        <v>947</v>
      </c>
      <c r="G1848" s="399">
        <v>97779</v>
      </c>
      <c r="H1848" s="399" t="s">
        <v>2936</v>
      </c>
      <c r="I1848" s="399" t="s">
        <v>2331</v>
      </c>
      <c r="J1848" s="399" t="s">
        <v>950</v>
      </c>
      <c r="K1848" s="400">
        <v>557.48</v>
      </c>
      <c r="L1848" s="399" t="s">
        <v>951</v>
      </c>
    </row>
    <row r="1849" spans="1:12" ht="13.5">
      <c r="A1849" s="399" t="s">
        <v>2904</v>
      </c>
      <c r="B1849" s="399" t="s">
        <v>2905</v>
      </c>
      <c r="C1849" s="399" t="s">
        <v>2906</v>
      </c>
      <c r="D1849" s="399" t="s">
        <v>2907</v>
      </c>
      <c r="E1849" s="400" t="s">
        <v>947</v>
      </c>
      <c r="F1849" s="399" t="s">
        <v>947</v>
      </c>
      <c r="G1849" s="399">
        <v>97780</v>
      </c>
      <c r="H1849" s="399" t="s">
        <v>2937</v>
      </c>
      <c r="I1849" s="399" t="s">
        <v>2331</v>
      </c>
      <c r="J1849" s="399" t="s">
        <v>950</v>
      </c>
      <c r="K1849" s="400">
        <v>529.88</v>
      </c>
      <c r="L1849" s="399" t="s">
        <v>951</v>
      </c>
    </row>
    <row r="1850" spans="1:12" ht="13.5">
      <c r="A1850" s="399" t="s">
        <v>2904</v>
      </c>
      <c r="B1850" s="399" t="s">
        <v>2905</v>
      </c>
      <c r="C1850" s="399" t="s">
        <v>2906</v>
      </c>
      <c r="D1850" s="399" t="s">
        <v>2907</v>
      </c>
      <c r="E1850" s="400" t="s">
        <v>947</v>
      </c>
      <c r="F1850" s="399" t="s">
        <v>947</v>
      </c>
      <c r="G1850" s="399">
        <v>97781</v>
      </c>
      <c r="H1850" s="399" t="s">
        <v>2938</v>
      </c>
      <c r="I1850" s="399" t="s">
        <v>2331</v>
      </c>
      <c r="J1850" s="399" t="s">
        <v>950</v>
      </c>
      <c r="K1850" s="400">
        <v>485.23</v>
      </c>
      <c r="L1850" s="399" t="s">
        <v>951</v>
      </c>
    </row>
    <row r="1851" spans="1:12" ht="13.5">
      <c r="A1851" s="399" t="s">
        <v>2904</v>
      </c>
      <c r="B1851" s="399" t="s">
        <v>2905</v>
      </c>
      <c r="C1851" s="399" t="s">
        <v>2906</v>
      </c>
      <c r="D1851" s="399" t="s">
        <v>2907</v>
      </c>
      <c r="E1851" s="400" t="s">
        <v>947</v>
      </c>
      <c r="F1851" s="399" t="s">
        <v>947</v>
      </c>
      <c r="G1851" s="399">
        <v>97782</v>
      </c>
      <c r="H1851" s="399" t="s">
        <v>2939</v>
      </c>
      <c r="I1851" s="399" t="s">
        <v>2331</v>
      </c>
      <c r="J1851" s="399" t="s">
        <v>950</v>
      </c>
      <c r="K1851" s="400">
        <v>452.54</v>
      </c>
      <c r="L1851" s="399" t="s">
        <v>951</v>
      </c>
    </row>
    <row r="1852" spans="1:12" ht="13.5">
      <c r="A1852" s="399" t="s">
        <v>2904</v>
      </c>
      <c r="B1852" s="399" t="s">
        <v>2905</v>
      </c>
      <c r="C1852" s="399" t="s">
        <v>2906</v>
      </c>
      <c r="D1852" s="399" t="s">
        <v>2907</v>
      </c>
      <c r="E1852" s="400" t="s">
        <v>947</v>
      </c>
      <c r="F1852" s="399" t="s">
        <v>947</v>
      </c>
      <c r="G1852" s="399">
        <v>97783</v>
      </c>
      <c r="H1852" s="399" t="s">
        <v>2940</v>
      </c>
      <c r="I1852" s="399" t="s">
        <v>2331</v>
      </c>
      <c r="J1852" s="399" t="s">
        <v>950</v>
      </c>
      <c r="K1852" s="400">
        <v>556.9</v>
      </c>
      <c r="L1852" s="399" t="s">
        <v>951</v>
      </c>
    </row>
    <row r="1853" spans="1:12" ht="13.5">
      <c r="A1853" s="399" t="s">
        <v>2904</v>
      </c>
      <c r="B1853" s="399" t="s">
        <v>2905</v>
      </c>
      <c r="C1853" s="399" t="s">
        <v>2906</v>
      </c>
      <c r="D1853" s="399" t="s">
        <v>2907</v>
      </c>
      <c r="E1853" s="400" t="s">
        <v>947</v>
      </c>
      <c r="F1853" s="399" t="s">
        <v>947</v>
      </c>
      <c r="G1853" s="399">
        <v>97784</v>
      </c>
      <c r="H1853" s="399" t="s">
        <v>2941</v>
      </c>
      <c r="I1853" s="399" t="s">
        <v>2331</v>
      </c>
      <c r="J1853" s="399" t="s">
        <v>950</v>
      </c>
      <c r="K1853" s="400">
        <v>522.17999999999995</v>
      </c>
      <c r="L1853" s="399" t="s">
        <v>951</v>
      </c>
    </row>
    <row r="1854" spans="1:12" ht="13.5">
      <c r="A1854" s="399" t="s">
        <v>2904</v>
      </c>
      <c r="B1854" s="399" t="s">
        <v>2905</v>
      </c>
      <c r="C1854" s="399" t="s">
        <v>2906</v>
      </c>
      <c r="D1854" s="399" t="s">
        <v>2907</v>
      </c>
      <c r="E1854" s="400" t="s">
        <v>947</v>
      </c>
      <c r="F1854" s="399" t="s">
        <v>947</v>
      </c>
      <c r="G1854" s="399">
        <v>97785</v>
      </c>
      <c r="H1854" s="399" t="s">
        <v>2942</v>
      </c>
      <c r="I1854" s="399" t="s">
        <v>2331</v>
      </c>
      <c r="J1854" s="399" t="s">
        <v>950</v>
      </c>
      <c r="K1854" s="400">
        <v>473.13</v>
      </c>
      <c r="L1854" s="399" t="s">
        <v>951</v>
      </c>
    </row>
    <row r="1855" spans="1:12" ht="13.5">
      <c r="A1855" s="399" t="s">
        <v>2904</v>
      </c>
      <c r="B1855" s="399" t="s">
        <v>2905</v>
      </c>
      <c r="C1855" s="399" t="s">
        <v>2906</v>
      </c>
      <c r="D1855" s="399" t="s">
        <v>2907</v>
      </c>
      <c r="E1855" s="400" t="s">
        <v>947</v>
      </c>
      <c r="F1855" s="399" t="s">
        <v>947</v>
      </c>
      <c r="G1855" s="399">
        <v>97786</v>
      </c>
      <c r="H1855" s="399" t="s">
        <v>2943</v>
      </c>
      <c r="I1855" s="399" t="s">
        <v>2331</v>
      </c>
      <c r="J1855" s="399" t="s">
        <v>950</v>
      </c>
      <c r="K1855" s="400">
        <v>436.83</v>
      </c>
      <c r="L1855" s="399" t="s">
        <v>951</v>
      </c>
    </row>
    <row r="1856" spans="1:12" ht="13.5">
      <c r="A1856" s="399" t="s">
        <v>2904</v>
      </c>
      <c r="B1856" s="399" t="s">
        <v>2905</v>
      </c>
      <c r="C1856" s="399" t="s">
        <v>2906</v>
      </c>
      <c r="D1856" s="399" t="s">
        <v>2907</v>
      </c>
      <c r="E1856" s="400" t="s">
        <v>947</v>
      </c>
      <c r="F1856" s="399" t="s">
        <v>947</v>
      </c>
      <c r="G1856" s="399">
        <v>97787</v>
      </c>
      <c r="H1856" s="399" t="s">
        <v>2944</v>
      </c>
      <c r="I1856" s="399" t="s">
        <v>2331</v>
      </c>
      <c r="J1856" s="399" t="s">
        <v>950</v>
      </c>
      <c r="K1856" s="400">
        <v>491.26</v>
      </c>
      <c r="L1856" s="399" t="s">
        <v>951</v>
      </c>
    </row>
    <row r="1857" spans="1:12" ht="13.5">
      <c r="A1857" s="399" t="s">
        <v>2904</v>
      </c>
      <c r="B1857" s="399" t="s">
        <v>2905</v>
      </c>
      <c r="C1857" s="399" t="s">
        <v>2906</v>
      </c>
      <c r="D1857" s="399" t="s">
        <v>2907</v>
      </c>
      <c r="E1857" s="400" t="s">
        <v>947</v>
      </c>
      <c r="F1857" s="399" t="s">
        <v>947</v>
      </c>
      <c r="G1857" s="399">
        <v>97788</v>
      </c>
      <c r="H1857" s="399" t="s">
        <v>2945</v>
      </c>
      <c r="I1857" s="399" t="s">
        <v>2331</v>
      </c>
      <c r="J1857" s="399" t="s">
        <v>950</v>
      </c>
      <c r="K1857" s="400">
        <v>470.63</v>
      </c>
      <c r="L1857" s="399" t="s">
        <v>951</v>
      </c>
    </row>
    <row r="1858" spans="1:12" ht="13.5">
      <c r="A1858" s="399" t="s">
        <v>2904</v>
      </c>
      <c r="B1858" s="399" t="s">
        <v>2905</v>
      </c>
      <c r="C1858" s="399" t="s">
        <v>2906</v>
      </c>
      <c r="D1858" s="399" t="s">
        <v>2907</v>
      </c>
      <c r="E1858" s="400" t="s">
        <v>947</v>
      </c>
      <c r="F1858" s="399" t="s">
        <v>947</v>
      </c>
      <c r="G1858" s="399">
        <v>97789</v>
      </c>
      <c r="H1858" s="399" t="s">
        <v>2946</v>
      </c>
      <c r="I1858" s="399" t="s">
        <v>2331</v>
      </c>
      <c r="J1858" s="399" t="s">
        <v>950</v>
      </c>
      <c r="K1858" s="400">
        <v>443.53</v>
      </c>
      <c r="L1858" s="399" t="s">
        <v>951</v>
      </c>
    </row>
    <row r="1859" spans="1:12" ht="13.5">
      <c r="A1859" s="399" t="s">
        <v>2904</v>
      </c>
      <c r="B1859" s="399" t="s">
        <v>2905</v>
      </c>
      <c r="C1859" s="399" t="s">
        <v>2906</v>
      </c>
      <c r="D1859" s="399" t="s">
        <v>2907</v>
      </c>
      <c r="E1859" s="400" t="s">
        <v>947</v>
      </c>
      <c r="F1859" s="399" t="s">
        <v>947</v>
      </c>
      <c r="G1859" s="399">
        <v>97790</v>
      </c>
      <c r="H1859" s="399" t="s">
        <v>2947</v>
      </c>
      <c r="I1859" s="399" t="s">
        <v>2331</v>
      </c>
      <c r="J1859" s="399" t="s">
        <v>950</v>
      </c>
      <c r="K1859" s="400">
        <v>426.99</v>
      </c>
      <c r="L1859" s="399" t="s">
        <v>951</v>
      </c>
    </row>
    <row r="1860" spans="1:12" ht="13.5">
      <c r="A1860" s="399" t="s">
        <v>2904</v>
      </c>
      <c r="B1860" s="399" t="s">
        <v>2905</v>
      </c>
      <c r="C1860" s="399" t="s">
        <v>2906</v>
      </c>
      <c r="D1860" s="399" t="s">
        <v>2907</v>
      </c>
      <c r="E1860" s="400" t="s">
        <v>947</v>
      </c>
      <c r="F1860" s="399" t="s">
        <v>947</v>
      </c>
      <c r="G1860" s="399">
        <v>97791</v>
      </c>
      <c r="H1860" s="399" t="s">
        <v>2948</v>
      </c>
      <c r="I1860" s="399" t="s">
        <v>2331</v>
      </c>
      <c r="J1860" s="399" t="s">
        <v>950</v>
      </c>
      <c r="K1860" s="400">
        <v>437.93</v>
      </c>
      <c r="L1860" s="399" t="s">
        <v>951</v>
      </c>
    </row>
    <row r="1861" spans="1:12" ht="13.5">
      <c r="A1861" s="399" t="s">
        <v>2904</v>
      </c>
      <c r="B1861" s="399" t="s">
        <v>2905</v>
      </c>
      <c r="C1861" s="399" t="s">
        <v>2906</v>
      </c>
      <c r="D1861" s="399" t="s">
        <v>2907</v>
      </c>
      <c r="E1861" s="400" t="s">
        <v>947</v>
      </c>
      <c r="F1861" s="399" t="s">
        <v>947</v>
      </c>
      <c r="G1861" s="399">
        <v>97792</v>
      </c>
      <c r="H1861" s="399" t="s">
        <v>2949</v>
      </c>
      <c r="I1861" s="399" t="s">
        <v>2331</v>
      </c>
      <c r="J1861" s="399" t="s">
        <v>950</v>
      </c>
      <c r="K1861" s="400">
        <v>426.82</v>
      </c>
      <c r="L1861" s="399" t="s">
        <v>951</v>
      </c>
    </row>
    <row r="1862" spans="1:12" ht="13.5">
      <c r="A1862" s="399" t="s">
        <v>2904</v>
      </c>
      <c r="B1862" s="399" t="s">
        <v>2905</v>
      </c>
      <c r="C1862" s="399" t="s">
        <v>2906</v>
      </c>
      <c r="D1862" s="399" t="s">
        <v>2907</v>
      </c>
      <c r="E1862" s="400" t="s">
        <v>947</v>
      </c>
      <c r="F1862" s="399" t="s">
        <v>947</v>
      </c>
      <c r="G1862" s="399">
        <v>97793</v>
      </c>
      <c r="H1862" s="399" t="s">
        <v>2950</v>
      </c>
      <c r="I1862" s="399" t="s">
        <v>2331</v>
      </c>
      <c r="J1862" s="399" t="s">
        <v>950</v>
      </c>
      <c r="K1862" s="400">
        <v>404.7</v>
      </c>
      <c r="L1862" s="399" t="s">
        <v>951</v>
      </c>
    </row>
    <row r="1863" spans="1:12" ht="13.5">
      <c r="A1863" s="399" t="s">
        <v>2904</v>
      </c>
      <c r="B1863" s="399" t="s">
        <v>2905</v>
      </c>
      <c r="C1863" s="399" t="s">
        <v>2906</v>
      </c>
      <c r="D1863" s="399" t="s">
        <v>2907</v>
      </c>
      <c r="E1863" s="400" t="s">
        <v>947</v>
      </c>
      <c r="F1863" s="399" t="s">
        <v>947</v>
      </c>
      <c r="G1863" s="399">
        <v>97794</v>
      </c>
      <c r="H1863" s="399" t="s">
        <v>2951</v>
      </c>
      <c r="I1863" s="399" t="s">
        <v>2331</v>
      </c>
      <c r="J1863" s="399" t="s">
        <v>950</v>
      </c>
      <c r="K1863" s="400">
        <v>386.55</v>
      </c>
      <c r="L1863" s="399" t="s">
        <v>951</v>
      </c>
    </row>
    <row r="1864" spans="1:12" ht="13.5">
      <c r="A1864" s="399" t="s">
        <v>2904</v>
      </c>
      <c r="B1864" s="399" t="s">
        <v>2905</v>
      </c>
      <c r="C1864" s="399" t="s">
        <v>2906</v>
      </c>
      <c r="D1864" s="399" t="s">
        <v>2907</v>
      </c>
      <c r="E1864" s="400" t="s">
        <v>947</v>
      </c>
      <c r="F1864" s="399" t="s">
        <v>947</v>
      </c>
      <c r="G1864" s="399">
        <v>97795</v>
      </c>
      <c r="H1864" s="399" t="s">
        <v>2952</v>
      </c>
      <c r="I1864" s="399" t="s">
        <v>2331</v>
      </c>
      <c r="J1864" s="399" t="s">
        <v>950</v>
      </c>
      <c r="K1864" s="400">
        <v>419.98</v>
      </c>
      <c r="L1864" s="399" t="s">
        <v>951</v>
      </c>
    </row>
    <row r="1865" spans="1:12" ht="13.5">
      <c r="A1865" s="399" t="s">
        <v>2904</v>
      </c>
      <c r="B1865" s="399" t="s">
        <v>2905</v>
      </c>
      <c r="C1865" s="399" t="s">
        <v>2906</v>
      </c>
      <c r="D1865" s="399" t="s">
        <v>2907</v>
      </c>
      <c r="E1865" s="400" t="s">
        <v>947</v>
      </c>
      <c r="F1865" s="399" t="s">
        <v>947</v>
      </c>
      <c r="G1865" s="399">
        <v>97796</v>
      </c>
      <c r="H1865" s="399" t="s">
        <v>2953</v>
      </c>
      <c r="I1865" s="399" t="s">
        <v>2331</v>
      </c>
      <c r="J1865" s="399" t="s">
        <v>950</v>
      </c>
      <c r="K1865" s="400">
        <v>405.43</v>
      </c>
      <c r="L1865" s="399" t="s">
        <v>951</v>
      </c>
    </row>
    <row r="1866" spans="1:12" ht="13.5">
      <c r="A1866" s="399" t="s">
        <v>2904</v>
      </c>
      <c r="B1866" s="399" t="s">
        <v>2905</v>
      </c>
      <c r="C1866" s="399" t="s">
        <v>2906</v>
      </c>
      <c r="D1866" s="399" t="s">
        <v>2907</v>
      </c>
      <c r="E1866" s="400" t="s">
        <v>947</v>
      </c>
      <c r="F1866" s="399" t="s">
        <v>947</v>
      </c>
      <c r="G1866" s="399">
        <v>97797</v>
      </c>
      <c r="H1866" s="399" t="s">
        <v>2954</v>
      </c>
      <c r="I1866" s="399" t="s">
        <v>2331</v>
      </c>
      <c r="J1866" s="399" t="s">
        <v>950</v>
      </c>
      <c r="K1866" s="400">
        <v>382.96</v>
      </c>
      <c r="L1866" s="399" t="s">
        <v>951</v>
      </c>
    </row>
    <row r="1867" spans="1:12" ht="13.5">
      <c r="A1867" s="399" t="s">
        <v>2904</v>
      </c>
      <c r="B1867" s="399" t="s">
        <v>2905</v>
      </c>
      <c r="C1867" s="399" t="s">
        <v>2906</v>
      </c>
      <c r="D1867" s="399" t="s">
        <v>2907</v>
      </c>
      <c r="E1867" s="400" t="s">
        <v>947</v>
      </c>
      <c r="F1867" s="399" t="s">
        <v>947</v>
      </c>
      <c r="G1867" s="399">
        <v>97798</v>
      </c>
      <c r="H1867" s="399" t="s">
        <v>2955</v>
      </c>
      <c r="I1867" s="399" t="s">
        <v>2331</v>
      </c>
      <c r="J1867" s="399" t="s">
        <v>950</v>
      </c>
      <c r="K1867" s="400">
        <v>363.66</v>
      </c>
      <c r="L1867" s="399" t="s">
        <v>951</v>
      </c>
    </row>
    <row r="1868" spans="1:12" ht="13.5">
      <c r="A1868" s="399" t="s">
        <v>2904</v>
      </c>
      <c r="B1868" s="399" t="s">
        <v>2905</v>
      </c>
      <c r="C1868" s="399" t="s">
        <v>2906</v>
      </c>
      <c r="D1868" s="399" t="s">
        <v>2907</v>
      </c>
      <c r="E1868" s="400" t="s">
        <v>947</v>
      </c>
      <c r="F1868" s="399" t="s">
        <v>947</v>
      </c>
      <c r="G1868" s="399">
        <v>97799</v>
      </c>
      <c r="H1868" s="399" t="s">
        <v>2956</v>
      </c>
      <c r="I1868" s="399" t="s">
        <v>2331</v>
      </c>
      <c r="J1868" s="399" t="s">
        <v>950</v>
      </c>
      <c r="K1868" s="400">
        <v>533.01</v>
      </c>
      <c r="L1868" s="399" t="s">
        <v>951</v>
      </c>
    </row>
    <row r="1869" spans="1:12" ht="13.5">
      <c r="A1869" s="399" t="s">
        <v>2904</v>
      </c>
      <c r="B1869" s="399" t="s">
        <v>2905</v>
      </c>
      <c r="C1869" s="399" t="s">
        <v>2906</v>
      </c>
      <c r="D1869" s="399" t="s">
        <v>2907</v>
      </c>
      <c r="E1869" s="400" t="s">
        <v>947</v>
      </c>
      <c r="F1869" s="399" t="s">
        <v>947</v>
      </c>
      <c r="G1869" s="399">
        <v>97800</v>
      </c>
      <c r="H1869" s="399" t="s">
        <v>2957</v>
      </c>
      <c r="I1869" s="399" t="s">
        <v>2331</v>
      </c>
      <c r="J1869" s="399" t="s">
        <v>950</v>
      </c>
      <c r="K1869" s="400">
        <v>505.41</v>
      </c>
      <c r="L1869" s="399" t="s">
        <v>951</v>
      </c>
    </row>
    <row r="1870" spans="1:12" ht="13.5">
      <c r="A1870" s="399" t="s">
        <v>2904</v>
      </c>
      <c r="B1870" s="399" t="s">
        <v>2905</v>
      </c>
      <c r="C1870" s="399" t="s">
        <v>2958</v>
      </c>
      <c r="D1870" s="399" t="s">
        <v>2959</v>
      </c>
      <c r="E1870" s="400" t="s">
        <v>947</v>
      </c>
      <c r="F1870" s="399" t="s">
        <v>947</v>
      </c>
      <c r="G1870" s="399">
        <v>95601</v>
      </c>
      <c r="H1870" s="399" t="s">
        <v>2960</v>
      </c>
      <c r="I1870" s="399" t="s">
        <v>1036</v>
      </c>
      <c r="J1870" s="399" t="s">
        <v>950</v>
      </c>
      <c r="K1870" s="400">
        <v>17.5</v>
      </c>
      <c r="L1870" s="399" t="s">
        <v>951</v>
      </c>
    </row>
    <row r="1871" spans="1:12" ht="13.5">
      <c r="A1871" s="399" t="s">
        <v>2904</v>
      </c>
      <c r="B1871" s="399" t="s">
        <v>2905</v>
      </c>
      <c r="C1871" s="399" t="s">
        <v>2958</v>
      </c>
      <c r="D1871" s="399" t="s">
        <v>2959</v>
      </c>
      <c r="E1871" s="400" t="s">
        <v>947</v>
      </c>
      <c r="F1871" s="399" t="s">
        <v>947</v>
      </c>
      <c r="G1871" s="399">
        <v>95602</v>
      </c>
      <c r="H1871" s="399" t="s">
        <v>2961</v>
      </c>
      <c r="I1871" s="399" t="s">
        <v>1036</v>
      </c>
      <c r="J1871" s="399" t="s">
        <v>950</v>
      </c>
      <c r="K1871" s="400">
        <v>22.27</v>
      </c>
      <c r="L1871" s="399" t="s">
        <v>951</v>
      </c>
    </row>
    <row r="1872" spans="1:12" ht="13.5">
      <c r="A1872" s="399" t="s">
        <v>2904</v>
      </c>
      <c r="B1872" s="399" t="s">
        <v>2905</v>
      </c>
      <c r="C1872" s="399" t="s">
        <v>2958</v>
      </c>
      <c r="D1872" s="399" t="s">
        <v>2959</v>
      </c>
      <c r="E1872" s="400" t="s">
        <v>947</v>
      </c>
      <c r="F1872" s="399" t="s">
        <v>947</v>
      </c>
      <c r="G1872" s="399">
        <v>95603</v>
      </c>
      <c r="H1872" s="399" t="s">
        <v>2962</v>
      </c>
      <c r="I1872" s="399" t="s">
        <v>1036</v>
      </c>
      <c r="J1872" s="399" t="s">
        <v>950</v>
      </c>
      <c r="K1872" s="400">
        <v>29.24</v>
      </c>
      <c r="L1872" s="399" t="s">
        <v>951</v>
      </c>
    </row>
    <row r="1873" spans="1:12" ht="13.5">
      <c r="A1873" s="399" t="s">
        <v>2904</v>
      </c>
      <c r="B1873" s="399" t="s">
        <v>2905</v>
      </c>
      <c r="C1873" s="399" t="s">
        <v>2958</v>
      </c>
      <c r="D1873" s="399" t="s">
        <v>2959</v>
      </c>
      <c r="E1873" s="400" t="s">
        <v>947</v>
      </c>
      <c r="F1873" s="399" t="s">
        <v>947</v>
      </c>
      <c r="G1873" s="399">
        <v>95604</v>
      </c>
      <c r="H1873" s="399" t="s">
        <v>2963</v>
      </c>
      <c r="I1873" s="399" t="s">
        <v>1036</v>
      </c>
      <c r="J1873" s="399" t="s">
        <v>950</v>
      </c>
      <c r="K1873" s="400">
        <v>38.49</v>
      </c>
      <c r="L1873" s="399" t="s">
        <v>951</v>
      </c>
    </row>
    <row r="1874" spans="1:12" ht="13.5">
      <c r="A1874" s="399" t="s">
        <v>2904</v>
      </c>
      <c r="B1874" s="399" t="s">
        <v>2905</v>
      </c>
      <c r="C1874" s="399" t="s">
        <v>2958</v>
      </c>
      <c r="D1874" s="399" t="s">
        <v>2959</v>
      </c>
      <c r="E1874" s="400" t="s">
        <v>947</v>
      </c>
      <c r="F1874" s="399" t="s">
        <v>947</v>
      </c>
      <c r="G1874" s="399">
        <v>95605</v>
      </c>
      <c r="H1874" s="399" t="s">
        <v>2964</v>
      </c>
      <c r="I1874" s="399" t="s">
        <v>1036</v>
      </c>
      <c r="J1874" s="399" t="s">
        <v>950</v>
      </c>
      <c r="K1874" s="400">
        <v>60.35</v>
      </c>
      <c r="L1874" s="399" t="s">
        <v>951</v>
      </c>
    </row>
    <row r="1875" spans="1:12" ht="13.5">
      <c r="A1875" s="399" t="s">
        <v>2904</v>
      </c>
      <c r="B1875" s="399" t="s">
        <v>2905</v>
      </c>
      <c r="C1875" s="399" t="s">
        <v>2958</v>
      </c>
      <c r="D1875" s="399" t="s">
        <v>2959</v>
      </c>
      <c r="E1875" s="400" t="s">
        <v>947</v>
      </c>
      <c r="F1875" s="399" t="s">
        <v>947</v>
      </c>
      <c r="G1875" s="399">
        <v>95607</v>
      </c>
      <c r="H1875" s="399" t="s">
        <v>2965</v>
      </c>
      <c r="I1875" s="399" t="s">
        <v>1036</v>
      </c>
      <c r="J1875" s="399" t="s">
        <v>950</v>
      </c>
      <c r="K1875" s="400">
        <v>5.48</v>
      </c>
      <c r="L1875" s="399" t="s">
        <v>951</v>
      </c>
    </row>
    <row r="1876" spans="1:12" ht="13.5">
      <c r="A1876" s="399" t="s">
        <v>2904</v>
      </c>
      <c r="B1876" s="399" t="s">
        <v>2905</v>
      </c>
      <c r="C1876" s="399" t="s">
        <v>2958</v>
      </c>
      <c r="D1876" s="399" t="s">
        <v>2959</v>
      </c>
      <c r="E1876" s="400" t="s">
        <v>947</v>
      </c>
      <c r="F1876" s="399" t="s">
        <v>947</v>
      </c>
      <c r="G1876" s="399">
        <v>95608</v>
      </c>
      <c r="H1876" s="399" t="s">
        <v>2966</v>
      </c>
      <c r="I1876" s="399" t="s">
        <v>1036</v>
      </c>
      <c r="J1876" s="399" t="s">
        <v>950</v>
      </c>
      <c r="K1876" s="400">
        <v>6.32</v>
      </c>
      <c r="L1876" s="399" t="s">
        <v>951</v>
      </c>
    </row>
    <row r="1877" spans="1:12" ht="13.5">
      <c r="A1877" s="399" t="s">
        <v>2904</v>
      </c>
      <c r="B1877" s="399" t="s">
        <v>2905</v>
      </c>
      <c r="C1877" s="399" t="s">
        <v>2958</v>
      </c>
      <c r="D1877" s="399" t="s">
        <v>2959</v>
      </c>
      <c r="E1877" s="400" t="s">
        <v>947</v>
      </c>
      <c r="F1877" s="399" t="s">
        <v>947</v>
      </c>
      <c r="G1877" s="399">
        <v>95609</v>
      </c>
      <c r="H1877" s="399" t="s">
        <v>2967</v>
      </c>
      <c r="I1877" s="399" t="s">
        <v>1036</v>
      </c>
      <c r="J1877" s="399" t="s">
        <v>950</v>
      </c>
      <c r="K1877" s="400">
        <v>7.05</v>
      </c>
      <c r="L1877" s="399" t="s">
        <v>951</v>
      </c>
    </row>
    <row r="1878" spans="1:12" ht="13.5">
      <c r="A1878" s="399" t="s">
        <v>2904</v>
      </c>
      <c r="B1878" s="399" t="s">
        <v>2905</v>
      </c>
      <c r="C1878" s="399" t="s">
        <v>2958</v>
      </c>
      <c r="D1878" s="399" t="s">
        <v>2959</v>
      </c>
      <c r="E1878" s="400" t="s">
        <v>947</v>
      </c>
      <c r="F1878" s="399" t="s">
        <v>947</v>
      </c>
      <c r="G1878" s="399">
        <v>98228</v>
      </c>
      <c r="H1878" s="399" t="s">
        <v>2968</v>
      </c>
      <c r="I1878" s="399" t="s">
        <v>949</v>
      </c>
      <c r="J1878" s="399" t="s">
        <v>1037</v>
      </c>
      <c r="K1878" s="400">
        <v>51.89</v>
      </c>
      <c r="L1878" s="399" t="s">
        <v>951</v>
      </c>
    </row>
    <row r="1879" spans="1:12" ht="13.5">
      <c r="A1879" s="399" t="s">
        <v>2904</v>
      </c>
      <c r="B1879" s="399" t="s">
        <v>2905</v>
      </c>
      <c r="C1879" s="399" t="s">
        <v>2958</v>
      </c>
      <c r="D1879" s="399" t="s">
        <v>2959</v>
      </c>
      <c r="E1879" s="400" t="s">
        <v>947</v>
      </c>
      <c r="F1879" s="399" t="s">
        <v>947</v>
      </c>
      <c r="G1879" s="399">
        <v>98229</v>
      </c>
      <c r="H1879" s="399" t="s">
        <v>2969</v>
      </c>
      <c r="I1879" s="399" t="s">
        <v>949</v>
      </c>
      <c r="J1879" s="399" t="s">
        <v>1037</v>
      </c>
      <c r="K1879" s="400">
        <v>69.959999999999994</v>
      </c>
      <c r="L1879" s="399" t="s">
        <v>951</v>
      </c>
    </row>
    <row r="1880" spans="1:12" ht="13.5">
      <c r="A1880" s="399" t="s">
        <v>2904</v>
      </c>
      <c r="B1880" s="399" t="s">
        <v>2905</v>
      </c>
      <c r="C1880" s="399" t="s">
        <v>2958</v>
      </c>
      <c r="D1880" s="399" t="s">
        <v>2959</v>
      </c>
      <c r="E1880" s="400" t="s">
        <v>947</v>
      </c>
      <c r="F1880" s="399" t="s">
        <v>947</v>
      </c>
      <c r="G1880" s="399">
        <v>98230</v>
      </c>
      <c r="H1880" s="399" t="s">
        <v>2970</v>
      </c>
      <c r="I1880" s="399" t="s">
        <v>949</v>
      </c>
      <c r="J1880" s="399" t="s">
        <v>1037</v>
      </c>
      <c r="K1880" s="400">
        <v>93.35</v>
      </c>
      <c r="L1880" s="399" t="s">
        <v>951</v>
      </c>
    </row>
    <row r="1881" spans="1:12" ht="13.5">
      <c r="A1881" s="399" t="s">
        <v>2904</v>
      </c>
      <c r="B1881" s="399" t="s">
        <v>2905</v>
      </c>
      <c r="C1881" s="399" t="s">
        <v>2958</v>
      </c>
      <c r="D1881" s="399" t="s">
        <v>2959</v>
      </c>
      <c r="E1881" s="400" t="s">
        <v>947</v>
      </c>
      <c r="F1881" s="399" t="s">
        <v>947</v>
      </c>
      <c r="G1881" s="399">
        <v>100651</v>
      </c>
      <c r="H1881" s="399" t="s">
        <v>2971</v>
      </c>
      <c r="I1881" s="399" t="s">
        <v>949</v>
      </c>
      <c r="J1881" s="399" t="s">
        <v>950</v>
      </c>
      <c r="K1881" s="400">
        <v>83.88</v>
      </c>
      <c r="L1881" s="399" t="s">
        <v>951</v>
      </c>
    </row>
    <row r="1882" spans="1:12" ht="13.5">
      <c r="A1882" s="399" t="s">
        <v>2904</v>
      </c>
      <c r="B1882" s="399" t="s">
        <v>2905</v>
      </c>
      <c r="C1882" s="399" t="s">
        <v>2958</v>
      </c>
      <c r="D1882" s="399" t="s">
        <v>2959</v>
      </c>
      <c r="E1882" s="400" t="s">
        <v>947</v>
      </c>
      <c r="F1882" s="399" t="s">
        <v>947</v>
      </c>
      <c r="G1882" s="399">
        <v>100652</v>
      </c>
      <c r="H1882" s="399" t="s">
        <v>2972</v>
      </c>
      <c r="I1882" s="399" t="s">
        <v>949</v>
      </c>
      <c r="J1882" s="399" t="s">
        <v>950</v>
      </c>
      <c r="K1882" s="400">
        <v>161.01</v>
      </c>
      <c r="L1882" s="399" t="s">
        <v>951</v>
      </c>
    </row>
    <row r="1883" spans="1:12" ht="13.5">
      <c r="A1883" s="399" t="s">
        <v>2904</v>
      </c>
      <c r="B1883" s="399" t="s">
        <v>2905</v>
      </c>
      <c r="C1883" s="399" t="s">
        <v>2958</v>
      </c>
      <c r="D1883" s="399" t="s">
        <v>2959</v>
      </c>
      <c r="E1883" s="400" t="s">
        <v>947</v>
      </c>
      <c r="F1883" s="399" t="s">
        <v>947</v>
      </c>
      <c r="G1883" s="399">
        <v>100653</v>
      </c>
      <c r="H1883" s="399" t="s">
        <v>2973</v>
      </c>
      <c r="I1883" s="399" t="s">
        <v>949</v>
      </c>
      <c r="J1883" s="399" t="s">
        <v>950</v>
      </c>
      <c r="K1883" s="400">
        <v>269.14999999999998</v>
      </c>
      <c r="L1883" s="399" t="s">
        <v>951</v>
      </c>
    </row>
    <row r="1884" spans="1:12" ht="13.5">
      <c r="A1884" s="399" t="s">
        <v>2904</v>
      </c>
      <c r="B1884" s="399" t="s">
        <v>2905</v>
      </c>
      <c r="C1884" s="399" t="s">
        <v>2958</v>
      </c>
      <c r="D1884" s="399" t="s">
        <v>2959</v>
      </c>
      <c r="E1884" s="400" t="s">
        <v>947</v>
      </c>
      <c r="F1884" s="399" t="s">
        <v>947</v>
      </c>
      <c r="G1884" s="399">
        <v>100654</v>
      </c>
      <c r="H1884" s="399" t="s">
        <v>2974</v>
      </c>
      <c r="I1884" s="399" t="s">
        <v>949</v>
      </c>
      <c r="J1884" s="399" t="s">
        <v>950</v>
      </c>
      <c r="K1884" s="400">
        <v>363.56</v>
      </c>
      <c r="L1884" s="399" t="s">
        <v>951</v>
      </c>
    </row>
    <row r="1885" spans="1:12" ht="13.5">
      <c r="A1885" s="399" t="s">
        <v>2904</v>
      </c>
      <c r="B1885" s="399" t="s">
        <v>2905</v>
      </c>
      <c r="C1885" s="399" t="s">
        <v>2958</v>
      </c>
      <c r="D1885" s="399" t="s">
        <v>2959</v>
      </c>
      <c r="E1885" s="400" t="s">
        <v>947</v>
      </c>
      <c r="F1885" s="399" t="s">
        <v>947</v>
      </c>
      <c r="G1885" s="399">
        <v>100655</v>
      </c>
      <c r="H1885" s="399" t="s">
        <v>2975</v>
      </c>
      <c r="I1885" s="399" t="s">
        <v>949</v>
      </c>
      <c r="J1885" s="399" t="s">
        <v>950</v>
      </c>
      <c r="K1885" s="400">
        <v>419.48</v>
      </c>
      <c r="L1885" s="399" t="s">
        <v>951</v>
      </c>
    </row>
    <row r="1886" spans="1:12" ht="13.5">
      <c r="A1886" s="399" t="s">
        <v>2904</v>
      </c>
      <c r="B1886" s="399" t="s">
        <v>2905</v>
      </c>
      <c r="C1886" s="399" t="s">
        <v>2958</v>
      </c>
      <c r="D1886" s="399" t="s">
        <v>2959</v>
      </c>
      <c r="E1886" s="400" t="s">
        <v>947</v>
      </c>
      <c r="F1886" s="399" t="s">
        <v>947</v>
      </c>
      <c r="G1886" s="399">
        <v>100656</v>
      </c>
      <c r="H1886" s="399" t="s">
        <v>2976</v>
      </c>
      <c r="I1886" s="399" t="s">
        <v>949</v>
      </c>
      <c r="J1886" s="399" t="s">
        <v>950</v>
      </c>
      <c r="K1886" s="400">
        <v>66.959999999999994</v>
      </c>
      <c r="L1886" s="399" t="s">
        <v>951</v>
      </c>
    </row>
    <row r="1887" spans="1:12" ht="13.5">
      <c r="A1887" s="399" t="s">
        <v>2904</v>
      </c>
      <c r="B1887" s="399" t="s">
        <v>2905</v>
      </c>
      <c r="C1887" s="399" t="s">
        <v>2958</v>
      </c>
      <c r="D1887" s="399" t="s">
        <v>2959</v>
      </c>
      <c r="E1887" s="400" t="s">
        <v>947</v>
      </c>
      <c r="F1887" s="399" t="s">
        <v>947</v>
      </c>
      <c r="G1887" s="399">
        <v>100657</v>
      </c>
      <c r="H1887" s="399" t="s">
        <v>2977</v>
      </c>
      <c r="I1887" s="399" t="s">
        <v>949</v>
      </c>
      <c r="J1887" s="399" t="s">
        <v>950</v>
      </c>
      <c r="K1887" s="400">
        <v>85.96</v>
      </c>
      <c r="L1887" s="399" t="s">
        <v>951</v>
      </c>
    </row>
    <row r="1888" spans="1:12" ht="13.5">
      <c r="A1888" s="399" t="s">
        <v>2904</v>
      </c>
      <c r="B1888" s="399" t="s">
        <v>2905</v>
      </c>
      <c r="C1888" s="399" t="s">
        <v>2958</v>
      </c>
      <c r="D1888" s="399" t="s">
        <v>2959</v>
      </c>
      <c r="E1888" s="400" t="s">
        <v>947</v>
      </c>
      <c r="F1888" s="399" t="s">
        <v>947</v>
      </c>
      <c r="G1888" s="399">
        <v>100658</v>
      </c>
      <c r="H1888" s="399" t="s">
        <v>2978</v>
      </c>
      <c r="I1888" s="399" t="s">
        <v>949</v>
      </c>
      <c r="J1888" s="399" t="s">
        <v>950</v>
      </c>
      <c r="K1888" s="400">
        <v>197.02</v>
      </c>
      <c r="L1888" s="399" t="s">
        <v>951</v>
      </c>
    </row>
    <row r="1889" spans="1:12" ht="13.5">
      <c r="A1889" s="399" t="s">
        <v>2904</v>
      </c>
      <c r="B1889" s="399" t="s">
        <v>2905</v>
      </c>
      <c r="C1889" s="399" t="s">
        <v>2958</v>
      </c>
      <c r="D1889" s="399" t="s">
        <v>2959</v>
      </c>
      <c r="E1889" s="400" t="s">
        <v>947</v>
      </c>
      <c r="F1889" s="399" t="s">
        <v>947</v>
      </c>
      <c r="G1889" s="399">
        <v>100889</v>
      </c>
      <c r="H1889" s="399" t="s">
        <v>2979</v>
      </c>
      <c r="I1889" s="399" t="s">
        <v>226</v>
      </c>
      <c r="J1889" s="399" t="s">
        <v>950</v>
      </c>
      <c r="K1889" s="400">
        <v>7.43</v>
      </c>
      <c r="L1889" s="399" t="s">
        <v>951</v>
      </c>
    </row>
    <row r="1890" spans="1:12" ht="13.5">
      <c r="A1890" s="399" t="s">
        <v>2904</v>
      </c>
      <c r="B1890" s="399" t="s">
        <v>2905</v>
      </c>
      <c r="C1890" s="399" t="s">
        <v>2958</v>
      </c>
      <c r="D1890" s="399" t="s">
        <v>2959</v>
      </c>
      <c r="E1890" s="400" t="s">
        <v>947</v>
      </c>
      <c r="F1890" s="399" t="s">
        <v>947</v>
      </c>
      <c r="G1890" s="399">
        <v>100890</v>
      </c>
      <c r="H1890" s="399" t="s">
        <v>2980</v>
      </c>
      <c r="I1890" s="399" t="s">
        <v>226</v>
      </c>
      <c r="J1890" s="399" t="s">
        <v>950</v>
      </c>
      <c r="K1890" s="400">
        <v>7.32</v>
      </c>
      <c r="L1890" s="399" t="s">
        <v>951</v>
      </c>
    </row>
    <row r="1891" spans="1:12" ht="13.5">
      <c r="A1891" s="399" t="s">
        <v>2904</v>
      </c>
      <c r="B1891" s="399" t="s">
        <v>2905</v>
      </c>
      <c r="C1891" s="399" t="s">
        <v>2958</v>
      </c>
      <c r="D1891" s="399" t="s">
        <v>2959</v>
      </c>
      <c r="E1891" s="400" t="s">
        <v>947</v>
      </c>
      <c r="F1891" s="399" t="s">
        <v>947</v>
      </c>
      <c r="G1891" s="399">
        <v>100892</v>
      </c>
      <c r="H1891" s="399" t="s">
        <v>2981</v>
      </c>
      <c r="I1891" s="399" t="s">
        <v>226</v>
      </c>
      <c r="J1891" s="399" t="s">
        <v>950</v>
      </c>
      <c r="K1891" s="400">
        <v>7.17</v>
      </c>
      <c r="L1891" s="399" t="s">
        <v>951</v>
      </c>
    </row>
    <row r="1892" spans="1:12" ht="13.5">
      <c r="A1892" s="399" t="s">
        <v>2904</v>
      </c>
      <c r="B1892" s="399" t="s">
        <v>2905</v>
      </c>
      <c r="C1892" s="399" t="s">
        <v>2958</v>
      </c>
      <c r="D1892" s="399" t="s">
        <v>2959</v>
      </c>
      <c r="E1892" s="400" t="s">
        <v>947</v>
      </c>
      <c r="F1892" s="399" t="s">
        <v>947</v>
      </c>
      <c r="G1892" s="399">
        <v>100893</v>
      </c>
      <c r="H1892" s="399" t="s">
        <v>2982</v>
      </c>
      <c r="I1892" s="399" t="s">
        <v>226</v>
      </c>
      <c r="J1892" s="399" t="s">
        <v>950</v>
      </c>
      <c r="K1892" s="400">
        <v>7.05</v>
      </c>
      <c r="L1892" s="399" t="s">
        <v>951</v>
      </c>
    </row>
    <row r="1893" spans="1:12" ht="13.5">
      <c r="A1893" s="399" t="s">
        <v>2904</v>
      </c>
      <c r="B1893" s="399" t="s">
        <v>2905</v>
      </c>
      <c r="C1893" s="399" t="s">
        <v>2958</v>
      </c>
      <c r="D1893" s="399" t="s">
        <v>2959</v>
      </c>
      <c r="E1893" s="400" t="s">
        <v>947</v>
      </c>
      <c r="F1893" s="399" t="s">
        <v>947</v>
      </c>
      <c r="G1893" s="399">
        <v>100894</v>
      </c>
      <c r="H1893" s="399" t="s">
        <v>2983</v>
      </c>
      <c r="I1893" s="399" t="s">
        <v>226</v>
      </c>
      <c r="J1893" s="399" t="s">
        <v>950</v>
      </c>
      <c r="K1893" s="400">
        <v>6.96</v>
      </c>
      <c r="L1893" s="399" t="s">
        <v>951</v>
      </c>
    </row>
    <row r="1894" spans="1:12" ht="13.5">
      <c r="A1894" s="399" t="s">
        <v>2904</v>
      </c>
      <c r="B1894" s="399" t="s">
        <v>2905</v>
      </c>
      <c r="C1894" s="399" t="s">
        <v>2958</v>
      </c>
      <c r="D1894" s="399" t="s">
        <v>2959</v>
      </c>
      <c r="E1894" s="400" t="s">
        <v>947</v>
      </c>
      <c r="F1894" s="399" t="s">
        <v>947</v>
      </c>
      <c r="G1894" s="399">
        <v>100896</v>
      </c>
      <c r="H1894" s="399" t="s">
        <v>2984</v>
      </c>
      <c r="I1894" s="399" t="s">
        <v>949</v>
      </c>
      <c r="J1894" s="399" t="s">
        <v>950</v>
      </c>
      <c r="K1894" s="400">
        <v>38.200000000000003</v>
      </c>
      <c r="L1894" s="399" t="s">
        <v>951</v>
      </c>
    </row>
    <row r="1895" spans="1:12" ht="13.5">
      <c r="A1895" s="399" t="s">
        <v>2904</v>
      </c>
      <c r="B1895" s="399" t="s">
        <v>2905</v>
      </c>
      <c r="C1895" s="399" t="s">
        <v>2958</v>
      </c>
      <c r="D1895" s="399" t="s">
        <v>2959</v>
      </c>
      <c r="E1895" s="400" t="s">
        <v>947</v>
      </c>
      <c r="F1895" s="399" t="s">
        <v>947</v>
      </c>
      <c r="G1895" s="399">
        <v>100897</v>
      </c>
      <c r="H1895" s="399" t="s">
        <v>2985</v>
      </c>
      <c r="I1895" s="399" t="s">
        <v>949</v>
      </c>
      <c r="J1895" s="399" t="s">
        <v>950</v>
      </c>
      <c r="K1895" s="400">
        <v>74.11</v>
      </c>
      <c r="L1895" s="399" t="s">
        <v>951</v>
      </c>
    </row>
    <row r="1896" spans="1:12" ht="13.5">
      <c r="A1896" s="399" t="s">
        <v>2904</v>
      </c>
      <c r="B1896" s="399" t="s">
        <v>2905</v>
      </c>
      <c r="C1896" s="399" t="s">
        <v>2958</v>
      </c>
      <c r="D1896" s="399" t="s">
        <v>2959</v>
      </c>
      <c r="E1896" s="400" t="s">
        <v>947</v>
      </c>
      <c r="F1896" s="399" t="s">
        <v>947</v>
      </c>
      <c r="G1896" s="399">
        <v>100898</v>
      </c>
      <c r="H1896" s="399" t="s">
        <v>2986</v>
      </c>
      <c r="I1896" s="399" t="s">
        <v>949</v>
      </c>
      <c r="J1896" s="399" t="s">
        <v>950</v>
      </c>
      <c r="K1896" s="400">
        <v>142.72</v>
      </c>
      <c r="L1896" s="399" t="s">
        <v>951</v>
      </c>
    </row>
    <row r="1897" spans="1:12" ht="13.5">
      <c r="A1897" s="399" t="s">
        <v>2904</v>
      </c>
      <c r="B1897" s="399" t="s">
        <v>2905</v>
      </c>
      <c r="C1897" s="399" t="s">
        <v>2958</v>
      </c>
      <c r="D1897" s="399" t="s">
        <v>2959</v>
      </c>
      <c r="E1897" s="400" t="s">
        <v>947</v>
      </c>
      <c r="F1897" s="399" t="s">
        <v>947</v>
      </c>
      <c r="G1897" s="399">
        <v>100899</v>
      </c>
      <c r="H1897" s="399" t="s">
        <v>2987</v>
      </c>
      <c r="I1897" s="399" t="s">
        <v>949</v>
      </c>
      <c r="J1897" s="399" t="s">
        <v>950</v>
      </c>
      <c r="K1897" s="400">
        <v>56.99</v>
      </c>
      <c r="L1897" s="399" t="s">
        <v>951</v>
      </c>
    </row>
    <row r="1898" spans="1:12" ht="13.5">
      <c r="A1898" s="399" t="s">
        <v>2904</v>
      </c>
      <c r="B1898" s="399" t="s">
        <v>2905</v>
      </c>
      <c r="C1898" s="399" t="s">
        <v>2958</v>
      </c>
      <c r="D1898" s="399" t="s">
        <v>2959</v>
      </c>
      <c r="E1898" s="400" t="s">
        <v>947</v>
      </c>
      <c r="F1898" s="399" t="s">
        <v>947</v>
      </c>
      <c r="G1898" s="399">
        <v>100900</v>
      </c>
      <c r="H1898" s="399" t="s">
        <v>2988</v>
      </c>
      <c r="I1898" s="399" t="s">
        <v>949</v>
      </c>
      <c r="J1898" s="399" t="s">
        <v>950</v>
      </c>
      <c r="K1898" s="400">
        <v>164.81</v>
      </c>
      <c r="L1898" s="399" t="s">
        <v>951</v>
      </c>
    </row>
    <row r="1899" spans="1:12" ht="13.5">
      <c r="A1899" s="399" t="s">
        <v>2904</v>
      </c>
      <c r="B1899" s="399" t="s">
        <v>2905</v>
      </c>
      <c r="C1899" s="399" t="s">
        <v>2958</v>
      </c>
      <c r="D1899" s="399" t="s">
        <v>2959</v>
      </c>
      <c r="E1899" s="400" t="s">
        <v>947</v>
      </c>
      <c r="F1899" s="399" t="s">
        <v>947</v>
      </c>
      <c r="G1899" s="399">
        <v>100929</v>
      </c>
      <c r="H1899" s="399" t="s">
        <v>2989</v>
      </c>
      <c r="I1899" s="399" t="s">
        <v>949</v>
      </c>
      <c r="J1899" s="399" t="s">
        <v>950</v>
      </c>
      <c r="K1899" s="400">
        <v>168.2</v>
      </c>
      <c r="L1899" s="399" t="s">
        <v>951</v>
      </c>
    </row>
    <row r="1900" spans="1:12" ht="13.5">
      <c r="A1900" s="399" t="s">
        <v>2904</v>
      </c>
      <c r="B1900" s="399" t="s">
        <v>2905</v>
      </c>
      <c r="C1900" s="399" t="s">
        <v>2958</v>
      </c>
      <c r="D1900" s="399" t="s">
        <v>2959</v>
      </c>
      <c r="E1900" s="400" t="s">
        <v>947</v>
      </c>
      <c r="F1900" s="399" t="s">
        <v>947</v>
      </c>
      <c r="G1900" s="399">
        <v>100930</v>
      </c>
      <c r="H1900" s="399" t="s">
        <v>2990</v>
      </c>
      <c r="I1900" s="399" t="s">
        <v>949</v>
      </c>
      <c r="J1900" s="399" t="s">
        <v>950</v>
      </c>
      <c r="K1900" s="400">
        <v>246.87</v>
      </c>
      <c r="L1900" s="399" t="s">
        <v>951</v>
      </c>
    </row>
    <row r="1901" spans="1:12" ht="13.5">
      <c r="A1901" s="399" t="s">
        <v>2904</v>
      </c>
      <c r="B1901" s="399" t="s">
        <v>2905</v>
      </c>
      <c r="C1901" s="399" t="s">
        <v>2958</v>
      </c>
      <c r="D1901" s="399" t="s">
        <v>2959</v>
      </c>
      <c r="E1901" s="400" t="s">
        <v>947</v>
      </c>
      <c r="F1901" s="399" t="s">
        <v>947</v>
      </c>
      <c r="G1901" s="399">
        <v>100931</v>
      </c>
      <c r="H1901" s="399" t="s">
        <v>2991</v>
      </c>
      <c r="I1901" s="399" t="s">
        <v>949</v>
      </c>
      <c r="J1901" s="399" t="s">
        <v>950</v>
      </c>
      <c r="K1901" s="400">
        <v>313.48</v>
      </c>
      <c r="L1901" s="399" t="s">
        <v>951</v>
      </c>
    </row>
    <row r="1902" spans="1:12" ht="13.5">
      <c r="A1902" s="399" t="s">
        <v>2904</v>
      </c>
      <c r="B1902" s="399" t="s">
        <v>2905</v>
      </c>
      <c r="C1902" s="399" t="s">
        <v>2958</v>
      </c>
      <c r="D1902" s="399" t="s">
        <v>2959</v>
      </c>
      <c r="E1902" s="400" t="s">
        <v>947</v>
      </c>
      <c r="F1902" s="399" t="s">
        <v>947</v>
      </c>
      <c r="G1902" s="399">
        <v>100932</v>
      </c>
      <c r="H1902" s="399" t="s">
        <v>2992</v>
      </c>
      <c r="I1902" s="399" t="s">
        <v>949</v>
      </c>
      <c r="J1902" s="399" t="s">
        <v>950</v>
      </c>
      <c r="K1902" s="400">
        <v>419.95</v>
      </c>
      <c r="L1902" s="399" t="s">
        <v>951</v>
      </c>
    </row>
    <row r="1903" spans="1:12" ht="13.5">
      <c r="A1903" s="399" t="s">
        <v>2904</v>
      </c>
      <c r="B1903" s="399" t="s">
        <v>2905</v>
      </c>
      <c r="C1903" s="399" t="s">
        <v>2958</v>
      </c>
      <c r="D1903" s="399" t="s">
        <v>2959</v>
      </c>
      <c r="E1903" s="400" t="s">
        <v>947</v>
      </c>
      <c r="F1903" s="399" t="s">
        <v>947</v>
      </c>
      <c r="G1903" s="399">
        <v>100933</v>
      </c>
      <c r="H1903" s="399" t="s">
        <v>2993</v>
      </c>
      <c r="I1903" s="399" t="s">
        <v>949</v>
      </c>
      <c r="J1903" s="399" t="s">
        <v>950</v>
      </c>
      <c r="K1903" s="400">
        <v>214.14</v>
      </c>
      <c r="L1903" s="399" t="s">
        <v>951</v>
      </c>
    </row>
    <row r="1904" spans="1:12" ht="13.5">
      <c r="A1904" s="399" t="s">
        <v>2904</v>
      </c>
      <c r="B1904" s="399" t="s">
        <v>2905</v>
      </c>
      <c r="C1904" s="399" t="s">
        <v>2958</v>
      </c>
      <c r="D1904" s="399" t="s">
        <v>2959</v>
      </c>
      <c r="E1904" s="400" t="s">
        <v>947</v>
      </c>
      <c r="F1904" s="399" t="s">
        <v>947</v>
      </c>
      <c r="G1904" s="399">
        <v>100934</v>
      </c>
      <c r="H1904" s="399" t="s">
        <v>2994</v>
      </c>
      <c r="I1904" s="399" t="s">
        <v>949</v>
      </c>
      <c r="J1904" s="399" t="s">
        <v>950</v>
      </c>
      <c r="K1904" s="400">
        <v>304.27</v>
      </c>
      <c r="L1904" s="399" t="s">
        <v>951</v>
      </c>
    </row>
    <row r="1905" spans="1:12" ht="13.5">
      <c r="A1905" s="399" t="s">
        <v>2904</v>
      </c>
      <c r="B1905" s="399" t="s">
        <v>2905</v>
      </c>
      <c r="C1905" s="399" t="s">
        <v>2958</v>
      </c>
      <c r="D1905" s="399" t="s">
        <v>2959</v>
      </c>
      <c r="E1905" s="400" t="s">
        <v>947</v>
      </c>
      <c r="F1905" s="399" t="s">
        <v>947</v>
      </c>
      <c r="G1905" s="399">
        <v>100935</v>
      </c>
      <c r="H1905" s="399" t="s">
        <v>2995</v>
      </c>
      <c r="I1905" s="399" t="s">
        <v>949</v>
      </c>
      <c r="J1905" s="399" t="s">
        <v>950</v>
      </c>
      <c r="K1905" s="400">
        <v>385.64</v>
      </c>
      <c r="L1905" s="399" t="s">
        <v>951</v>
      </c>
    </row>
    <row r="1906" spans="1:12" ht="13.5">
      <c r="A1906" s="399" t="s">
        <v>2904</v>
      </c>
      <c r="B1906" s="399" t="s">
        <v>2905</v>
      </c>
      <c r="C1906" s="399" t="s">
        <v>2958</v>
      </c>
      <c r="D1906" s="399" t="s">
        <v>2959</v>
      </c>
      <c r="E1906" s="400" t="s">
        <v>947</v>
      </c>
      <c r="F1906" s="399" t="s">
        <v>947</v>
      </c>
      <c r="G1906" s="399">
        <v>100936</v>
      </c>
      <c r="H1906" s="399" t="s">
        <v>2996</v>
      </c>
      <c r="I1906" s="399" t="s">
        <v>949</v>
      </c>
      <c r="J1906" s="399" t="s">
        <v>950</v>
      </c>
      <c r="K1906" s="400">
        <v>504.11</v>
      </c>
      <c r="L1906" s="399" t="s">
        <v>951</v>
      </c>
    </row>
    <row r="1907" spans="1:12" ht="13.5">
      <c r="A1907" s="399" t="s">
        <v>2904</v>
      </c>
      <c r="B1907" s="399" t="s">
        <v>2905</v>
      </c>
      <c r="C1907" s="399" t="s">
        <v>2997</v>
      </c>
      <c r="D1907" s="399" t="s">
        <v>2998</v>
      </c>
      <c r="E1907" s="400" t="s">
        <v>947</v>
      </c>
      <c r="F1907" s="399" t="s">
        <v>947</v>
      </c>
      <c r="G1907" s="399">
        <v>95240</v>
      </c>
      <c r="H1907" s="399" t="s">
        <v>2999</v>
      </c>
      <c r="I1907" s="399" t="s">
        <v>1205</v>
      </c>
      <c r="J1907" s="399" t="s">
        <v>1037</v>
      </c>
      <c r="K1907" s="400">
        <v>13.22</v>
      </c>
      <c r="L1907" s="399" t="s">
        <v>951</v>
      </c>
    </row>
    <row r="1908" spans="1:12" ht="13.5">
      <c r="A1908" s="399" t="s">
        <v>2904</v>
      </c>
      <c r="B1908" s="399" t="s">
        <v>2905</v>
      </c>
      <c r="C1908" s="399" t="s">
        <v>2997</v>
      </c>
      <c r="D1908" s="399" t="s">
        <v>2998</v>
      </c>
      <c r="E1908" s="400" t="s">
        <v>947</v>
      </c>
      <c r="F1908" s="399" t="s">
        <v>947</v>
      </c>
      <c r="G1908" s="399">
        <v>95241</v>
      </c>
      <c r="H1908" s="399" t="s">
        <v>3000</v>
      </c>
      <c r="I1908" s="399" t="s">
        <v>1205</v>
      </c>
      <c r="J1908" s="399" t="s">
        <v>1037</v>
      </c>
      <c r="K1908" s="400">
        <v>22.05</v>
      </c>
      <c r="L1908" s="399" t="s">
        <v>951</v>
      </c>
    </row>
    <row r="1909" spans="1:12" ht="13.5">
      <c r="A1909" s="399" t="s">
        <v>2904</v>
      </c>
      <c r="B1909" s="399" t="s">
        <v>2905</v>
      </c>
      <c r="C1909" s="399" t="s">
        <v>2997</v>
      </c>
      <c r="D1909" s="399" t="s">
        <v>2998</v>
      </c>
      <c r="E1909" s="400" t="s">
        <v>947</v>
      </c>
      <c r="F1909" s="399" t="s">
        <v>947</v>
      </c>
      <c r="G1909" s="399">
        <v>96616</v>
      </c>
      <c r="H1909" s="399" t="s">
        <v>3001</v>
      </c>
      <c r="I1909" s="399" t="s">
        <v>2331</v>
      </c>
      <c r="J1909" s="399" t="s">
        <v>1037</v>
      </c>
      <c r="K1909" s="400">
        <v>462.17</v>
      </c>
      <c r="L1909" s="399" t="s">
        <v>951</v>
      </c>
    </row>
    <row r="1910" spans="1:12" ht="13.5">
      <c r="A1910" s="399" t="s">
        <v>2904</v>
      </c>
      <c r="B1910" s="399" t="s">
        <v>2905</v>
      </c>
      <c r="C1910" s="399" t="s">
        <v>2997</v>
      </c>
      <c r="D1910" s="399" t="s">
        <v>2998</v>
      </c>
      <c r="E1910" s="400" t="s">
        <v>947</v>
      </c>
      <c r="F1910" s="399" t="s">
        <v>947</v>
      </c>
      <c r="G1910" s="399">
        <v>96617</v>
      </c>
      <c r="H1910" s="399" t="s">
        <v>3002</v>
      </c>
      <c r="I1910" s="399" t="s">
        <v>1205</v>
      </c>
      <c r="J1910" s="399" t="s">
        <v>1037</v>
      </c>
      <c r="K1910" s="400">
        <v>13.85</v>
      </c>
      <c r="L1910" s="399" t="s">
        <v>951</v>
      </c>
    </row>
    <row r="1911" spans="1:12" ht="13.5">
      <c r="A1911" s="399" t="s">
        <v>2904</v>
      </c>
      <c r="B1911" s="399" t="s">
        <v>2905</v>
      </c>
      <c r="C1911" s="399" t="s">
        <v>2997</v>
      </c>
      <c r="D1911" s="399" t="s">
        <v>2998</v>
      </c>
      <c r="E1911" s="400" t="s">
        <v>947</v>
      </c>
      <c r="F1911" s="399" t="s">
        <v>947</v>
      </c>
      <c r="G1911" s="399">
        <v>96619</v>
      </c>
      <c r="H1911" s="399" t="s">
        <v>3003</v>
      </c>
      <c r="I1911" s="399" t="s">
        <v>1205</v>
      </c>
      <c r="J1911" s="399" t="s">
        <v>1037</v>
      </c>
      <c r="K1911" s="400">
        <v>23.1</v>
      </c>
      <c r="L1911" s="399" t="s">
        <v>951</v>
      </c>
    </row>
    <row r="1912" spans="1:12" ht="13.5">
      <c r="A1912" s="399" t="s">
        <v>2904</v>
      </c>
      <c r="B1912" s="399" t="s">
        <v>2905</v>
      </c>
      <c r="C1912" s="399" t="s">
        <v>2997</v>
      </c>
      <c r="D1912" s="399" t="s">
        <v>2998</v>
      </c>
      <c r="E1912" s="400" t="s">
        <v>947</v>
      </c>
      <c r="F1912" s="399" t="s">
        <v>947</v>
      </c>
      <c r="G1912" s="399">
        <v>96620</v>
      </c>
      <c r="H1912" s="399" t="s">
        <v>3004</v>
      </c>
      <c r="I1912" s="399" t="s">
        <v>2331</v>
      </c>
      <c r="J1912" s="399" t="s">
        <v>1037</v>
      </c>
      <c r="K1912" s="400">
        <v>441.28</v>
      </c>
      <c r="L1912" s="399" t="s">
        <v>951</v>
      </c>
    </row>
    <row r="1913" spans="1:12" ht="13.5">
      <c r="A1913" s="399" t="s">
        <v>2904</v>
      </c>
      <c r="B1913" s="399" t="s">
        <v>2905</v>
      </c>
      <c r="C1913" s="399" t="s">
        <v>2997</v>
      </c>
      <c r="D1913" s="399" t="s">
        <v>2998</v>
      </c>
      <c r="E1913" s="400" t="s">
        <v>947</v>
      </c>
      <c r="F1913" s="399" t="s">
        <v>947</v>
      </c>
      <c r="G1913" s="399">
        <v>96621</v>
      </c>
      <c r="H1913" s="399" t="s">
        <v>3005</v>
      </c>
      <c r="I1913" s="399" t="s">
        <v>2331</v>
      </c>
      <c r="J1913" s="399" t="s">
        <v>1037</v>
      </c>
      <c r="K1913" s="400">
        <v>169.28</v>
      </c>
      <c r="L1913" s="399" t="s">
        <v>951</v>
      </c>
    </row>
    <row r="1914" spans="1:12" ht="13.5">
      <c r="A1914" s="399" t="s">
        <v>2904</v>
      </c>
      <c r="B1914" s="399" t="s">
        <v>2905</v>
      </c>
      <c r="C1914" s="399" t="s">
        <v>2997</v>
      </c>
      <c r="D1914" s="399" t="s">
        <v>2998</v>
      </c>
      <c r="E1914" s="400" t="s">
        <v>947</v>
      </c>
      <c r="F1914" s="399" t="s">
        <v>947</v>
      </c>
      <c r="G1914" s="399">
        <v>96622</v>
      </c>
      <c r="H1914" s="399" t="s">
        <v>3006</v>
      </c>
      <c r="I1914" s="399" t="s">
        <v>2331</v>
      </c>
      <c r="J1914" s="399" t="s">
        <v>1037</v>
      </c>
      <c r="K1914" s="400">
        <v>107.92</v>
      </c>
      <c r="L1914" s="399" t="s">
        <v>951</v>
      </c>
    </row>
    <row r="1915" spans="1:12" ht="13.5">
      <c r="A1915" s="399" t="s">
        <v>2904</v>
      </c>
      <c r="B1915" s="399" t="s">
        <v>2905</v>
      </c>
      <c r="C1915" s="399" t="s">
        <v>2997</v>
      </c>
      <c r="D1915" s="399" t="s">
        <v>2998</v>
      </c>
      <c r="E1915" s="400" t="s">
        <v>947</v>
      </c>
      <c r="F1915" s="399" t="s">
        <v>947</v>
      </c>
      <c r="G1915" s="399">
        <v>96623</v>
      </c>
      <c r="H1915" s="399" t="s">
        <v>3007</v>
      </c>
      <c r="I1915" s="399" t="s">
        <v>2331</v>
      </c>
      <c r="J1915" s="399" t="s">
        <v>1037</v>
      </c>
      <c r="K1915" s="400">
        <v>154.97999999999999</v>
      </c>
      <c r="L1915" s="399" t="s">
        <v>951</v>
      </c>
    </row>
    <row r="1916" spans="1:12" ht="13.5">
      <c r="A1916" s="399" t="s">
        <v>2904</v>
      </c>
      <c r="B1916" s="399" t="s">
        <v>2905</v>
      </c>
      <c r="C1916" s="399" t="s">
        <v>2997</v>
      </c>
      <c r="D1916" s="399" t="s">
        <v>2998</v>
      </c>
      <c r="E1916" s="400" t="s">
        <v>947</v>
      </c>
      <c r="F1916" s="399" t="s">
        <v>947</v>
      </c>
      <c r="G1916" s="399">
        <v>96624</v>
      </c>
      <c r="H1916" s="399" t="s">
        <v>3008</v>
      </c>
      <c r="I1916" s="399" t="s">
        <v>2331</v>
      </c>
      <c r="J1916" s="399" t="s">
        <v>1037</v>
      </c>
      <c r="K1916" s="400">
        <v>102.87</v>
      </c>
      <c r="L1916" s="399" t="s">
        <v>951</v>
      </c>
    </row>
    <row r="1917" spans="1:12" ht="13.5">
      <c r="A1917" s="399" t="s">
        <v>2904</v>
      </c>
      <c r="B1917" s="399" t="s">
        <v>2905</v>
      </c>
      <c r="C1917" s="399" t="s">
        <v>2997</v>
      </c>
      <c r="D1917" s="399" t="s">
        <v>2998</v>
      </c>
      <c r="E1917" s="400" t="s">
        <v>947</v>
      </c>
      <c r="F1917" s="399" t="s">
        <v>947</v>
      </c>
      <c r="G1917" s="399">
        <v>97082</v>
      </c>
      <c r="H1917" s="399" t="s">
        <v>3009</v>
      </c>
      <c r="I1917" s="399" t="s">
        <v>2331</v>
      </c>
      <c r="J1917" s="399" t="s">
        <v>1440</v>
      </c>
      <c r="K1917" s="400">
        <v>48.14</v>
      </c>
      <c r="L1917" s="399" t="s">
        <v>951</v>
      </c>
    </row>
    <row r="1918" spans="1:12" ht="13.5">
      <c r="A1918" s="399" t="s">
        <v>2904</v>
      </c>
      <c r="B1918" s="399" t="s">
        <v>2905</v>
      </c>
      <c r="C1918" s="399" t="s">
        <v>2997</v>
      </c>
      <c r="D1918" s="399" t="s">
        <v>2998</v>
      </c>
      <c r="E1918" s="400" t="s">
        <v>947</v>
      </c>
      <c r="F1918" s="399" t="s">
        <v>947</v>
      </c>
      <c r="G1918" s="399">
        <v>97083</v>
      </c>
      <c r="H1918" s="399" t="s">
        <v>3010</v>
      </c>
      <c r="I1918" s="399" t="s">
        <v>1205</v>
      </c>
      <c r="J1918" s="399" t="s">
        <v>950</v>
      </c>
      <c r="K1918" s="400">
        <v>2.62</v>
      </c>
      <c r="L1918" s="399" t="s">
        <v>951</v>
      </c>
    </row>
    <row r="1919" spans="1:12" ht="13.5">
      <c r="A1919" s="399" t="s">
        <v>2904</v>
      </c>
      <c r="B1919" s="399" t="s">
        <v>2905</v>
      </c>
      <c r="C1919" s="399" t="s">
        <v>2997</v>
      </c>
      <c r="D1919" s="399" t="s">
        <v>2998</v>
      </c>
      <c r="E1919" s="400" t="s">
        <v>947</v>
      </c>
      <c r="F1919" s="399" t="s">
        <v>947</v>
      </c>
      <c r="G1919" s="399">
        <v>97084</v>
      </c>
      <c r="H1919" s="399" t="s">
        <v>3011</v>
      </c>
      <c r="I1919" s="399" t="s">
        <v>1205</v>
      </c>
      <c r="J1919" s="399" t="s">
        <v>1037</v>
      </c>
      <c r="K1919" s="400">
        <v>0.54</v>
      </c>
      <c r="L1919" s="399" t="s">
        <v>951</v>
      </c>
    </row>
    <row r="1920" spans="1:12" ht="13.5">
      <c r="A1920" s="399" t="s">
        <v>2904</v>
      </c>
      <c r="B1920" s="399" t="s">
        <v>2905</v>
      </c>
      <c r="C1920" s="399" t="s">
        <v>2997</v>
      </c>
      <c r="D1920" s="399" t="s">
        <v>2998</v>
      </c>
      <c r="E1920" s="400" t="s">
        <v>947</v>
      </c>
      <c r="F1920" s="399" t="s">
        <v>947</v>
      </c>
      <c r="G1920" s="399">
        <v>97086</v>
      </c>
      <c r="H1920" s="399" t="s">
        <v>3012</v>
      </c>
      <c r="I1920" s="399" t="s">
        <v>1205</v>
      </c>
      <c r="J1920" s="399" t="s">
        <v>1037</v>
      </c>
      <c r="K1920" s="400">
        <v>96.55</v>
      </c>
      <c r="L1920" s="399" t="s">
        <v>951</v>
      </c>
    </row>
    <row r="1921" spans="1:12" ht="13.5">
      <c r="A1921" s="399" t="s">
        <v>2904</v>
      </c>
      <c r="B1921" s="399" t="s">
        <v>2905</v>
      </c>
      <c r="C1921" s="399" t="s">
        <v>2997</v>
      </c>
      <c r="D1921" s="399" t="s">
        <v>2998</v>
      </c>
      <c r="E1921" s="400" t="s">
        <v>947</v>
      </c>
      <c r="F1921" s="399" t="s">
        <v>947</v>
      </c>
      <c r="G1921" s="399">
        <v>97094</v>
      </c>
      <c r="H1921" s="399" t="s">
        <v>3013</v>
      </c>
      <c r="I1921" s="399" t="s">
        <v>2331</v>
      </c>
      <c r="J1921" s="399" t="s">
        <v>950</v>
      </c>
      <c r="K1921" s="400">
        <v>384.31</v>
      </c>
      <c r="L1921" s="399" t="s">
        <v>951</v>
      </c>
    </row>
    <row r="1922" spans="1:12" ht="13.5">
      <c r="A1922" s="399" t="s">
        <v>2904</v>
      </c>
      <c r="B1922" s="399" t="s">
        <v>2905</v>
      </c>
      <c r="C1922" s="399" t="s">
        <v>2997</v>
      </c>
      <c r="D1922" s="399" t="s">
        <v>2998</v>
      </c>
      <c r="E1922" s="400" t="s">
        <v>947</v>
      </c>
      <c r="F1922" s="399" t="s">
        <v>947</v>
      </c>
      <c r="G1922" s="399">
        <v>97095</v>
      </c>
      <c r="H1922" s="399" t="s">
        <v>3014</v>
      </c>
      <c r="I1922" s="399" t="s">
        <v>2331</v>
      </c>
      <c r="J1922" s="399" t="s">
        <v>950</v>
      </c>
      <c r="K1922" s="400">
        <v>360.55</v>
      </c>
      <c r="L1922" s="399" t="s">
        <v>951</v>
      </c>
    </row>
    <row r="1923" spans="1:12" ht="13.5">
      <c r="A1923" s="399" t="s">
        <v>2904</v>
      </c>
      <c r="B1923" s="399" t="s">
        <v>2905</v>
      </c>
      <c r="C1923" s="399" t="s">
        <v>2997</v>
      </c>
      <c r="D1923" s="399" t="s">
        <v>2998</v>
      </c>
      <c r="E1923" s="400" t="s">
        <v>947</v>
      </c>
      <c r="F1923" s="399" t="s">
        <v>947</v>
      </c>
      <c r="G1923" s="399">
        <v>97096</v>
      </c>
      <c r="H1923" s="399" t="s">
        <v>3015</v>
      </c>
      <c r="I1923" s="399" t="s">
        <v>2331</v>
      </c>
      <c r="J1923" s="399" t="s">
        <v>950</v>
      </c>
      <c r="K1923" s="400">
        <v>348.36</v>
      </c>
      <c r="L1923" s="399" t="s">
        <v>951</v>
      </c>
    </row>
    <row r="1924" spans="1:12" ht="13.5">
      <c r="A1924" s="399" t="s">
        <v>2904</v>
      </c>
      <c r="B1924" s="399" t="s">
        <v>2905</v>
      </c>
      <c r="C1924" s="399" t="s">
        <v>2997</v>
      </c>
      <c r="D1924" s="399" t="s">
        <v>2998</v>
      </c>
      <c r="E1924" s="400" t="s">
        <v>947</v>
      </c>
      <c r="F1924" s="399" t="s">
        <v>947</v>
      </c>
      <c r="G1924" s="399">
        <v>97097</v>
      </c>
      <c r="H1924" s="399" t="s">
        <v>3016</v>
      </c>
      <c r="I1924" s="399" t="s">
        <v>1205</v>
      </c>
      <c r="J1924" s="399" t="s">
        <v>950</v>
      </c>
      <c r="K1924" s="400">
        <v>25.09</v>
      </c>
      <c r="L1924" s="399" t="s">
        <v>951</v>
      </c>
    </row>
    <row r="1925" spans="1:12" ht="13.5">
      <c r="A1925" s="399" t="s">
        <v>2904</v>
      </c>
      <c r="B1925" s="399" t="s">
        <v>2905</v>
      </c>
      <c r="C1925" s="399" t="s">
        <v>2997</v>
      </c>
      <c r="D1925" s="399" t="s">
        <v>2998</v>
      </c>
      <c r="E1925" s="400" t="s">
        <v>947</v>
      </c>
      <c r="F1925" s="399" t="s">
        <v>947</v>
      </c>
      <c r="G1925" s="399">
        <v>100322</v>
      </c>
      <c r="H1925" s="399" t="s">
        <v>3017</v>
      </c>
      <c r="I1925" s="399" t="s">
        <v>2331</v>
      </c>
      <c r="J1925" s="399" t="s">
        <v>1037</v>
      </c>
      <c r="K1925" s="400">
        <v>102.87</v>
      </c>
      <c r="L1925" s="399" t="s">
        <v>951</v>
      </c>
    </row>
    <row r="1926" spans="1:12" ht="13.5">
      <c r="A1926" s="399" t="s">
        <v>2904</v>
      </c>
      <c r="B1926" s="399" t="s">
        <v>2905</v>
      </c>
      <c r="C1926" s="399" t="s">
        <v>2997</v>
      </c>
      <c r="D1926" s="399" t="s">
        <v>2998</v>
      </c>
      <c r="E1926" s="400" t="s">
        <v>947</v>
      </c>
      <c r="F1926" s="399" t="s">
        <v>947</v>
      </c>
      <c r="G1926" s="399">
        <v>100323</v>
      </c>
      <c r="H1926" s="399" t="s">
        <v>3018</v>
      </c>
      <c r="I1926" s="399" t="s">
        <v>2331</v>
      </c>
      <c r="J1926" s="399" t="s">
        <v>1037</v>
      </c>
      <c r="K1926" s="400">
        <v>136.38</v>
      </c>
      <c r="L1926" s="399" t="s">
        <v>951</v>
      </c>
    </row>
    <row r="1927" spans="1:12" ht="13.5">
      <c r="A1927" s="399" t="s">
        <v>2904</v>
      </c>
      <c r="B1927" s="399" t="s">
        <v>2905</v>
      </c>
      <c r="C1927" s="399" t="s">
        <v>2997</v>
      </c>
      <c r="D1927" s="399" t="s">
        <v>2998</v>
      </c>
      <c r="E1927" s="400" t="s">
        <v>947</v>
      </c>
      <c r="F1927" s="399" t="s">
        <v>947</v>
      </c>
      <c r="G1927" s="399">
        <v>100324</v>
      </c>
      <c r="H1927" s="399" t="s">
        <v>3019</v>
      </c>
      <c r="I1927" s="399" t="s">
        <v>2331</v>
      </c>
      <c r="J1927" s="399" t="s">
        <v>1037</v>
      </c>
      <c r="K1927" s="400">
        <v>102.87</v>
      </c>
      <c r="L1927" s="399" t="s">
        <v>951</v>
      </c>
    </row>
    <row r="1928" spans="1:12" ht="13.5">
      <c r="A1928" s="399" t="s">
        <v>2904</v>
      </c>
      <c r="B1928" s="399" t="s">
        <v>2905</v>
      </c>
      <c r="C1928" s="399" t="s">
        <v>3020</v>
      </c>
      <c r="D1928" s="399" t="s">
        <v>3021</v>
      </c>
      <c r="E1928" s="400" t="s">
        <v>947</v>
      </c>
      <c r="F1928" s="399" t="s">
        <v>947</v>
      </c>
      <c r="G1928" s="399">
        <v>90996</v>
      </c>
      <c r="H1928" s="399" t="s">
        <v>3022</v>
      </c>
      <c r="I1928" s="399" t="s">
        <v>1205</v>
      </c>
      <c r="J1928" s="399" t="s">
        <v>950</v>
      </c>
      <c r="K1928" s="400">
        <v>12.76</v>
      </c>
      <c r="L1928" s="399" t="s">
        <v>951</v>
      </c>
    </row>
    <row r="1929" spans="1:12" ht="13.5">
      <c r="A1929" s="399" t="s">
        <v>2904</v>
      </c>
      <c r="B1929" s="399" t="s">
        <v>2905</v>
      </c>
      <c r="C1929" s="399" t="s">
        <v>3020</v>
      </c>
      <c r="D1929" s="399" t="s">
        <v>3021</v>
      </c>
      <c r="E1929" s="400" t="s">
        <v>947</v>
      </c>
      <c r="F1929" s="399" t="s">
        <v>947</v>
      </c>
      <c r="G1929" s="399">
        <v>90997</v>
      </c>
      <c r="H1929" s="399" t="s">
        <v>3023</v>
      </c>
      <c r="I1929" s="399" t="s">
        <v>1205</v>
      </c>
      <c r="J1929" s="399" t="s">
        <v>950</v>
      </c>
      <c r="K1929" s="400">
        <v>17.61</v>
      </c>
      <c r="L1929" s="399" t="s">
        <v>951</v>
      </c>
    </row>
    <row r="1930" spans="1:12" ht="13.5">
      <c r="A1930" s="399" t="s">
        <v>2904</v>
      </c>
      <c r="B1930" s="399" t="s">
        <v>2905</v>
      </c>
      <c r="C1930" s="399" t="s">
        <v>3020</v>
      </c>
      <c r="D1930" s="399" t="s">
        <v>3021</v>
      </c>
      <c r="E1930" s="400" t="s">
        <v>947</v>
      </c>
      <c r="F1930" s="399" t="s">
        <v>947</v>
      </c>
      <c r="G1930" s="399">
        <v>90998</v>
      </c>
      <c r="H1930" s="399" t="s">
        <v>3024</v>
      </c>
      <c r="I1930" s="399" t="s">
        <v>1205</v>
      </c>
      <c r="J1930" s="399" t="s">
        <v>950</v>
      </c>
      <c r="K1930" s="400">
        <v>21.42</v>
      </c>
      <c r="L1930" s="399" t="s">
        <v>951</v>
      </c>
    </row>
    <row r="1931" spans="1:12" ht="13.5">
      <c r="A1931" s="399" t="s">
        <v>2904</v>
      </c>
      <c r="B1931" s="399" t="s">
        <v>2905</v>
      </c>
      <c r="C1931" s="399" t="s">
        <v>3020</v>
      </c>
      <c r="D1931" s="399" t="s">
        <v>3021</v>
      </c>
      <c r="E1931" s="400" t="s">
        <v>947</v>
      </c>
      <c r="F1931" s="399" t="s">
        <v>947</v>
      </c>
      <c r="G1931" s="399">
        <v>91000</v>
      </c>
      <c r="H1931" s="399" t="s">
        <v>3025</v>
      </c>
      <c r="I1931" s="399" t="s">
        <v>1205</v>
      </c>
      <c r="J1931" s="399" t="s">
        <v>950</v>
      </c>
      <c r="K1931" s="400">
        <v>16.16</v>
      </c>
      <c r="L1931" s="399" t="s">
        <v>951</v>
      </c>
    </row>
    <row r="1932" spans="1:12" ht="13.5">
      <c r="A1932" s="399" t="s">
        <v>2904</v>
      </c>
      <c r="B1932" s="399" t="s">
        <v>2905</v>
      </c>
      <c r="C1932" s="399" t="s">
        <v>3020</v>
      </c>
      <c r="D1932" s="399" t="s">
        <v>3021</v>
      </c>
      <c r="E1932" s="400" t="s">
        <v>947</v>
      </c>
      <c r="F1932" s="399" t="s">
        <v>947</v>
      </c>
      <c r="G1932" s="399">
        <v>91002</v>
      </c>
      <c r="H1932" s="399" t="s">
        <v>3026</v>
      </c>
      <c r="I1932" s="399" t="s">
        <v>1205</v>
      </c>
      <c r="J1932" s="399" t="s">
        <v>950</v>
      </c>
      <c r="K1932" s="400">
        <v>14.81</v>
      </c>
      <c r="L1932" s="399" t="s">
        <v>951</v>
      </c>
    </row>
    <row r="1933" spans="1:12" ht="13.5">
      <c r="A1933" s="399" t="s">
        <v>2904</v>
      </c>
      <c r="B1933" s="399" t="s">
        <v>2905</v>
      </c>
      <c r="C1933" s="399" t="s">
        <v>3020</v>
      </c>
      <c r="D1933" s="399" t="s">
        <v>3021</v>
      </c>
      <c r="E1933" s="400" t="s">
        <v>947</v>
      </c>
      <c r="F1933" s="399" t="s">
        <v>947</v>
      </c>
      <c r="G1933" s="399">
        <v>91003</v>
      </c>
      <c r="H1933" s="399" t="s">
        <v>3027</v>
      </c>
      <c r="I1933" s="399" t="s">
        <v>1205</v>
      </c>
      <c r="J1933" s="399" t="s">
        <v>950</v>
      </c>
      <c r="K1933" s="400">
        <v>17.27</v>
      </c>
      <c r="L1933" s="399" t="s">
        <v>951</v>
      </c>
    </row>
    <row r="1934" spans="1:12" ht="13.5">
      <c r="A1934" s="399" t="s">
        <v>2904</v>
      </c>
      <c r="B1934" s="399" t="s">
        <v>2905</v>
      </c>
      <c r="C1934" s="399" t="s">
        <v>3020</v>
      </c>
      <c r="D1934" s="399" t="s">
        <v>3021</v>
      </c>
      <c r="E1934" s="400" t="s">
        <v>947</v>
      </c>
      <c r="F1934" s="399" t="s">
        <v>947</v>
      </c>
      <c r="G1934" s="399">
        <v>91004</v>
      </c>
      <c r="H1934" s="399" t="s">
        <v>3028</v>
      </c>
      <c r="I1934" s="399" t="s">
        <v>1205</v>
      </c>
      <c r="J1934" s="399" t="s">
        <v>950</v>
      </c>
      <c r="K1934" s="400">
        <v>13.62</v>
      </c>
      <c r="L1934" s="399" t="s">
        <v>951</v>
      </c>
    </row>
    <row r="1935" spans="1:12" ht="13.5">
      <c r="A1935" s="399" t="s">
        <v>2904</v>
      </c>
      <c r="B1935" s="399" t="s">
        <v>2905</v>
      </c>
      <c r="C1935" s="399" t="s">
        <v>3020</v>
      </c>
      <c r="D1935" s="399" t="s">
        <v>3021</v>
      </c>
      <c r="E1935" s="400" t="s">
        <v>947</v>
      </c>
      <c r="F1935" s="399" t="s">
        <v>947</v>
      </c>
      <c r="G1935" s="399">
        <v>91005</v>
      </c>
      <c r="H1935" s="399" t="s">
        <v>3029</v>
      </c>
      <c r="I1935" s="399" t="s">
        <v>1205</v>
      </c>
      <c r="J1935" s="399" t="s">
        <v>950</v>
      </c>
      <c r="K1935" s="400">
        <v>16.46</v>
      </c>
      <c r="L1935" s="399" t="s">
        <v>951</v>
      </c>
    </row>
    <row r="1936" spans="1:12" ht="13.5">
      <c r="A1936" s="399" t="s">
        <v>2904</v>
      </c>
      <c r="B1936" s="399" t="s">
        <v>2905</v>
      </c>
      <c r="C1936" s="399" t="s">
        <v>3020</v>
      </c>
      <c r="D1936" s="399" t="s">
        <v>3021</v>
      </c>
      <c r="E1936" s="400" t="s">
        <v>947</v>
      </c>
      <c r="F1936" s="399" t="s">
        <v>947</v>
      </c>
      <c r="G1936" s="399">
        <v>91006</v>
      </c>
      <c r="H1936" s="399" t="s">
        <v>3030</v>
      </c>
      <c r="I1936" s="399" t="s">
        <v>1205</v>
      </c>
      <c r="J1936" s="399" t="s">
        <v>950</v>
      </c>
      <c r="K1936" s="400">
        <v>12.53</v>
      </c>
      <c r="L1936" s="399" t="s">
        <v>951</v>
      </c>
    </row>
    <row r="1937" spans="1:12" ht="13.5">
      <c r="A1937" s="399" t="s">
        <v>2904</v>
      </c>
      <c r="B1937" s="399" t="s">
        <v>2905</v>
      </c>
      <c r="C1937" s="399" t="s">
        <v>3020</v>
      </c>
      <c r="D1937" s="399" t="s">
        <v>3021</v>
      </c>
      <c r="E1937" s="400" t="s">
        <v>947</v>
      </c>
      <c r="F1937" s="399" t="s">
        <v>947</v>
      </c>
      <c r="G1937" s="399">
        <v>91007</v>
      </c>
      <c r="H1937" s="399" t="s">
        <v>3031</v>
      </c>
      <c r="I1937" s="399" t="s">
        <v>1205</v>
      </c>
      <c r="J1937" s="399" t="s">
        <v>950</v>
      </c>
      <c r="K1937" s="400">
        <v>11.18</v>
      </c>
      <c r="L1937" s="399" t="s">
        <v>951</v>
      </c>
    </row>
    <row r="1938" spans="1:12" ht="13.5">
      <c r="A1938" s="399" t="s">
        <v>2904</v>
      </c>
      <c r="B1938" s="399" t="s">
        <v>2905</v>
      </c>
      <c r="C1938" s="399" t="s">
        <v>3020</v>
      </c>
      <c r="D1938" s="399" t="s">
        <v>3021</v>
      </c>
      <c r="E1938" s="400" t="s">
        <v>947</v>
      </c>
      <c r="F1938" s="399" t="s">
        <v>947</v>
      </c>
      <c r="G1938" s="399">
        <v>91008</v>
      </c>
      <c r="H1938" s="399" t="s">
        <v>3032</v>
      </c>
      <c r="I1938" s="399" t="s">
        <v>1205</v>
      </c>
      <c r="J1938" s="399" t="s">
        <v>950</v>
      </c>
      <c r="K1938" s="400">
        <v>13.64</v>
      </c>
      <c r="L1938" s="399" t="s">
        <v>951</v>
      </c>
    </row>
    <row r="1939" spans="1:12" ht="13.5">
      <c r="A1939" s="399" t="s">
        <v>2904</v>
      </c>
      <c r="B1939" s="399" t="s">
        <v>2905</v>
      </c>
      <c r="C1939" s="399" t="s">
        <v>3020</v>
      </c>
      <c r="D1939" s="399" t="s">
        <v>3021</v>
      </c>
      <c r="E1939" s="400" t="s">
        <v>947</v>
      </c>
      <c r="F1939" s="399" t="s">
        <v>947</v>
      </c>
      <c r="G1939" s="399">
        <v>92263</v>
      </c>
      <c r="H1939" s="399" t="s">
        <v>3033</v>
      </c>
      <c r="I1939" s="399" t="s">
        <v>1205</v>
      </c>
      <c r="J1939" s="399" t="s">
        <v>1037</v>
      </c>
      <c r="K1939" s="400">
        <v>99.73</v>
      </c>
      <c r="L1939" s="399" t="s">
        <v>951</v>
      </c>
    </row>
    <row r="1940" spans="1:12" ht="13.5">
      <c r="A1940" s="399" t="s">
        <v>2904</v>
      </c>
      <c r="B1940" s="399" t="s">
        <v>2905</v>
      </c>
      <c r="C1940" s="399" t="s">
        <v>3020</v>
      </c>
      <c r="D1940" s="399" t="s">
        <v>3021</v>
      </c>
      <c r="E1940" s="400" t="s">
        <v>947</v>
      </c>
      <c r="F1940" s="399" t="s">
        <v>947</v>
      </c>
      <c r="G1940" s="399">
        <v>92264</v>
      </c>
      <c r="H1940" s="399" t="s">
        <v>3034</v>
      </c>
      <c r="I1940" s="399" t="s">
        <v>1205</v>
      </c>
      <c r="J1940" s="399" t="s">
        <v>1037</v>
      </c>
      <c r="K1940" s="400">
        <v>111.62</v>
      </c>
      <c r="L1940" s="399" t="s">
        <v>951</v>
      </c>
    </row>
    <row r="1941" spans="1:12" ht="13.5">
      <c r="A1941" s="399" t="s">
        <v>2904</v>
      </c>
      <c r="B1941" s="399" t="s">
        <v>2905</v>
      </c>
      <c r="C1941" s="399" t="s">
        <v>3020</v>
      </c>
      <c r="D1941" s="399" t="s">
        <v>3021</v>
      </c>
      <c r="E1941" s="400" t="s">
        <v>947</v>
      </c>
      <c r="F1941" s="399" t="s">
        <v>947</v>
      </c>
      <c r="G1941" s="399">
        <v>92265</v>
      </c>
      <c r="H1941" s="399" t="s">
        <v>3035</v>
      </c>
      <c r="I1941" s="399" t="s">
        <v>1205</v>
      </c>
      <c r="J1941" s="399" t="s">
        <v>1037</v>
      </c>
      <c r="K1941" s="400">
        <v>78.56</v>
      </c>
      <c r="L1941" s="399" t="s">
        <v>951</v>
      </c>
    </row>
    <row r="1942" spans="1:12" ht="13.5">
      <c r="A1942" s="399" t="s">
        <v>2904</v>
      </c>
      <c r="B1942" s="399" t="s">
        <v>2905</v>
      </c>
      <c r="C1942" s="399" t="s">
        <v>3020</v>
      </c>
      <c r="D1942" s="399" t="s">
        <v>3021</v>
      </c>
      <c r="E1942" s="400" t="s">
        <v>947</v>
      </c>
      <c r="F1942" s="399" t="s">
        <v>947</v>
      </c>
      <c r="G1942" s="399">
        <v>92266</v>
      </c>
      <c r="H1942" s="399" t="s">
        <v>3036</v>
      </c>
      <c r="I1942" s="399" t="s">
        <v>1205</v>
      </c>
      <c r="J1942" s="399" t="s">
        <v>1037</v>
      </c>
      <c r="K1942" s="400">
        <v>89.16</v>
      </c>
      <c r="L1942" s="399" t="s">
        <v>951</v>
      </c>
    </row>
    <row r="1943" spans="1:12" ht="13.5">
      <c r="A1943" s="399" t="s">
        <v>2904</v>
      </c>
      <c r="B1943" s="399" t="s">
        <v>2905</v>
      </c>
      <c r="C1943" s="399" t="s">
        <v>3020</v>
      </c>
      <c r="D1943" s="399" t="s">
        <v>3021</v>
      </c>
      <c r="E1943" s="400" t="s">
        <v>947</v>
      </c>
      <c r="F1943" s="399" t="s">
        <v>947</v>
      </c>
      <c r="G1943" s="399">
        <v>92267</v>
      </c>
      <c r="H1943" s="399" t="s">
        <v>3037</v>
      </c>
      <c r="I1943" s="399" t="s">
        <v>1205</v>
      </c>
      <c r="J1943" s="399" t="s">
        <v>1037</v>
      </c>
      <c r="K1943" s="400">
        <v>30.3</v>
      </c>
      <c r="L1943" s="399" t="s">
        <v>951</v>
      </c>
    </row>
    <row r="1944" spans="1:12" ht="13.5">
      <c r="A1944" s="399" t="s">
        <v>2904</v>
      </c>
      <c r="B1944" s="399" t="s">
        <v>2905</v>
      </c>
      <c r="C1944" s="399" t="s">
        <v>3020</v>
      </c>
      <c r="D1944" s="399" t="s">
        <v>3021</v>
      </c>
      <c r="E1944" s="400" t="s">
        <v>947</v>
      </c>
      <c r="F1944" s="399" t="s">
        <v>947</v>
      </c>
      <c r="G1944" s="399">
        <v>92268</v>
      </c>
      <c r="H1944" s="399" t="s">
        <v>3038</v>
      </c>
      <c r="I1944" s="399" t="s">
        <v>1205</v>
      </c>
      <c r="J1944" s="399" t="s">
        <v>1037</v>
      </c>
      <c r="K1944" s="400">
        <v>39.65</v>
      </c>
      <c r="L1944" s="399" t="s">
        <v>951</v>
      </c>
    </row>
    <row r="1945" spans="1:12" ht="13.5">
      <c r="A1945" s="399" t="s">
        <v>2904</v>
      </c>
      <c r="B1945" s="399" t="s">
        <v>2905</v>
      </c>
      <c r="C1945" s="399" t="s">
        <v>3020</v>
      </c>
      <c r="D1945" s="399" t="s">
        <v>3021</v>
      </c>
      <c r="E1945" s="400" t="s">
        <v>947</v>
      </c>
      <c r="F1945" s="399" t="s">
        <v>947</v>
      </c>
      <c r="G1945" s="399">
        <v>92269</v>
      </c>
      <c r="H1945" s="399" t="s">
        <v>3039</v>
      </c>
      <c r="I1945" s="399" t="s">
        <v>1205</v>
      </c>
      <c r="J1945" s="399" t="s">
        <v>1037</v>
      </c>
      <c r="K1945" s="400">
        <v>91.39</v>
      </c>
      <c r="L1945" s="399" t="s">
        <v>951</v>
      </c>
    </row>
    <row r="1946" spans="1:12" ht="13.5">
      <c r="A1946" s="399" t="s">
        <v>2904</v>
      </c>
      <c r="B1946" s="399" t="s">
        <v>2905</v>
      </c>
      <c r="C1946" s="399" t="s">
        <v>3020</v>
      </c>
      <c r="D1946" s="399" t="s">
        <v>3021</v>
      </c>
      <c r="E1946" s="400" t="s">
        <v>947</v>
      </c>
      <c r="F1946" s="399" t="s">
        <v>947</v>
      </c>
      <c r="G1946" s="399">
        <v>92270</v>
      </c>
      <c r="H1946" s="399" t="s">
        <v>3040</v>
      </c>
      <c r="I1946" s="399" t="s">
        <v>1205</v>
      </c>
      <c r="J1946" s="399" t="s">
        <v>1037</v>
      </c>
      <c r="K1946" s="400">
        <v>75.510000000000005</v>
      </c>
      <c r="L1946" s="399" t="s">
        <v>951</v>
      </c>
    </row>
    <row r="1947" spans="1:12" ht="13.5">
      <c r="A1947" s="399" t="s">
        <v>2904</v>
      </c>
      <c r="B1947" s="399" t="s">
        <v>2905</v>
      </c>
      <c r="C1947" s="399" t="s">
        <v>3020</v>
      </c>
      <c r="D1947" s="399" t="s">
        <v>3021</v>
      </c>
      <c r="E1947" s="400" t="s">
        <v>947</v>
      </c>
      <c r="F1947" s="399" t="s">
        <v>947</v>
      </c>
      <c r="G1947" s="399">
        <v>92271</v>
      </c>
      <c r="H1947" s="399" t="s">
        <v>3041</v>
      </c>
      <c r="I1947" s="399" t="s">
        <v>1205</v>
      </c>
      <c r="J1947" s="399" t="s">
        <v>1037</v>
      </c>
      <c r="K1947" s="400">
        <v>56.55</v>
      </c>
      <c r="L1947" s="399" t="s">
        <v>951</v>
      </c>
    </row>
    <row r="1948" spans="1:12" ht="13.5">
      <c r="A1948" s="399" t="s">
        <v>2904</v>
      </c>
      <c r="B1948" s="399" t="s">
        <v>2905</v>
      </c>
      <c r="C1948" s="399" t="s">
        <v>3020</v>
      </c>
      <c r="D1948" s="399" t="s">
        <v>3021</v>
      </c>
      <c r="E1948" s="400" t="s">
        <v>947</v>
      </c>
      <c r="F1948" s="399" t="s">
        <v>947</v>
      </c>
      <c r="G1948" s="399">
        <v>92272</v>
      </c>
      <c r="H1948" s="399" t="s">
        <v>3042</v>
      </c>
      <c r="I1948" s="399" t="s">
        <v>949</v>
      </c>
      <c r="J1948" s="399" t="s">
        <v>1037</v>
      </c>
      <c r="K1948" s="400">
        <v>18.170000000000002</v>
      </c>
      <c r="L1948" s="399" t="s">
        <v>951</v>
      </c>
    </row>
    <row r="1949" spans="1:12" ht="13.5">
      <c r="A1949" s="399" t="s">
        <v>2904</v>
      </c>
      <c r="B1949" s="399" t="s">
        <v>2905</v>
      </c>
      <c r="C1949" s="399" t="s">
        <v>3020</v>
      </c>
      <c r="D1949" s="399" t="s">
        <v>3021</v>
      </c>
      <c r="E1949" s="400" t="s">
        <v>947</v>
      </c>
      <c r="F1949" s="399" t="s">
        <v>947</v>
      </c>
      <c r="G1949" s="399">
        <v>92273</v>
      </c>
      <c r="H1949" s="399" t="s">
        <v>3043</v>
      </c>
      <c r="I1949" s="399" t="s">
        <v>949</v>
      </c>
      <c r="J1949" s="399" t="s">
        <v>1037</v>
      </c>
      <c r="K1949" s="400">
        <v>7.43</v>
      </c>
      <c r="L1949" s="399" t="s">
        <v>951</v>
      </c>
    </row>
    <row r="1950" spans="1:12" ht="13.5">
      <c r="A1950" s="399" t="s">
        <v>2904</v>
      </c>
      <c r="B1950" s="399" t="s">
        <v>2905</v>
      </c>
      <c r="C1950" s="399" t="s">
        <v>3020</v>
      </c>
      <c r="D1950" s="399" t="s">
        <v>3021</v>
      </c>
      <c r="E1950" s="400" t="s">
        <v>947</v>
      </c>
      <c r="F1950" s="399" t="s">
        <v>947</v>
      </c>
      <c r="G1950" s="399">
        <v>92408</v>
      </c>
      <c r="H1950" s="399" t="s">
        <v>3044</v>
      </c>
      <c r="I1950" s="399" t="s">
        <v>1205</v>
      </c>
      <c r="J1950" s="399" t="s">
        <v>1037</v>
      </c>
      <c r="K1950" s="400">
        <v>181.73</v>
      </c>
      <c r="L1950" s="399" t="s">
        <v>951</v>
      </c>
    </row>
    <row r="1951" spans="1:12" ht="13.5">
      <c r="A1951" s="399" t="s">
        <v>2904</v>
      </c>
      <c r="B1951" s="399" t="s">
        <v>2905</v>
      </c>
      <c r="C1951" s="399" t="s">
        <v>3020</v>
      </c>
      <c r="D1951" s="399" t="s">
        <v>3021</v>
      </c>
      <c r="E1951" s="400" t="s">
        <v>947</v>
      </c>
      <c r="F1951" s="399" t="s">
        <v>947</v>
      </c>
      <c r="G1951" s="399">
        <v>92409</v>
      </c>
      <c r="H1951" s="399" t="s">
        <v>3045</v>
      </c>
      <c r="I1951" s="399" t="s">
        <v>1205</v>
      </c>
      <c r="J1951" s="399" t="s">
        <v>1037</v>
      </c>
      <c r="K1951" s="400">
        <v>171.44</v>
      </c>
      <c r="L1951" s="399" t="s">
        <v>951</v>
      </c>
    </row>
    <row r="1952" spans="1:12" ht="13.5">
      <c r="A1952" s="399" t="s">
        <v>2904</v>
      </c>
      <c r="B1952" s="399" t="s">
        <v>2905</v>
      </c>
      <c r="C1952" s="399" t="s">
        <v>3020</v>
      </c>
      <c r="D1952" s="399" t="s">
        <v>3021</v>
      </c>
      <c r="E1952" s="400" t="s">
        <v>947</v>
      </c>
      <c r="F1952" s="399" t="s">
        <v>947</v>
      </c>
      <c r="G1952" s="399">
        <v>92410</v>
      </c>
      <c r="H1952" s="399" t="s">
        <v>3046</v>
      </c>
      <c r="I1952" s="399" t="s">
        <v>1205</v>
      </c>
      <c r="J1952" s="399" t="s">
        <v>1037</v>
      </c>
      <c r="K1952" s="400">
        <v>126.61</v>
      </c>
      <c r="L1952" s="399" t="s">
        <v>951</v>
      </c>
    </row>
    <row r="1953" spans="1:12" ht="13.5">
      <c r="A1953" s="399" t="s">
        <v>2904</v>
      </c>
      <c r="B1953" s="399" t="s">
        <v>2905</v>
      </c>
      <c r="C1953" s="399" t="s">
        <v>3020</v>
      </c>
      <c r="D1953" s="399" t="s">
        <v>3021</v>
      </c>
      <c r="E1953" s="400" t="s">
        <v>947</v>
      </c>
      <c r="F1953" s="399" t="s">
        <v>947</v>
      </c>
      <c r="G1953" s="399">
        <v>92411</v>
      </c>
      <c r="H1953" s="399" t="s">
        <v>3047</v>
      </c>
      <c r="I1953" s="399" t="s">
        <v>1205</v>
      </c>
      <c r="J1953" s="399" t="s">
        <v>1037</v>
      </c>
      <c r="K1953" s="400">
        <v>117.51</v>
      </c>
      <c r="L1953" s="399" t="s">
        <v>951</v>
      </c>
    </row>
    <row r="1954" spans="1:12" ht="13.5">
      <c r="A1954" s="399" t="s">
        <v>2904</v>
      </c>
      <c r="B1954" s="399" t="s">
        <v>2905</v>
      </c>
      <c r="C1954" s="399" t="s">
        <v>3020</v>
      </c>
      <c r="D1954" s="399" t="s">
        <v>3021</v>
      </c>
      <c r="E1954" s="400" t="s">
        <v>947</v>
      </c>
      <c r="F1954" s="399" t="s">
        <v>947</v>
      </c>
      <c r="G1954" s="399">
        <v>92412</v>
      </c>
      <c r="H1954" s="399" t="s">
        <v>3048</v>
      </c>
      <c r="I1954" s="399" t="s">
        <v>1205</v>
      </c>
      <c r="J1954" s="399" t="s">
        <v>1037</v>
      </c>
      <c r="K1954" s="400">
        <v>85.36</v>
      </c>
      <c r="L1954" s="399" t="s">
        <v>951</v>
      </c>
    </row>
    <row r="1955" spans="1:12" ht="13.5">
      <c r="A1955" s="399" t="s">
        <v>2904</v>
      </c>
      <c r="B1955" s="399" t="s">
        <v>2905</v>
      </c>
      <c r="C1955" s="399" t="s">
        <v>3020</v>
      </c>
      <c r="D1955" s="399" t="s">
        <v>3021</v>
      </c>
      <c r="E1955" s="400" t="s">
        <v>947</v>
      </c>
      <c r="F1955" s="399" t="s">
        <v>947</v>
      </c>
      <c r="G1955" s="399">
        <v>92413</v>
      </c>
      <c r="H1955" s="399" t="s">
        <v>3049</v>
      </c>
      <c r="I1955" s="399" t="s">
        <v>1205</v>
      </c>
      <c r="J1955" s="399" t="s">
        <v>1037</v>
      </c>
      <c r="K1955" s="400">
        <v>78.349999999999994</v>
      </c>
      <c r="L1955" s="399" t="s">
        <v>951</v>
      </c>
    </row>
    <row r="1956" spans="1:12" ht="13.5">
      <c r="A1956" s="399" t="s">
        <v>2904</v>
      </c>
      <c r="B1956" s="399" t="s">
        <v>2905</v>
      </c>
      <c r="C1956" s="399" t="s">
        <v>3020</v>
      </c>
      <c r="D1956" s="399" t="s">
        <v>3021</v>
      </c>
      <c r="E1956" s="400" t="s">
        <v>947</v>
      </c>
      <c r="F1956" s="399" t="s">
        <v>947</v>
      </c>
      <c r="G1956" s="399">
        <v>92414</v>
      </c>
      <c r="H1956" s="399" t="s">
        <v>3050</v>
      </c>
      <c r="I1956" s="399" t="s">
        <v>1205</v>
      </c>
      <c r="J1956" s="399" t="s">
        <v>1037</v>
      </c>
      <c r="K1956" s="400">
        <v>99.24</v>
      </c>
      <c r="L1956" s="399" t="s">
        <v>951</v>
      </c>
    </row>
    <row r="1957" spans="1:12" ht="13.5">
      <c r="A1957" s="399" t="s">
        <v>2904</v>
      </c>
      <c r="B1957" s="399" t="s">
        <v>2905</v>
      </c>
      <c r="C1957" s="399" t="s">
        <v>3020</v>
      </c>
      <c r="D1957" s="399" t="s">
        <v>3021</v>
      </c>
      <c r="E1957" s="400" t="s">
        <v>947</v>
      </c>
      <c r="F1957" s="399" t="s">
        <v>947</v>
      </c>
      <c r="G1957" s="399">
        <v>92415</v>
      </c>
      <c r="H1957" s="399" t="s">
        <v>3051</v>
      </c>
      <c r="I1957" s="399" t="s">
        <v>1205</v>
      </c>
      <c r="J1957" s="399" t="s">
        <v>1037</v>
      </c>
      <c r="K1957" s="400">
        <v>90.15</v>
      </c>
      <c r="L1957" s="399" t="s">
        <v>951</v>
      </c>
    </row>
    <row r="1958" spans="1:12" ht="13.5">
      <c r="A1958" s="399" t="s">
        <v>2904</v>
      </c>
      <c r="B1958" s="399" t="s">
        <v>2905</v>
      </c>
      <c r="C1958" s="399" t="s">
        <v>3020</v>
      </c>
      <c r="D1958" s="399" t="s">
        <v>3021</v>
      </c>
      <c r="E1958" s="400" t="s">
        <v>947</v>
      </c>
      <c r="F1958" s="399" t="s">
        <v>947</v>
      </c>
      <c r="G1958" s="399">
        <v>92416</v>
      </c>
      <c r="H1958" s="399" t="s">
        <v>3052</v>
      </c>
      <c r="I1958" s="399" t="s">
        <v>1205</v>
      </c>
      <c r="J1958" s="399" t="s">
        <v>1037</v>
      </c>
      <c r="K1958" s="400">
        <v>117.93</v>
      </c>
      <c r="L1958" s="399" t="s">
        <v>951</v>
      </c>
    </row>
    <row r="1959" spans="1:12" ht="13.5">
      <c r="A1959" s="399" t="s">
        <v>2904</v>
      </c>
      <c r="B1959" s="399" t="s">
        <v>2905</v>
      </c>
      <c r="C1959" s="399" t="s">
        <v>3020</v>
      </c>
      <c r="D1959" s="399" t="s">
        <v>3021</v>
      </c>
      <c r="E1959" s="400" t="s">
        <v>947</v>
      </c>
      <c r="F1959" s="399" t="s">
        <v>947</v>
      </c>
      <c r="G1959" s="399">
        <v>92417</v>
      </c>
      <c r="H1959" s="399" t="s">
        <v>3053</v>
      </c>
      <c r="I1959" s="399" t="s">
        <v>1205</v>
      </c>
      <c r="J1959" s="399" t="s">
        <v>1037</v>
      </c>
      <c r="K1959" s="400">
        <v>108.88</v>
      </c>
      <c r="L1959" s="399" t="s">
        <v>951</v>
      </c>
    </row>
    <row r="1960" spans="1:12" ht="13.5">
      <c r="A1960" s="399" t="s">
        <v>2904</v>
      </c>
      <c r="B1960" s="399" t="s">
        <v>2905</v>
      </c>
      <c r="C1960" s="399" t="s">
        <v>3020</v>
      </c>
      <c r="D1960" s="399" t="s">
        <v>3021</v>
      </c>
      <c r="E1960" s="400" t="s">
        <v>947</v>
      </c>
      <c r="F1960" s="399" t="s">
        <v>947</v>
      </c>
      <c r="G1960" s="399">
        <v>92418</v>
      </c>
      <c r="H1960" s="399" t="s">
        <v>3054</v>
      </c>
      <c r="I1960" s="399" t="s">
        <v>1205</v>
      </c>
      <c r="J1960" s="399" t="s">
        <v>1037</v>
      </c>
      <c r="K1960" s="400">
        <v>64.33</v>
      </c>
      <c r="L1960" s="399" t="s">
        <v>951</v>
      </c>
    </row>
    <row r="1961" spans="1:12" ht="13.5">
      <c r="A1961" s="399" t="s">
        <v>2904</v>
      </c>
      <c r="B1961" s="399" t="s">
        <v>2905</v>
      </c>
      <c r="C1961" s="399" t="s">
        <v>3020</v>
      </c>
      <c r="D1961" s="399" t="s">
        <v>3021</v>
      </c>
      <c r="E1961" s="400" t="s">
        <v>947</v>
      </c>
      <c r="F1961" s="399" t="s">
        <v>947</v>
      </c>
      <c r="G1961" s="399">
        <v>92419</v>
      </c>
      <c r="H1961" s="399" t="s">
        <v>3055</v>
      </c>
      <c r="I1961" s="399" t="s">
        <v>1205</v>
      </c>
      <c r="J1961" s="399" t="s">
        <v>1037</v>
      </c>
      <c r="K1961" s="400">
        <v>57.37</v>
      </c>
      <c r="L1961" s="399" t="s">
        <v>951</v>
      </c>
    </row>
    <row r="1962" spans="1:12" ht="13.5">
      <c r="A1962" s="399" t="s">
        <v>2904</v>
      </c>
      <c r="B1962" s="399" t="s">
        <v>2905</v>
      </c>
      <c r="C1962" s="399" t="s">
        <v>3020</v>
      </c>
      <c r="D1962" s="399" t="s">
        <v>3021</v>
      </c>
      <c r="E1962" s="400" t="s">
        <v>947</v>
      </c>
      <c r="F1962" s="399" t="s">
        <v>947</v>
      </c>
      <c r="G1962" s="399">
        <v>92420</v>
      </c>
      <c r="H1962" s="399" t="s">
        <v>3056</v>
      </c>
      <c r="I1962" s="399" t="s">
        <v>1205</v>
      </c>
      <c r="J1962" s="399" t="s">
        <v>1037</v>
      </c>
      <c r="K1962" s="400">
        <v>78.7</v>
      </c>
      <c r="L1962" s="399" t="s">
        <v>951</v>
      </c>
    </row>
    <row r="1963" spans="1:12" ht="13.5">
      <c r="A1963" s="399" t="s">
        <v>2904</v>
      </c>
      <c r="B1963" s="399" t="s">
        <v>2905</v>
      </c>
      <c r="C1963" s="399" t="s">
        <v>3020</v>
      </c>
      <c r="D1963" s="399" t="s">
        <v>3021</v>
      </c>
      <c r="E1963" s="400" t="s">
        <v>947</v>
      </c>
      <c r="F1963" s="399" t="s">
        <v>947</v>
      </c>
      <c r="G1963" s="399">
        <v>92421</v>
      </c>
      <c r="H1963" s="399" t="s">
        <v>3057</v>
      </c>
      <c r="I1963" s="399" t="s">
        <v>1205</v>
      </c>
      <c r="J1963" s="399" t="s">
        <v>1037</v>
      </c>
      <c r="K1963" s="400">
        <v>71.72</v>
      </c>
      <c r="L1963" s="399" t="s">
        <v>951</v>
      </c>
    </row>
    <row r="1964" spans="1:12" ht="13.5">
      <c r="A1964" s="399" t="s">
        <v>2904</v>
      </c>
      <c r="B1964" s="399" t="s">
        <v>2905</v>
      </c>
      <c r="C1964" s="399" t="s">
        <v>3020</v>
      </c>
      <c r="D1964" s="399" t="s">
        <v>3021</v>
      </c>
      <c r="E1964" s="400" t="s">
        <v>947</v>
      </c>
      <c r="F1964" s="399" t="s">
        <v>947</v>
      </c>
      <c r="G1964" s="399">
        <v>92422</v>
      </c>
      <c r="H1964" s="399" t="s">
        <v>3058</v>
      </c>
      <c r="I1964" s="399" t="s">
        <v>1205</v>
      </c>
      <c r="J1964" s="399" t="s">
        <v>1037</v>
      </c>
      <c r="K1964" s="400">
        <v>53</v>
      </c>
      <c r="L1964" s="399" t="s">
        <v>951</v>
      </c>
    </row>
    <row r="1965" spans="1:12" ht="13.5">
      <c r="A1965" s="399" t="s">
        <v>2904</v>
      </c>
      <c r="B1965" s="399" t="s">
        <v>2905</v>
      </c>
      <c r="C1965" s="399" t="s">
        <v>3020</v>
      </c>
      <c r="D1965" s="399" t="s">
        <v>3021</v>
      </c>
      <c r="E1965" s="400" t="s">
        <v>947</v>
      </c>
      <c r="F1965" s="399" t="s">
        <v>947</v>
      </c>
      <c r="G1965" s="399">
        <v>92423</v>
      </c>
      <c r="H1965" s="399" t="s">
        <v>3059</v>
      </c>
      <c r="I1965" s="399" t="s">
        <v>1205</v>
      </c>
      <c r="J1965" s="399" t="s">
        <v>1037</v>
      </c>
      <c r="K1965" s="400">
        <v>46.94</v>
      </c>
      <c r="L1965" s="399" t="s">
        <v>951</v>
      </c>
    </row>
    <row r="1966" spans="1:12" ht="13.5">
      <c r="A1966" s="399" t="s">
        <v>2904</v>
      </c>
      <c r="B1966" s="399" t="s">
        <v>2905</v>
      </c>
      <c r="C1966" s="399" t="s">
        <v>3020</v>
      </c>
      <c r="D1966" s="399" t="s">
        <v>3021</v>
      </c>
      <c r="E1966" s="400" t="s">
        <v>947</v>
      </c>
      <c r="F1966" s="399" t="s">
        <v>947</v>
      </c>
      <c r="G1966" s="399">
        <v>92424</v>
      </c>
      <c r="H1966" s="399" t="s">
        <v>3060</v>
      </c>
      <c r="I1966" s="399" t="s">
        <v>1205</v>
      </c>
      <c r="J1966" s="399" t="s">
        <v>1037</v>
      </c>
      <c r="K1966" s="400">
        <v>65.5</v>
      </c>
      <c r="L1966" s="399" t="s">
        <v>951</v>
      </c>
    </row>
    <row r="1967" spans="1:12" ht="13.5">
      <c r="A1967" s="399" t="s">
        <v>2904</v>
      </c>
      <c r="B1967" s="399" t="s">
        <v>2905</v>
      </c>
      <c r="C1967" s="399" t="s">
        <v>3020</v>
      </c>
      <c r="D1967" s="399" t="s">
        <v>3021</v>
      </c>
      <c r="E1967" s="400" t="s">
        <v>947</v>
      </c>
      <c r="F1967" s="399" t="s">
        <v>947</v>
      </c>
      <c r="G1967" s="399">
        <v>92425</v>
      </c>
      <c r="H1967" s="399" t="s">
        <v>3061</v>
      </c>
      <c r="I1967" s="399" t="s">
        <v>1205</v>
      </c>
      <c r="J1967" s="399" t="s">
        <v>1037</v>
      </c>
      <c r="K1967" s="400">
        <v>59.43</v>
      </c>
      <c r="L1967" s="399" t="s">
        <v>951</v>
      </c>
    </row>
    <row r="1968" spans="1:12" ht="13.5">
      <c r="A1968" s="399" t="s">
        <v>2904</v>
      </c>
      <c r="B1968" s="399" t="s">
        <v>2905</v>
      </c>
      <c r="C1968" s="399" t="s">
        <v>3020</v>
      </c>
      <c r="D1968" s="399" t="s">
        <v>3021</v>
      </c>
      <c r="E1968" s="400" t="s">
        <v>947</v>
      </c>
      <c r="F1968" s="399" t="s">
        <v>947</v>
      </c>
      <c r="G1968" s="399">
        <v>92426</v>
      </c>
      <c r="H1968" s="399" t="s">
        <v>3062</v>
      </c>
      <c r="I1968" s="399" t="s">
        <v>1205</v>
      </c>
      <c r="J1968" s="399" t="s">
        <v>1037</v>
      </c>
      <c r="K1968" s="400">
        <v>47.29</v>
      </c>
      <c r="L1968" s="399" t="s">
        <v>951</v>
      </c>
    </row>
    <row r="1969" spans="1:12" ht="13.5">
      <c r="A1969" s="399" t="s">
        <v>2904</v>
      </c>
      <c r="B1969" s="399" t="s">
        <v>2905</v>
      </c>
      <c r="C1969" s="399" t="s">
        <v>3020</v>
      </c>
      <c r="D1969" s="399" t="s">
        <v>3021</v>
      </c>
      <c r="E1969" s="400" t="s">
        <v>947</v>
      </c>
      <c r="F1969" s="399" t="s">
        <v>947</v>
      </c>
      <c r="G1969" s="399">
        <v>92427</v>
      </c>
      <c r="H1969" s="399" t="s">
        <v>3063</v>
      </c>
      <c r="I1969" s="399" t="s">
        <v>1205</v>
      </c>
      <c r="J1969" s="399" t="s">
        <v>1037</v>
      </c>
      <c r="K1969" s="400">
        <v>41.67</v>
      </c>
      <c r="L1969" s="399" t="s">
        <v>951</v>
      </c>
    </row>
    <row r="1970" spans="1:12" ht="13.5">
      <c r="A1970" s="399" t="s">
        <v>2904</v>
      </c>
      <c r="B1970" s="399" t="s">
        <v>2905</v>
      </c>
      <c r="C1970" s="399" t="s">
        <v>3020</v>
      </c>
      <c r="D1970" s="399" t="s">
        <v>3021</v>
      </c>
      <c r="E1970" s="400" t="s">
        <v>947</v>
      </c>
      <c r="F1970" s="399" t="s">
        <v>947</v>
      </c>
      <c r="G1970" s="399">
        <v>92428</v>
      </c>
      <c r="H1970" s="399" t="s">
        <v>3064</v>
      </c>
      <c r="I1970" s="399" t="s">
        <v>1205</v>
      </c>
      <c r="J1970" s="399" t="s">
        <v>1037</v>
      </c>
      <c r="K1970" s="400">
        <v>58.87</v>
      </c>
      <c r="L1970" s="399" t="s">
        <v>951</v>
      </c>
    </row>
    <row r="1971" spans="1:12" ht="13.5">
      <c r="A1971" s="399" t="s">
        <v>2904</v>
      </c>
      <c r="B1971" s="399" t="s">
        <v>2905</v>
      </c>
      <c r="C1971" s="399" t="s">
        <v>3020</v>
      </c>
      <c r="D1971" s="399" t="s">
        <v>3021</v>
      </c>
      <c r="E1971" s="400" t="s">
        <v>947</v>
      </c>
      <c r="F1971" s="399" t="s">
        <v>947</v>
      </c>
      <c r="G1971" s="399">
        <v>92429</v>
      </c>
      <c r="H1971" s="399" t="s">
        <v>3065</v>
      </c>
      <c r="I1971" s="399" t="s">
        <v>1205</v>
      </c>
      <c r="J1971" s="399" t="s">
        <v>1037</v>
      </c>
      <c r="K1971" s="400">
        <v>53.26</v>
      </c>
      <c r="L1971" s="399" t="s">
        <v>951</v>
      </c>
    </row>
    <row r="1972" spans="1:12" ht="13.5">
      <c r="A1972" s="399" t="s">
        <v>2904</v>
      </c>
      <c r="B1972" s="399" t="s">
        <v>2905</v>
      </c>
      <c r="C1972" s="399" t="s">
        <v>3020</v>
      </c>
      <c r="D1972" s="399" t="s">
        <v>3021</v>
      </c>
      <c r="E1972" s="400" t="s">
        <v>947</v>
      </c>
      <c r="F1972" s="399" t="s">
        <v>947</v>
      </c>
      <c r="G1972" s="399">
        <v>92430</v>
      </c>
      <c r="H1972" s="399" t="s">
        <v>3066</v>
      </c>
      <c r="I1972" s="399" t="s">
        <v>1205</v>
      </c>
      <c r="J1972" s="399" t="s">
        <v>1037</v>
      </c>
      <c r="K1972" s="400">
        <v>42.88</v>
      </c>
      <c r="L1972" s="399" t="s">
        <v>951</v>
      </c>
    </row>
    <row r="1973" spans="1:12" ht="13.5">
      <c r="A1973" s="399" t="s">
        <v>2904</v>
      </c>
      <c r="B1973" s="399" t="s">
        <v>2905</v>
      </c>
      <c r="C1973" s="399" t="s">
        <v>3020</v>
      </c>
      <c r="D1973" s="399" t="s">
        <v>3021</v>
      </c>
      <c r="E1973" s="400" t="s">
        <v>947</v>
      </c>
      <c r="F1973" s="399" t="s">
        <v>947</v>
      </c>
      <c r="G1973" s="399">
        <v>92431</v>
      </c>
      <c r="H1973" s="399" t="s">
        <v>3067</v>
      </c>
      <c r="I1973" s="399" t="s">
        <v>1205</v>
      </c>
      <c r="J1973" s="399" t="s">
        <v>1037</v>
      </c>
      <c r="K1973" s="400">
        <v>37.549999999999997</v>
      </c>
      <c r="L1973" s="399" t="s">
        <v>951</v>
      </c>
    </row>
    <row r="1974" spans="1:12" ht="13.5">
      <c r="A1974" s="399" t="s">
        <v>2904</v>
      </c>
      <c r="B1974" s="399" t="s">
        <v>2905</v>
      </c>
      <c r="C1974" s="399" t="s">
        <v>3020</v>
      </c>
      <c r="D1974" s="399" t="s">
        <v>3021</v>
      </c>
      <c r="E1974" s="400" t="s">
        <v>947</v>
      </c>
      <c r="F1974" s="399" t="s">
        <v>947</v>
      </c>
      <c r="G1974" s="399">
        <v>92432</v>
      </c>
      <c r="H1974" s="399" t="s">
        <v>3068</v>
      </c>
      <c r="I1974" s="399" t="s">
        <v>1205</v>
      </c>
      <c r="J1974" s="399" t="s">
        <v>1037</v>
      </c>
      <c r="K1974" s="400">
        <v>53.86</v>
      </c>
      <c r="L1974" s="399" t="s">
        <v>951</v>
      </c>
    </row>
    <row r="1975" spans="1:12" ht="13.5">
      <c r="A1975" s="399" t="s">
        <v>2904</v>
      </c>
      <c r="B1975" s="399" t="s">
        <v>2905</v>
      </c>
      <c r="C1975" s="399" t="s">
        <v>3020</v>
      </c>
      <c r="D1975" s="399" t="s">
        <v>3021</v>
      </c>
      <c r="E1975" s="400" t="s">
        <v>947</v>
      </c>
      <c r="F1975" s="399" t="s">
        <v>947</v>
      </c>
      <c r="G1975" s="399">
        <v>92433</v>
      </c>
      <c r="H1975" s="399" t="s">
        <v>3069</v>
      </c>
      <c r="I1975" s="399" t="s">
        <v>1205</v>
      </c>
      <c r="J1975" s="399" t="s">
        <v>1037</v>
      </c>
      <c r="K1975" s="400">
        <v>48.54</v>
      </c>
      <c r="L1975" s="399" t="s">
        <v>951</v>
      </c>
    </row>
    <row r="1976" spans="1:12" ht="13.5">
      <c r="A1976" s="399" t="s">
        <v>2904</v>
      </c>
      <c r="B1976" s="399" t="s">
        <v>2905</v>
      </c>
      <c r="C1976" s="399" t="s">
        <v>3020</v>
      </c>
      <c r="D1976" s="399" t="s">
        <v>3021</v>
      </c>
      <c r="E1976" s="400" t="s">
        <v>947</v>
      </c>
      <c r="F1976" s="399" t="s">
        <v>947</v>
      </c>
      <c r="G1976" s="399">
        <v>92434</v>
      </c>
      <c r="H1976" s="399" t="s">
        <v>3070</v>
      </c>
      <c r="I1976" s="399" t="s">
        <v>1205</v>
      </c>
      <c r="J1976" s="399" t="s">
        <v>1037</v>
      </c>
      <c r="K1976" s="400">
        <v>40.880000000000003</v>
      </c>
      <c r="L1976" s="399" t="s">
        <v>951</v>
      </c>
    </row>
    <row r="1977" spans="1:12" ht="13.5">
      <c r="A1977" s="399" t="s">
        <v>2904</v>
      </c>
      <c r="B1977" s="399" t="s">
        <v>2905</v>
      </c>
      <c r="C1977" s="399" t="s">
        <v>3020</v>
      </c>
      <c r="D1977" s="399" t="s">
        <v>3021</v>
      </c>
      <c r="E1977" s="400" t="s">
        <v>947</v>
      </c>
      <c r="F1977" s="399" t="s">
        <v>947</v>
      </c>
      <c r="G1977" s="399">
        <v>92435</v>
      </c>
      <c r="H1977" s="399" t="s">
        <v>3071</v>
      </c>
      <c r="I1977" s="399" t="s">
        <v>1205</v>
      </c>
      <c r="J1977" s="399" t="s">
        <v>1037</v>
      </c>
      <c r="K1977" s="400">
        <v>35.729999999999997</v>
      </c>
      <c r="L1977" s="399" t="s">
        <v>951</v>
      </c>
    </row>
    <row r="1978" spans="1:12" ht="13.5">
      <c r="A1978" s="399" t="s">
        <v>2904</v>
      </c>
      <c r="B1978" s="399" t="s">
        <v>2905</v>
      </c>
      <c r="C1978" s="399" t="s">
        <v>3020</v>
      </c>
      <c r="D1978" s="399" t="s">
        <v>3021</v>
      </c>
      <c r="E1978" s="400" t="s">
        <v>947</v>
      </c>
      <c r="F1978" s="399" t="s">
        <v>947</v>
      </c>
      <c r="G1978" s="399">
        <v>92436</v>
      </c>
      <c r="H1978" s="399" t="s">
        <v>3072</v>
      </c>
      <c r="I1978" s="399" t="s">
        <v>1205</v>
      </c>
      <c r="J1978" s="399" t="s">
        <v>1037</v>
      </c>
      <c r="K1978" s="400">
        <v>51.48</v>
      </c>
      <c r="L1978" s="399" t="s">
        <v>951</v>
      </c>
    </row>
    <row r="1979" spans="1:12" ht="13.5">
      <c r="A1979" s="399" t="s">
        <v>2904</v>
      </c>
      <c r="B1979" s="399" t="s">
        <v>2905</v>
      </c>
      <c r="C1979" s="399" t="s">
        <v>3020</v>
      </c>
      <c r="D1979" s="399" t="s">
        <v>3021</v>
      </c>
      <c r="E1979" s="400" t="s">
        <v>947</v>
      </c>
      <c r="F1979" s="399" t="s">
        <v>947</v>
      </c>
      <c r="G1979" s="399">
        <v>92437</v>
      </c>
      <c r="H1979" s="399" t="s">
        <v>3073</v>
      </c>
      <c r="I1979" s="399" t="s">
        <v>1205</v>
      </c>
      <c r="J1979" s="399" t="s">
        <v>1037</v>
      </c>
      <c r="K1979" s="400">
        <v>46.35</v>
      </c>
      <c r="L1979" s="399" t="s">
        <v>951</v>
      </c>
    </row>
    <row r="1980" spans="1:12" ht="13.5">
      <c r="A1980" s="399" t="s">
        <v>2904</v>
      </c>
      <c r="B1980" s="399" t="s">
        <v>2905</v>
      </c>
      <c r="C1980" s="399" t="s">
        <v>3020</v>
      </c>
      <c r="D1980" s="399" t="s">
        <v>3021</v>
      </c>
      <c r="E1980" s="400" t="s">
        <v>947</v>
      </c>
      <c r="F1980" s="399" t="s">
        <v>947</v>
      </c>
      <c r="G1980" s="399">
        <v>92438</v>
      </c>
      <c r="H1980" s="399" t="s">
        <v>3074</v>
      </c>
      <c r="I1980" s="399" t="s">
        <v>1205</v>
      </c>
      <c r="J1980" s="399" t="s">
        <v>1037</v>
      </c>
      <c r="K1980" s="400">
        <v>39.44</v>
      </c>
      <c r="L1980" s="399" t="s">
        <v>951</v>
      </c>
    </row>
    <row r="1981" spans="1:12" ht="13.5">
      <c r="A1981" s="399" t="s">
        <v>2904</v>
      </c>
      <c r="B1981" s="399" t="s">
        <v>2905</v>
      </c>
      <c r="C1981" s="399" t="s">
        <v>3020</v>
      </c>
      <c r="D1981" s="399" t="s">
        <v>3021</v>
      </c>
      <c r="E1981" s="400" t="s">
        <v>947</v>
      </c>
      <c r="F1981" s="399" t="s">
        <v>947</v>
      </c>
      <c r="G1981" s="399">
        <v>92439</v>
      </c>
      <c r="H1981" s="399" t="s">
        <v>3075</v>
      </c>
      <c r="I1981" s="399" t="s">
        <v>1205</v>
      </c>
      <c r="J1981" s="399" t="s">
        <v>1037</v>
      </c>
      <c r="K1981" s="400">
        <v>34.42</v>
      </c>
      <c r="L1981" s="399" t="s">
        <v>951</v>
      </c>
    </row>
    <row r="1982" spans="1:12" ht="13.5">
      <c r="A1982" s="399" t="s">
        <v>2904</v>
      </c>
      <c r="B1982" s="399" t="s">
        <v>2905</v>
      </c>
      <c r="C1982" s="399" t="s">
        <v>3020</v>
      </c>
      <c r="D1982" s="399" t="s">
        <v>3021</v>
      </c>
      <c r="E1982" s="400" t="s">
        <v>947</v>
      </c>
      <c r="F1982" s="399" t="s">
        <v>947</v>
      </c>
      <c r="G1982" s="399">
        <v>92440</v>
      </c>
      <c r="H1982" s="399" t="s">
        <v>3076</v>
      </c>
      <c r="I1982" s="399" t="s">
        <v>1205</v>
      </c>
      <c r="J1982" s="399" t="s">
        <v>1037</v>
      </c>
      <c r="K1982" s="400">
        <v>49.76</v>
      </c>
      <c r="L1982" s="399" t="s">
        <v>951</v>
      </c>
    </row>
    <row r="1983" spans="1:12" ht="13.5">
      <c r="A1983" s="399" t="s">
        <v>2904</v>
      </c>
      <c r="B1983" s="399" t="s">
        <v>2905</v>
      </c>
      <c r="C1983" s="399" t="s">
        <v>3020</v>
      </c>
      <c r="D1983" s="399" t="s">
        <v>3021</v>
      </c>
      <c r="E1983" s="400" t="s">
        <v>947</v>
      </c>
      <c r="F1983" s="399" t="s">
        <v>947</v>
      </c>
      <c r="G1983" s="399">
        <v>92441</v>
      </c>
      <c r="H1983" s="399" t="s">
        <v>3077</v>
      </c>
      <c r="I1983" s="399" t="s">
        <v>1205</v>
      </c>
      <c r="J1983" s="399" t="s">
        <v>1037</v>
      </c>
      <c r="K1983" s="400">
        <v>44.77</v>
      </c>
      <c r="L1983" s="399" t="s">
        <v>951</v>
      </c>
    </row>
    <row r="1984" spans="1:12" ht="13.5">
      <c r="A1984" s="399" t="s">
        <v>2904</v>
      </c>
      <c r="B1984" s="399" t="s">
        <v>2905</v>
      </c>
      <c r="C1984" s="399" t="s">
        <v>3020</v>
      </c>
      <c r="D1984" s="399" t="s">
        <v>3021</v>
      </c>
      <c r="E1984" s="400" t="s">
        <v>947</v>
      </c>
      <c r="F1984" s="399" t="s">
        <v>947</v>
      </c>
      <c r="G1984" s="399">
        <v>92442</v>
      </c>
      <c r="H1984" s="399" t="s">
        <v>3078</v>
      </c>
      <c r="I1984" s="399" t="s">
        <v>1205</v>
      </c>
      <c r="J1984" s="399" t="s">
        <v>1037</v>
      </c>
      <c r="K1984" s="400">
        <v>36.58</v>
      </c>
      <c r="L1984" s="399" t="s">
        <v>951</v>
      </c>
    </row>
    <row r="1985" spans="1:12" ht="13.5">
      <c r="A1985" s="399" t="s">
        <v>2904</v>
      </c>
      <c r="B1985" s="399" t="s">
        <v>2905</v>
      </c>
      <c r="C1985" s="399" t="s">
        <v>3020</v>
      </c>
      <c r="D1985" s="399" t="s">
        <v>3021</v>
      </c>
      <c r="E1985" s="400" t="s">
        <v>947</v>
      </c>
      <c r="F1985" s="399" t="s">
        <v>947</v>
      </c>
      <c r="G1985" s="399">
        <v>92443</v>
      </c>
      <c r="H1985" s="399" t="s">
        <v>3079</v>
      </c>
      <c r="I1985" s="399" t="s">
        <v>1205</v>
      </c>
      <c r="J1985" s="399" t="s">
        <v>1037</v>
      </c>
      <c r="K1985" s="400">
        <v>31.73</v>
      </c>
      <c r="L1985" s="399" t="s">
        <v>951</v>
      </c>
    </row>
    <row r="1986" spans="1:12" ht="13.5">
      <c r="A1986" s="399" t="s">
        <v>2904</v>
      </c>
      <c r="B1986" s="399" t="s">
        <v>2905</v>
      </c>
      <c r="C1986" s="399" t="s">
        <v>3020</v>
      </c>
      <c r="D1986" s="399" t="s">
        <v>3021</v>
      </c>
      <c r="E1986" s="400" t="s">
        <v>947</v>
      </c>
      <c r="F1986" s="399" t="s">
        <v>947</v>
      </c>
      <c r="G1986" s="399">
        <v>92444</v>
      </c>
      <c r="H1986" s="399" t="s">
        <v>3080</v>
      </c>
      <c r="I1986" s="399" t="s">
        <v>1205</v>
      </c>
      <c r="J1986" s="399" t="s">
        <v>1037</v>
      </c>
      <c r="K1986" s="400">
        <v>46.57</v>
      </c>
      <c r="L1986" s="399" t="s">
        <v>951</v>
      </c>
    </row>
    <row r="1987" spans="1:12" ht="13.5">
      <c r="A1987" s="399" t="s">
        <v>2904</v>
      </c>
      <c r="B1987" s="399" t="s">
        <v>2905</v>
      </c>
      <c r="C1987" s="399" t="s">
        <v>3020</v>
      </c>
      <c r="D1987" s="399" t="s">
        <v>3021</v>
      </c>
      <c r="E1987" s="400" t="s">
        <v>947</v>
      </c>
      <c r="F1987" s="399" t="s">
        <v>947</v>
      </c>
      <c r="G1987" s="399">
        <v>92445</v>
      </c>
      <c r="H1987" s="399" t="s">
        <v>3081</v>
      </c>
      <c r="I1987" s="399" t="s">
        <v>1205</v>
      </c>
      <c r="J1987" s="399" t="s">
        <v>1037</v>
      </c>
      <c r="K1987" s="400">
        <v>41.72</v>
      </c>
      <c r="L1987" s="399" t="s">
        <v>951</v>
      </c>
    </row>
    <row r="1988" spans="1:12" ht="13.5">
      <c r="A1988" s="399" t="s">
        <v>2904</v>
      </c>
      <c r="B1988" s="399" t="s">
        <v>2905</v>
      </c>
      <c r="C1988" s="399" t="s">
        <v>3020</v>
      </c>
      <c r="D1988" s="399" t="s">
        <v>3021</v>
      </c>
      <c r="E1988" s="400" t="s">
        <v>947</v>
      </c>
      <c r="F1988" s="399" t="s">
        <v>947</v>
      </c>
      <c r="G1988" s="399">
        <v>92446</v>
      </c>
      <c r="H1988" s="399" t="s">
        <v>3082</v>
      </c>
      <c r="I1988" s="399" t="s">
        <v>1205</v>
      </c>
      <c r="J1988" s="399" t="s">
        <v>1037</v>
      </c>
      <c r="K1988" s="400">
        <v>163.84</v>
      </c>
      <c r="L1988" s="399" t="s">
        <v>951</v>
      </c>
    </row>
    <row r="1989" spans="1:12" ht="13.5">
      <c r="A1989" s="399" t="s">
        <v>2904</v>
      </c>
      <c r="B1989" s="399" t="s">
        <v>2905</v>
      </c>
      <c r="C1989" s="399" t="s">
        <v>3020</v>
      </c>
      <c r="D1989" s="399" t="s">
        <v>3021</v>
      </c>
      <c r="E1989" s="400" t="s">
        <v>947</v>
      </c>
      <c r="F1989" s="399" t="s">
        <v>947</v>
      </c>
      <c r="G1989" s="399">
        <v>92447</v>
      </c>
      <c r="H1989" s="399" t="s">
        <v>3083</v>
      </c>
      <c r="I1989" s="399" t="s">
        <v>1205</v>
      </c>
      <c r="J1989" s="399" t="s">
        <v>1037</v>
      </c>
      <c r="K1989" s="400">
        <v>117.59</v>
      </c>
      <c r="L1989" s="399" t="s">
        <v>951</v>
      </c>
    </row>
    <row r="1990" spans="1:12" ht="13.5">
      <c r="A1990" s="399" t="s">
        <v>2904</v>
      </c>
      <c r="B1990" s="399" t="s">
        <v>2905</v>
      </c>
      <c r="C1990" s="399" t="s">
        <v>3020</v>
      </c>
      <c r="D1990" s="399" t="s">
        <v>3021</v>
      </c>
      <c r="E1990" s="400" t="s">
        <v>947</v>
      </c>
      <c r="F1990" s="399" t="s">
        <v>947</v>
      </c>
      <c r="G1990" s="399">
        <v>92448</v>
      </c>
      <c r="H1990" s="399" t="s">
        <v>3084</v>
      </c>
      <c r="I1990" s="399" t="s">
        <v>1205</v>
      </c>
      <c r="J1990" s="399" t="s">
        <v>1037</v>
      </c>
      <c r="K1990" s="400">
        <v>93.31</v>
      </c>
      <c r="L1990" s="399" t="s">
        <v>951</v>
      </c>
    </row>
    <row r="1991" spans="1:12" ht="13.5">
      <c r="A1991" s="399" t="s">
        <v>2904</v>
      </c>
      <c r="B1991" s="399" t="s">
        <v>2905</v>
      </c>
      <c r="C1991" s="399" t="s">
        <v>3020</v>
      </c>
      <c r="D1991" s="399" t="s">
        <v>3021</v>
      </c>
      <c r="E1991" s="400" t="s">
        <v>947</v>
      </c>
      <c r="F1991" s="399" t="s">
        <v>947</v>
      </c>
      <c r="G1991" s="399">
        <v>92449</v>
      </c>
      <c r="H1991" s="399" t="s">
        <v>3085</v>
      </c>
      <c r="I1991" s="399" t="s">
        <v>1205</v>
      </c>
      <c r="J1991" s="399" t="s">
        <v>1037</v>
      </c>
      <c r="K1991" s="400">
        <v>165.36</v>
      </c>
      <c r="L1991" s="399" t="s">
        <v>951</v>
      </c>
    </row>
    <row r="1992" spans="1:12" ht="13.5">
      <c r="A1992" s="399" t="s">
        <v>2904</v>
      </c>
      <c r="B1992" s="399" t="s">
        <v>2905</v>
      </c>
      <c r="C1992" s="399" t="s">
        <v>3020</v>
      </c>
      <c r="D1992" s="399" t="s">
        <v>3021</v>
      </c>
      <c r="E1992" s="400" t="s">
        <v>947</v>
      </c>
      <c r="F1992" s="399" t="s">
        <v>947</v>
      </c>
      <c r="G1992" s="399">
        <v>92450</v>
      </c>
      <c r="H1992" s="399" t="s">
        <v>3086</v>
      </c>
      <c r="I1992" s="399" t="s">
        <v>1205</v>
      </c>
      <c r="J1992" s="399" t="s">
        <v>1037</v>
      </c>
      <c r="K1992" s="400">
        <v>215.07</v>
      </c>
      <c r="L1992" s="399" t="s">
        <v>951</v>
      </c>
    </row>
    <row r="1993" spans="1:12" ht="13.5">
      <c r="A1993" s="399" t="s">
        <v>2904</v>
      </c>
      <c r="B1993" s="399" t="s">
        <v>2905</v>
      </c>
      <c r="C1993" s="399" t="s">
        <v>3020</v>
      </c>
      <c r="D1993" s="399" t="s">
        <v>3021</v>
      </c>
      <c r="E1993" s="400" t="s">
        <v>947</v>
      </c>
      <c r="F1993" s="399" t="s">
        <v>947</v>
      </c>
      <c r="G1993" s="399">
        <v>92451</v>
      </c>
      <c r="H1993" s="399" t="s">
        <v>3087</v>
      </c>
      <c r="I1993" s="399" t="s">
        <v>1205</v>
      </c>
      <c r="J1993" s="399" t="s">
        <v>1037</v>
      </c>
      <c r="K1993" s="400">
        <v>116.19</v>
      </c>
      <c r="L1993" s="399" t="s">
        <v>951</v>
      </c>
    </row>
    <row r="1994" spans="1:12" ht="13.5">
      <c r="A1994" s="399" t="s">
        <v>2904</v>
      </c>
      <c r="B1994" s="399" t="s">
        <v>2905</v>
      </c>
      <c r="C1994" s="399" t="s">
        <v>3020</v>
      </c>
      <c r="D1994" s="399" t="s">
        <v>3021</v>
      </c>
      <c r="E1994" s="400" t="s">
        <v>947</v>
      </c>
      <c r="F1994" s="399" t="s">
        <v>947</v>
      </c>
      <c r="G1994" s="399">
        <v>92452</v>
      </c>
      <c r="H1994" s="399" t="s">
        <v>3088</v>
      </c>
      <c r="I1994" s="399" t="s">
        <v>1205</v>
      </c>
      <c r="J1994" s="399" t="s">
        <v>1037</v>
      </c>
      <c r="K1994" s="400">
        <v>113.15</v>
      </c>
      <c r="L1994" s="399" t="s">
        <v>951</v>
      </c>
    </row>
    <row r="1995" spans="1:12" ht="13.5">
      <c r="A1995" s="399" t="s">
        <v>2904</v>
      </c>
      <c r="B1995" s="399" t="s">
        <v>2905</v>
      </c>
      <c r="C1995" s="399" t="s">
        <v>3020</v>
      </c>
      <c r="D1995" s="399" t="s">
        <v>3021</v>
      </c>
      <c r="E1995" s="400" t="s">
        <v>947</v>
      </c>
      <c r="F1995" s="399" t="s">
        <v>947</v>
      </c>
      <c r="G1995" s="399">
        <v>92453</v>
      </c>
      <c r="H1995" s="399" t="s">
        <v>3089</v>
      </c>
      <c r="I1995" s="399" t="s">
        <v>1205</v>
      </c>
      <c r="J1995" s="399" t="s">
        <v>1037</v>
      </c>
      <c r="K1995" s="400">
        <v>140.49</v>
      </c>
      <c r="L1995" s="399" t="s">
        <v>951</v>
      </c>
    </row>
    <row r="1996" spans="1:12" ht="13.5">
      <c r="A1996" s="399" t="s">
        <v>2904</v>
      </c>
      <c r="B1996" s="399" t="s">
        <v>2905</v>
      </c>
      <c r="C1996" s="399" t="s">
        <v>3020</v>
      </c>
      <c r="D1996" s="399" t="s">
        <v>3021</v>
      </c>
      <c r="E1996" s="400" t="s">
        <v>947</v>
      </c>
      <c r="F1996" s="399" t="s">
        <v>947</v>
      </c>
      <c r="G1996" s="399">
        <v>92454</v>
      </c>
      <c r="H1996" s="399" t="s">
        <v>3090</v>
      </c>
      <c r="I1996" s="399" t="s">
        <v>1205</v>
      </c>
      <c r="J1996" s="399" t="s">
        <v>1037</v>
      </c>
      <c r="K1996" s="400">
        <v>194.24</v>
      </c>
      <c r="L1996" s="399" t="s">
        <v>951</v>
      </c>
    </row>
    <row r="1997" spans="1:12" ht="13.5">
      <c r="A1997" s="399" t="s">
        <v>2904</v>
      </c>
      <c r="B1997" s="399" t="s">
        <v>2905</v>
      </c>
      <c r="C1997" s="399" t="s">
        <v>3020</v>
      </c>
      <c r="D1997" s="399" t="s">
        <v>3021</v>
      </c>
      <c r="E1997" s="400" t="s">
        <v>947</v>
      </c>
      <c r="F1997" s="399" t="s">
        <v>947</v>
      </c>
      <c r="G1997" s="399">
        <v>92455</v>
      </c>
      <c r="H1997" s="399" t="s">
        <v>3091</v>
      </c>
      <c r="I1997" s="399" t="s">
        <v>1205</v>
      </c>
      <c r="J1997" s="399" t="s">
        <v>1037</v>
      </c>
      <c r="K1997" s="400">
        <v>94.65</v>
      </c>
      <c r="L1997" s="399" t="s">
        <v>951</v>
      </c>
    </row>
    <row r="1998" spans="1:12" ht="13.5">
      <c r="A1998" s="399" t="s">
        <v>2904</v>
      </c>
      <c r="B1998" s="399" t="s">
        <v>2905</v>
      </c>
      <c r="C1998" s="399" t="s">
        <v>3020</v>
      </c>
      <c r="D1998" s="399" t="s">
        <v>3021</v>
      </c>
      <c r="E1998" s="400" t="s">
        <v>947</v>
      </c>
      <c r="F1998" s="399" t="s">
        <v>947</v>
      </c>
      <c r="G1998" s="399">
        <v>92456</v>
      </c>
      <c r="H1998" s="399" t="s">
        <v>3092</v>
      </c>
      <c r="I1998" s="399" t="s">
        <v>1205</v>
      </c>
      <c r="J1998" s="399" t="s">
        <v>1037</v>
      </c>
      <c r="K1998" s="400">
        <v>92.7</v>
      </c>
      <c r="L1998" s="399" t="s">
        <v>951</v>
      </c>
    </row>
    <row r="1999" spans="1:12" ht="13.5">
      <c r="A1999" s="399" t="s">
        <v>2904</v>
      </c>
      <c r="B1999" s="399" t="s">
        <v>2905</v>
      </c>
      <c r="C1999" s="399" t="s">
        <v>3020</v>
      </c>
      <c r="D1999" s="399" t="s">
        <v>3021</v>
      </c>
      <c r="E1999" s="400" t="s">
        <v>947</v>
      </c>
      <c r="F1999" s="399" t="s">
        <v>947</v>
      </c>
      <c r="G1999" s="399">
        <v>92457</v>
      </c>
      <c r="H1999" s="399" t="s">
        <v>3093</v>
      </c>
      <c r="I1999" s="399" t="s">
        <v>1205</v>
      </c>
      <c r="J1999" s="399" t="s">
        <v>1037</v>
      </c>
      <c r="K1999" s="400">
        <v>121.83</v>
      </c>
      <c r="L1999" s="399" t="s">
        <v>951</v>
      </c>
    </row>
    <row r="2000" spans="1:12" ht="13.5">
      <c r="A2000" s="399" t="s">
        <v>2904</v>
      </c>
      <c r="B2000" s="399" t="s">
        <v>2905</v>
      </c>
      <c r="C2000" s="399" t="s">
        <v>3020</v>
      </c>
      <c r="D2000" s="399" t="s">
        <v>3021</v>
      </c>
      <c r="E2000" s="400" t="s">
        <v>947</v>
      </c>
      <c r="F2000" s="399" t="s">
        <v>947</v>
      </c>
      <c r="G2000" s="399">
        <v>92458</v>
      </c>
      <c r="H2000" s="399" t="s">
        <v>3094</v>
      </c>
      <c r="I2000" s="399" t="s">
        <v>1205</v>
      </c>
      <c r="J2000" s="399" t="s">
        <v>1037</v>
      </c>
      <c r="K2000" s="400">
        <v>180.79</v>
      </c>
      <c r="L2000" s="399" t="s">
        <v>951</v>
      </c>
    </row>
    <row r="2001" spans="1:12" ht="13.5">
      <c r="A2001" s="399" t="s">
        <v>2904</v>
      </c>
      <c r="B2001" s="399" t="s">
        <v>2905</v>
      </c>
      <c r="C2001" s="399" t="s">
        <v>3020</v>
      </c>
      <c r="D2001" s="399" t="s">
        <v>3021</v>
      </c>
      <c r="E2001" s="400" t="s">
        <v>947</v>
      </c>
      <c r="F2001" s="399" t="s">
        <v>947</v>
      </c>
      <c r="G2001" s="399">
        <v>92459</v>
      </c>
      <c r="H2001" s="399" t="s">
        <v>3095</v>
      </c>
      <c r="I2001" s="399" t="s">
        <v>1205</v>
      </c>
      <c r="J2001" s="399" t="s">
        <v>1037</v>
      </c>
      <c r="K2001" s="400">
        <v>80.209999999999994</v>
      </c>
      <c r="L2001" s="399" t="s">
        <v>951</v>
      </c>
    </row>
    <row r="2002" spans="1:12" ht="13.5">
      <c r="A2002" s="399" t="s">
        <v>2904</v>
      </c>
      <c r="B2002" s="399" t="s">
        <v>2905</v>
      </c>
      <c r="C2002" s="399" t="s">
        <v>3020</v>
      </c>
      <c r="D2002" s="399" t="s">
        <v>3021</v>
      </c>
      <c r="E2002" s="400" t="s">
        <v>947</v>
      </c>
      <c r="F2002" s="399" t="s">
        <v>947</v>
      </c>
      <c r="G2002" s="399">
        <v>92460</v>
      </c>
      <c r="H2002" s="399" t="s">
        <v>3096</v>
      </c>
      <c r="I2002" s="399" t="s">
        <v>1205</v>
      </c>
      <c r="J2002" s="399" t="s">
        <v>1037</v>
      </c>
      <c r="K2002" s="400">
        <v>76.59</v>
      </c>
      <c r="L2002" s="399" t="s">
        <v>951</v>
      </c>
    </row>
    <row r="2003" spans="1:12" ht="13.5">
      <c r="A2003" s="399" t="s">
        <v>2904</v>
      </c>
      <c r="B2003" s="399" t="s">
        <v>2905</v>
      </c>
      <c r="C2003" s="399" t="s">
        <v>3020</v>
      </c>
      <c r="D2003" s="399" t="s">
        <v>3021</v>
      </c>
      <c r="E2003" s="400" t="s">
        <v>947</v>
      </c>
      <c r="F2003" s="399" t="s">
        <v>947</v>
      </c>
      <c r="G2003" s="399">
        <v>92461</v>
      </c>
      <c r="H2003" s="399" t="s">
        <v>3097</v>
      </c>
      <c r="I2003" s="399" t="s">
        <v>1205</v>
      </c>
      <c r="J2003" s="399" t="s">
        <v>1037</v>
      </c>
      <c r="K2003" s="400">
        <v>111.78</v>
      </c>
      <c r="L2003" s="399" t="s">
        <v>951</v>
      </c>
    </row>
    <row r="2004" spans="1:12" ht="13.5">
      <c r="A2004" s="399" t="s">
        <v>2904</v>
      </c>
      <c r="B2004" s="399" t="s">
        <v>2905</v>
      </c>
      <c r="C2004" s="399" t="s">
        <v>3020</v>
      </c>
      <c r="D2004" s="399" t="s">
        <v>3021</v>
      </c>
      <c r="E2004" s="400" t="s">
        <v>947</v>
      </c>
      <c r="F2004" s="399" t="s">
        <v>947</v>
      </c>
      <c r="G2004" s="399">
        <v>92462</v>
      </c>
      <c r="H2004" s="399" t="s">
        <v>3098</v>
      </c>
      <c r="I2004" s="399" t="s">
        <v>1205</v>
      </c>
      <c r="J2004" s="399" t="s">
        <v>1037</v>
      </c>
      <c r="K2004" s="400">
        <v>172.06</v>
      </c>
      <c r="L2004" s="399" t="s">
        <v>951</v>
      </c>
    </row>
    <row r="2005" spans="1:12" ht="13.5">
      <c r="A2005" s="399" t="s">
        <v>2904</v>
      </c>
      <c r="B2005" s="399" t="s">
        <v>2905</v>
      </c>
      <c r="C2005" s="399" t="s">
        <v>3020</v>
      </c>
      <c r="D2005" s="399" t="s">
        <v>3021</v>
      </c>
      <c r="E2005" s="400" t="s">
        <v>947</v>
      </c>
      <c r="F2005" s="399" t="s">
        <v>947</v>
      </c>
      <c r="G2005" s="399">
        <v>92463</v>
      </c>
      <c r="H2005" s="399" t="s">
        <v>3099</v>
      </c>
      <c r="I2005" s="399" t="s">
        <v>1205</v>
      </c>
      <c r="J2005" s="399" t="s">
        <v>1037</v>
      </c>
      <c r="K2005" s="400">
        <v>72.28</v>
      </c>
      <c r="L2005" s="399" t="s">
        <v>951</v>
      </c>
    </row>
    <row r="2006" spans="1:12" ht="13.5">
      <c r="A2006" s="399" t="s">
        <v>2904</v>
      </c>
      <c r="B2006" s="399" t="s">
        <v>2905</v>
      </c>
      <c r="C2006" s="399" t="s">
        <v>3020</v>
      </c>
      <c r="D2006" s="399" t="s">
        <v>3021</v>
      </c>
      <c r="E2006" s="400" t="s">
        <v>947</v>
      </c>
      <c r="F2006" s="399" t="s">
        <v>947</v>
      </c>
      <c r="G2006" s="399">
        <v>92464</v>
      </c>
      <c r="H2006" s="399" t="s">
        <v>3100</v>
      </c>
      <c r="I2006" s="399" t="s">
        <v>1205</v>
      </c>
      <c r="J2006" s="399" t="s">
        <v>1037</v>
      </c>
      <c r="K2006" s="400">
        <v>71.77</v>
      </c>
      <c r="L2006" s="399" t="s">
        <v>951</v>
      </c>
    </row>
    <row r="2007" spans="1:12" ht="13.5">
      <c r="A2007" s="399" t="s">
        <v>2904</v>
      </c>
      <c r="B2007" s="399" t="s">
        <v>2905</v>
      </c>
      <c r="C2007" s="399" t="s">
        <v>3020</v>
      </c>
      <c r="D2007" s="399" t="s">
        <v>3021</v>
      </c>
      <c r="E2007" s="400" t="s">
        <v>947</v>
      </c>
      <c r="F2007" s="399" t="s">
        <v>947</v>
      </c>
      <c r="G2007" s="399">
        <v>92465</v>
      </c>
      <c r="H2007" s="399" t="s">
        <v>3101</v>
      </c>
      <c r="I2007" s="399" t="s">
        <v>1205</v>
      </c>
      <c r="J2007" s="399" t="s">
        <v>1037</v>
      </c>
      <c r="K2007" s="400">
        <v>89.23</v>
      </c>
      <c r="L2007" s="399" t="s">
        <v>951</v>
      </c>
    </row>
    <row r="2008" spans="1:12" ht="13.5">
      <c r="A2008" s="399" t="s">
        <v>2904</v>
      </c>
      <c r="B2008" s="399" t="s">
        <v>2905</v>
      </c>
      <c r="C2008" s="399" t="s">
        <v>3020</v>
      </c>
      <c r="D2008" s="399" t="s">
        <v>3021</v>
      </c>
      <c r="E2008" s="400" t="s">
        <v>947</v>
      </c>
      <c r="F2008" s="399" t="s">
        <v>947</v>
      </c>
      <c r="G2008" s="399">
        <v>92466</v>
      </c>
      <c r="H2008" s="399" t="s">
        <v>3102</v>
      </c>
      <c r="I2008" s="399" t="s">
        <v>1205</v>
      </c>
      <c r="J2008" s="399" t="s">
        <v>1037</v>
      </c>
      <c r="K2008" s="400">
        <v>164.58</v>
      </c>
      <c r="L2008" s="399" t="s">
        <v>951</v>
      </c>
    </row>
    <row r="2009" spans="1:12" ht="13.5">
      <c r="A2009" s="399" t="s">
        <v>2904</v>
      </c>
      <c r="B2009" s="399" t="s">
        <v>2905</v>
      </c>
      <c r="C2009" s="399" t="s">
        <v>3020</v>
      </c>
      <c r="D2009" s="399" t="s">
        <v>3021</v>
      </c>
      <c r="E2009" s="400" t="s">
        <v>947</v>
      </c>
      <c r="F2009" s="399" t="s">
        <v>947</v>
      </c>
      <c r="G2009" s="399">
        <v>92467</v>
      </c>
      <c r="H2009" s="399" t="s">
        <v>3103</v>
      </c>
      <c r="I2009" s="399" t="s">
        <v>1205</v>
      </c>
      <c r="J2009" s="399" t="s">
        <v>1037</v>
      </c>
      <c r="K2009" s="400">
        <v>58.64</v>
      </c>
      <c r="L2009" s="399" t="s">
        <v>951</v>
      </c>
    </row>
    <row r="2010" spans="1:12" ht="13.5">
      <c r="A2010" s="399" t="s">
        <v>2904</v>
      </c>
      <c r="B2010" s="399" t="s">
        <v>2905</v>
      </c>
      <c r="C2010" s="399" t="s">
        <v>3020</v>
      </c>
      <c r="D2010" s="399" t="s">
        <v>3021</v>
      </c>
      <c r="E2010" s="400" t="s">
        <v>947</v>
      </c>
      <c r="F2010" s="399" t="s">
        <v>947</v>
      </c>
      <c r="G2010" s="399">
        <v>92468</v>
      </c>
      <c r="H2010" s="399" t="s">
        <v>3104</v>
      </c>
      <c r="I2010" s="399" t="s">
        <v>1205</v>
      </c>
      <c r="J2010" s="399" t="s">
        <v>1037</v>
      </c>
      <c r="K2010" s="400">
        <v>64.86</v>
      </c>
      <c r="L2010" s="399" t="s">
        <v>951</v>
      </c>
    </row>
    <row r="2011" spans="1:12" ht="13.5">
      <c r="A2011" s="399" t="s">
        <v>2904</v>
      </c>
      <c r="B2011" s="399" t="s">
        <v>2905</v>
      </c>
      <c r="C2011" s="399" t="s">
        <v>3020</v>
      </c>
      <c r="D2011" s="399" t="s">
        <v>3021</v>
      </c>
      <c r="E2011" s="400" t="s">
        <v>947</v>
      </c>
      <c r="F2011" s="399" t="s">
        <v>947</v>
      </c>
      <c r="G2011" s="399">
        <v>92469</v>
      </c>
      <c r="H2011" s="399" t="s">
        <v>3105</v>
      </c>
      <c r="I2011" s="399" t="s">
        <v>1205</v>
      </c>
      <c r="J2011" s="399" t="s">
        <v>1037</v>
      </c>
      <c r="K2011" s="400">
        <v>81.44</v>
      </c>
      <c r="L2011" s="399" t="s">
        <v>951</v>
      </c>
    </row>
    <row r="2012" spans="1:12" ht="13.5">
      <c r="A2012" s="399" t="s">
        <v>2904</v>
      </c>
      <c r="B2012" s="399" t="s">
        <v>2905</v>
      </c>
      <c r="C2012" s="399" t="s">
        <v>3020</v>
      </c>
      <c r="D2012" s="399" t="s">
        <v>3021</v>
      </c>
      <c r="E2012" s="400" t="s">
        <v>947</v>
      </c>
      <c r="F2012" s="399" t="s">
        <v>947</v>
      </c>
      <c r="G2012" s="399">
        <v>92470</v>
      </c>
      <c r="H2012" s="399" t="s">
        <v>3106</v>
      </c>
      <c r="I2012" s="399" t="s">
        <v>1205</v>
      </c>
      <c r="J2012" s="399" t="s">
        <v>1037</v>
      </c>
      <c r="K2012" s="400">
        <v>159.71</v>
      </c>
      <c r="L2012" s="399" t="s">
        <v>951</v>
      </c>
    </row>
    <row r="2013" spans="1:12" ht="13.5">
      <c r="A2013" s="399" t="s">
        <v>2904</v>
      </c>
      <c r="B2013" s="399" t="s">
        <v>2905</v>
      </c>
      <c r="C2013" s="399" t="s">
        <v>3020</v>
      </c>
      <c r="D2013" s="399" t="s">
        <v>3021</v>
      </c>
      <c r="E2013" s="400" t="s">
        <v>947</v>
      </c>
      <c r="F2013" s="399" t="s">
        <v>947</v>
      </c>
      <c r="G2013" s="399">
        <v>92471</v>
      </c>
      <c r="H2013" s="399" t="s">
        <v>3107</v>
      </c>
      <c r="I2013" s="399" t="s">
        <v>1205</v>
      </c>
      <c r="J2013" s="399" t="s">
        <v>1037</v>
      </c>
      <c r="K2013" s="400">
        <v>53.58</v>
      </c>
      <c r="L2013" s="399" t="s">
        <v>951</v>
      </c>
    </row>
    <row r="2014" spans="1:12" ht="13.5">
      <c r="A2014" s="399" t="s">
        <v>2904</v>
      </c>
      <c r="B2014" s="399" t="s">
        <v>2905</v>
      </c>
      <c r="C2014" s="399" t="s">
        <v>3020</v>
      </c>
      <c r="D2014" s="399" t="s">
        <v>3021</v>
      </c>
      <c r="E2014" s="400" t="s">
        <v>947</v>
      </c>
      <c r="F2014" s="399" t="s">
        <v>947</v>
      </c>
      <c r="G2014" s="399">
        <v>92472</v>
      </c>
      <c r="H2014" s="399" t="s">
        <v>3108</v>
      </c>
      <c r="I2014" s="399" t="s">
        <v>1205</v>
      </c>
      <c r="J2014" s="399" t="s">
        <v>1037</v>
      </c>
      <c r="K2014" s="400">
        <v>60.74</v>
      </c>
      <c r="L2014" s="399" t="s">
        <v>951</v>
      </c>
    </row>
    <row r="2015" spans="1:12" ht="13.5">
      <c r="A2015" s="399" t="s">
        <v>2904</v>
      </c>
      <c r="B2015" s="399" t="s">
        <v>2905</v>
      </c>
      <c r="C2015" s="399" t="s">
        <v>3020</v>
      </c>
      <c r="D2015" s="399" t="s">
        <v>3021</v>
      </c>
      <c r="E2015" s="400" t="s">
        <v>947</v>
      </c>
      <c r="F2015" s="399" t="s">
        <v>947</v>
      </c>
      <c r="G2015" s="399">
        <v>92473</v>
      </c>
      <c r="H2015" s="399" t="s">
        <v>3109</v>
      </c>
      <c r="I2015" s="399" t="s">
        <v>1205</v>
      </c>
      <c r="J2015" s="399" t="s">
        <v>1037</v>
      </c>
      <c r="K2015" s="400">
        <v>75.05</v>
      </c>
      <c r="L2015" s="399" t="s">
        <v>951</v>
      </c>
    </row>
    <row r="2016" spans="1:12" ht="13.5">
      <c r="A2016" s="399" t="s">
        <v>2904</v>
      </c>
      <c r="B2016" s="399" t="s">
        <v>2905</v>
      </c>
      <c r="C2016" s="399" t="s">
        <v>3020</v>
      </c>
      <c r="D2016" s="399" t="s">
        <v>3021</v>
      </c>
      <c r="E2016" s="400" t="s">
        <v>947</v>
      </c>
      <c r="F2016" s="399" t="s">
        <v>947</v>
      </c>
      <c r="G2016" s="399">
        <v>92474</v>
      </c>
      <c r="H2016" s="399" t="s">
        <v>3110</v>
      </c>
      <c r="I2016" s="399" t="s">
        <v>1205</v>
      </c>
      <c r="J2016" s="399" t="s">
        <v>1037</v>
      </c>
      <c r="K2016" s="400">
        <v>155.46</v>
      </c>
      <c r="L2016" s="399" t="s">
        <v>951</v>
      </c>
    </row>
    <row r="2017" spans="1:12" ht="13.5">
      <c r="A2017" s="399" t="s">
        <v>2904</v>
      </c>
      <c r="B2017" s="399" t="s">
        <v>2905</v>
      </c>
      <c r="C2017" s="399" t="s">
        <v>3020</v>
      </c>
      <c r="D2017" s="399" t="s">
        <v>3021</v>
      </c>
      <c r="E2017" s="400" t="s">
        <v>947</v>
      </c>
      <c r="F2017" s="399" t="s">
        <v>947</v>
      </c>
      <c r="G2017" s="399">
        <v>92475</v>
      </c>
      <c r="H2017" s="399" t="s">
        <v>3111</v>
      </c>
      <c r="I2017" s="399" t="s">
        <v>1205</v>
      </c>
      <c r="J2017" s="399" t="s">
        <v>1037</v>
      </c>
      <c r="K2017" s="400">
        <v>49.41</v>
      </c>
      <c r="L2017" s="399" t="s">
        <v>951</v>
      </c>
    </row>
    <row r="2018" spans="1:12" ht="13.5">
      <c r="A2018" s="399" t="s">
        <v>2904</v>
      </c>
      <c r="B2018" s="399" t="s">
        <v>2905</v>
      </c>
      <c r="C2018" s="399" t="s">
        <v>3020</v>
      </c>
      <c r="D2018" s="399" t="s">
        <v>3021</v>
      </c>
      <c r="E2018" s="400" t="s">
        <v>947</v>
      </c>
      <c r="F2018" s="399" t="s">
        <v>947</v>
      </c>
      <c r="G2018" s="399">
        <v>92476</v>
      </c>
      <c r="H2018" s="399" t="s">
        <v>3112</v>
      </c>
      <c r="I2018" s="399" t="s">
        <v>1205</v>
      </c>
      <c r="J2018" s="399" t="s">
        <v>1037</v>
      </c>
      <c r="K2018" s="400">
        <v>57.19</v>
      </c>
      <c r="L2018" s="399" t="s">
        <v>951</v>
      </c>
    </row>
    <row r="2019" spans="1:12" ht="13.5">
      <c r="A2019" s="399" t="s">
        <v>2904</v>
      </c>
      <c r="B2019" s="399" t="s">
        <v>2905</v>
      </c>
      <c r="C2019" s="399" t="s">
        <v>3020</v>
      </c>
      <c r="D2019" s="399" t="s">
        <v>3021</v>
      </c>
      <c r="E2019" s="400" t="s">
        <v>947</v>
      </c>
      <c r="F2019" s="399" t="s">
        <v>947</v>
      </c>
      <c r="G2019" s="399">
        <v>92477</v>
      </c>
      <c r="H2019" s="399" t="s">
        <v>3113</v>
      </c>
      <c r="I2019" s="399" t="s">
        <v>1205</v>
      </c>
      <c r="J2019" s="399" t="s">
        <v>1037</v>
      </c>
      <c r="K2019" s="400">
        <v>61.69</v>
      </c>
      <c r="L2019" s="399" t="s">
        <v>951</v>
      </c>
    </row>
    <row r="2020" spans="1:12" ht="13.5">
      <c r="A2020" s="399" t="s">
        <v>2904</v>
      </c>
      <c r="B2020" s="399" t="s">
        <v>2905</v>
      </c>
      <c r="C2020" s="399" t="s">
        <v>3020</v>
      </c>
      <c r="D2020" s="399" t="s">
        <v>3021</v>
      </c>
      <c r="E2020" s="400" t="s">
        <v>947</v>
      </c>
      <c r="F2020" s="399" t="s">
        <v>947</v>
      </c>
      <c r="G2020" s="399">
        <v>92478</v>
      </c>
      <c r="H2020" s="399" t="s">
        <v>3114</v>
      </c>
      <c r="I2020" s="399" t="s">
        <v>1205</v>
      </c>
      <c r="J2020" s="399" t="s">
        <v>1037</v>
      </c>
      <c r="K2020" s="400">
        <v>147.24</v>
      </c>
      <c r="L2020" s="399" t="s">
        <v>951</v>
      </c>
    </row>
    <row r="2021" spans="1:12" ht="13.5">
      <c r="A2021" s="399" t="s">
        <v>2904</v>
      </c>
      <c r="B2021" s="399" t="s">
        <v>2905</v>
      </c>
      <c r="C2021" s="399" t="s">
        <v>3020</v>
      </c>
      <c r="D2021" s="399" t="s">
        <v>3021</v>
      </c>
      <c r="E2021" s="400" t="s">
        <v>947</v>
      </c>
      <c r="F2021" s="399" t="s">
        <v>947</v>
      </c>
      <c r="G2021" s="399">
        <v>92479</v>
      </c>
      <c r="H2021" s="399" t="s">
        <v>3115</v>
      </c>
      <c r="I2021" s="399" t="s">
        <v>1205</v>
      </c>
      <c r="J2021" s="399" t="s">
        <v>1037</v>
      </c>
      <c r="K2021" s="400">
        <v>40.71</v>
      </c>
      <c r="L2021" s="399" t="s">
        <v>951</v>
      </c>
    </row>
    <row r="2022" spans="1:12" ht="13.5">
      <c r="A2022" s="399" t="s">
        <v>2904</v>
      </c>
      <c r="B2022" s="399" t="s">
        <v>2905</v>
      </c>
      <c r="C2022" s="399" t="s">
        <v>3020</v>
      </c>
      <c r="D2022" s="399" t="s">
        <v>3021</v>
      </c>
      <c r="E2022" s="400" t="s">
        <v>947</v>
      </c>
      <c r="F2022" s="399" t="s">
        <v>947</v>
      </c>
      <c r="G2022" s="399">
        <v>92480</v>
      </c>
      <c r="H2022" s="399" t="s">
        <v>3116</v>
      </c>
      <c r="I2022" s="399" t="s">
        <v>1205</v>
      </c>
      <c r="J2022" s="399" t="s">
        <v>1037</v>
      </c>
      <c r="K2022" s="400">
        <v>50.26</v>
      </c>
      <c r="L2022" s="399" t="s">
        <v>951</v>
      </c>
    </row>
    <row r="2023" spans="1:12" ht="13.5">
      <c r="A2023" s="399" t="s">
        <v>2904</v>
      </c>
      <c r="B2023" s="399" t="s">
        <v>2905</v>
      </c>
      <c r="C2023" s="399" t="s">
        <v>3020</v>
      </c>
      <c r="D2023" s="399" t="s">
        <v>3021</v>
      </c>
      <c r="E2023" s="400" t="s">
        <v>947</v>
      </c>
      <c r="F2023" s="399" t="s">
        <v>947</v>
      </c>
      <c r="G2023" s="399">
        <v>92481</v>
      </c>
      <c r="H2023" s="399" t="s">
        <v>3117</v>
      </c>
      <c r="I2023" s="399" t="s">
        <v>1205</v>
      </c>
      <c r="J2023" s="399" t="s">
        <v>1037</v>
      </c>
      <c r="K2023" s="400">
        <v>215.62</v>
      </c>
      <c r="L2023" s="399" t="s">
        <v>951</v>
      </c>
    </row>
    <row r="2024" spans="1:12" ht="13.5">
      <c r="A2024" s="399" t="s">
        <v>2904</v>
      </c>
      <c r="B2024" s="399" t="s">
        <v>2905</v>
      </c>
      <c r="C2024" s="399" t="s">
        <v>3020</v>
      </c>
      <c r="D2024" s="399" t="s">
        <v>3021</v>
      </c>
      <c r="E2024" s="400" t="s">
        <v>947</v>
      </c>
      <c r="F2024" s="399" t="s">
        <v>947</v>
      </c>
      <c r="G2024" s="399">
        <v>92482</v>
      </c>
      <c r="H2024" s="399" t="s">
        <v>3118</v>
      </c>
      <c r="I2024" s="399" t="s">
        <v>1205</v>
      </c>
      <c r="J2024" s="399" t="s">
        <v>1037</v>
      </c>
      <c r="K2024" s="400">
        <v>203.63</v>
      </c>
      <c r="L2024" s="399" t="s">
        <v>951</v>
      </c>
    </row>
    <row r="2025" spans="1:12" ht="13.5">
      <c r="A2025" s="399" t="s">
        <v>2904</v>
      </c>
      <c r="B2025" s="399" t="s">
        <v>2905</v>
      </c>
      <c r="C2025" s="399" t="s">
        <v>3020</v>
      </c>
      <c r="D2025" s="399" t="s">
        <v>3021</v>
      </c>
      <c r="E2025" s="400" t="s">
        <v>947</v>
      </c>
      <c r="F2025" s="399" t="s">
        <v>947</v>
      </c>
      <c r="G2025" s="399">
        <v>92483</v>
      </c>
      <c r="H2025" s="399" t="s">
        <v>3119</v>
      </c>
      <c r="I2025" s="399" t="s">
        <v>1205</v>
      </c>
      <c r="J2025" s="399" t="s">
        <v>1037</v>
      </c>
      <c r="K2025" s="400">
        <v>162.88999999999999</v>
      </c>
      <c r="L2025" s="399" t="s">
        <v>951</v>
      </c>
    </row>
    <row r="2026" spans="1:12" ht="13.5">
      <c r="A2026" s="399" t="s">
        <v>2904</v>
      </c>
      <c r="B2026" s="399" t="s">
        <v>2905</v>
      </c>
      <c r="C2026" s="399" t="s">
        <v>3020</v>
      </c>
      <c r="D2026" s="399" t="s">
        <v>3021</v>
      </c>
      <c r="E2026" s="400" t="s">
        <v>947</v>
      </c>
      <c r="F2026" s="399" t="s">
        <v>947</v>
      </c>
      <c r="G2026" s="399">
        <v>92484</v>
      </c>
      <c r="H2026" s="399" t="s">
        <v>3120</v>
      </c>
      <c r="I2026" s="399" t="s">
        <v>1205</v>
      </c>
      <c r="J2026" s="399" t="s">
        <v>1037</v>
      </c>
      <c r="K2026" s="400">
        <v>152.29</v>
      </c>
      <c r="L2026" s="399" t="s">
        <v>951</v>
      </c>
    </row>
    <row r="2027" spans="1:12" ht="13.5">
      <c r="A2027" s="399" t="s">
        <v>2904</v>
      </c>
      <c r="B2027" s="399" t="s">
        <v>2905</v>
      </c>
      <c r="C2027" s="399" t="s">
        <v>3020</v>
      </c>
      <c r="D2027" s="399" t="s">
        <v>3021</v>
      </c>
      <c r="E2027" s="400" t="s">
        <v>947</v>
      </c>
      <c r="F2027" s="399" t="s">
        <v>947</v>
      </c>
      <c r="G2027" s="399">
        <v>92485</v>
      </c>
      <c r="H2027" s="399" t="s">
        <v>3121</v>
      </c>
      <c r="I2027" s="399" t="s">
        <v>1205</v>
      </c>
      <c r="J2027" s="399" t="s">
        <v>1037</v>
      </c>
      <c r="K2027" s="400">
        <v>116.16</v>
      </c>
      <c r="L2027" s="399" t="s">
        <v>951</v>
      </c>
    </row>
    <row r="2028" spans="1:12" ht="13.5">
      <c r="A2028" s="399" t="s">
        <v>2904</v>
      </c>
      <c r="B2028" s="399" t="s">
        <v>2905</v>
      </c>
      <c r="C2028" s="399" t="s">
        <v>3020</v>
      </c>
      <c r="D2028" s="399" t="s">
        <v>3021</v>
      </c>
      <c r="E2028" s="400" t="s">
        <v>947</v>
      </c>
      <c r="F2028" s="399" t="s">
        <v>947</v>
      </c>
      <c r="G2028" s="399">
        <v>92486</v>
      </c>
      <c r="H2028" s="399" t="s">
        <v>3122</v>
      </c>
      <c r="I2028" s="399" t="s">
        <v>1205</v>
      </c>
      <c r="J2028" s="399" t="s">
        <v>1037</v>
      </c>
      <c r="K2028" s="400">
        <v>108.01</v>
      </c>
      <c r="L2028" s="399" t="s">
        <v>951</v>
      </c>
    </row>
    <row r="2029" spans="1:12" ht="13.5">
      <c r="A2029" s="399" t="s">
        <v>2904</v>
      </c>
      <c r="B2029" s="399" t="s">
        <v>2905</v>
      </c>
      <c r="C2029" s="399" t="s">
        <v>3020</v>
      </c>
      <c r="D2029" s="399" t="s">
        <v>3021</v>
      </c>
      <c r="E2029" s="400" t="s">
        <v>947</v>
      </c>
      <c r="F2029" s="399" t="s">
        <v>947</v>
      </c>
      <c r="G2029" s="399">
        <v>92487</v>
      </c>
      <c r="H2029" s="399" t="s">
        <v>3123</v>
      </c>
      <c r="I2029" s="399" t="s">
        <v>1205</v>
      </c>
      <c r="J2029" s="399" t="s">
        <v>950</v>
      </c>
      <c r="K2029" s="400">
        <v>69.95</v>
      </c>
      <c r="L2029" s="399" t="s">
        <v>951</v>
      </c>
    </row>
    <row r="2030" spans="1:12" ht="13.5">
      <c r="A2030" s="399" t="s">
        <v>2904</v>
      </c>
      <c r="B2030" s="399" t="s">
        <v>2905</v>
      </c>
      <c r="C2030" s="399" t="s">
        <v>3020</v>
      </c>
      <c r="D2030" s="399" t="s">
        <v>3021</v>
      </c>
      <c r="E2030" s="400" t="s">
        <v>947</v>
      </c>
      <c r="F2030" s="399" t="s">
        <v>947</v>
      </c>
      <c r="G2030" s="399">
        <v>92488</v>
      </c>
      <c r="H2030" s="399" t="s">
        <v>3124</v>
      </c>
      <c r="I2030" s="399" t="s">
        <v>1205</v>
      </c>
      <c r="J2030" s="399" t="s">
        <v>950</v>
      </c>
      <c r="K2030" s="400">
        <v>67.14</v>
      </c>
      <c r="L2030" s="399" t="s">
        <v>951</v>
      </c>
    </row>
    <row r="2031" spans="1:12" ht="13.5">
      <c r="A2031" s="399" t="s">
        <v>2904</v>
      </c>
      <c r="B2031" s="399" t="s">
        <v>2905</v>
      </c>
      <c r="C2031" s="399" t="s">
        <v>3020</v>
      </c>
      <c r="D2031" s="399" t="s">
        <v>3021</v>
      </c>
      <c r="E2031" s="400" t="s">
        <v>947</v>
      </c>
      <c r="F2031" s="399" t="s">
        <v>947</v>
      </c>
      <c r="G2031" s="399">
        <v>92489</v>
      </c>
      <c r="H2031" s="399" t="s">
        <v>3125</v>
      </c>
      <c r="I2031" s="399" t="s">
        <v>1205</v>
      </c>
      <c r="J2031" s="399" t="s">
        <v>950</v>
      </c>
      <c r="K2031" s="400">
        <v>42.1</v>
      </c>
      <c r="L2031" s="399" t="s">
        <v>951</v>
      </c>
    </row>
    <row r="2032" spans="1:12" ht="13.5">
      <c r="A2032" s="399" t="s">
        <v>2904</v>
      </c>
      <c r="B2032" s="399" t="s">
        <v>2905</v>
      </c>
      <c r="C2032" s="399" t="s">
        <v>3020</v>
      </c>
      <c r="D2032" s="399" t="s">
        <v>3021</v>
      </c>
      <c r="E2032" s="400" t="s">
        <v>947</v>
      </c>
      <c r="F2032" s="399" t="s">
        <v>947</v>
      </c>
      <c r="G2032" s="399">
        <v>92490</v>
      </c>
      <c r="H2032" s="399" t="s">
        <v>3126</v>
      </c>
      <c r="I2032" s="399" t="s">
        <v>1205</v>
      </c>
      <c r="J2032" s="399" t="s">
        <v>950</v>
      </c>
      <c r="K2032" s="400">
        <v>39.53</v>
      </c>
      <c r="L2032" s="399" t="s">
        <v>951</v>
      </c>
    </row>
    <row r="2033" spans="1:12" ht="13.5">
      <c r="A2033" s="399" t="s">
        <v>2904</v>
      </c>
      <c r="B2033" s="399" t="s">
        <v>2905</v>
      </c>
      <c r="C2033" s="399" t="s">
        <v>3020</v>
      </c>
      <c r="D2033" s="399" t="s">
        <v>3021</v>
      </c>
      <c r="E2033" s="400" t="s">
        <v>947</v>
      </c>
      <c r="F2033" s="399" t="s">
        <v>947</v>
      </c>
      <c r="G2033" s="399">
        <v>92491</v>
      </c>
      <c r="H2033" s="399" t="s">
        <v>3127</v>
      </c>
      <c r="I2033" s="399" t="s">
        <v>1205</v>
      </c>
      <c r="J2033" s="399" t="s">
        <v>950</v>
      </c>
      <c r="K2033" s="400">
        <v>67.2</v>
      </c>
      <c r="L2033" s="399" t="s">
        <v>951</v>
      </c>
    </row>
    <row r="2034" spans="1:12" ht="13.5">
      <c r="A2034" s="399" t="s">
        <v>2904</v>
      </c>
      <c r="B2034" s="399" t="s">
        <v>2905</v>
      </c>
      <c r="C2034" s="399" t="s">
        <v>3020</v>
      </c>
      <c r="D2034" s="399" t="s">
        <v>3021</v>
      </c>
      <c r="E2034" s="400" t="s">
        <v>947</v>
      </c>
      <c r="F2034" s="399" t="s">
        <v>947</v>
      </c>
      <c r="G2034" s="399">
        <v>92492</v>
      </c>
      <c r="H2034" s="399" t="s">
        <v>3128</v>
      </c>
      <c r="I2034" s="399" t="s">
        <v>1205</v>
      </c>
      <c r="J2034" s="399" t="s">
        <v>950</v>
      </c>
      <c r="K2034" s="400">
        <v>64.53</v>
      </c>
      <c r="L2034" s="399" t="s">
        <v>951</v>
      </c>
    </row>
    <row r="2035" spans="1:12" ht="13.5">
      <c r="A2035" s="399" t="s">
        <v>2904</v>
      </c>
      <c r="B2035" s="399" t="s">
        <v>2905</v>
      </c>
      <c r="C2035" s="399" t="s">
        <v>3020</v>
      </c>
      <c r="D2035" s="399" t="s">
        <v>3021</v>
      </c>
      <c r="E2035" s="400" t="s">
        <v>947</v>
      </c>
      <c r="F2035" s="399" t="s">
        <v>947</v>
      </c>
      <c r="G2035" s="399">
        <v>92493</v>
      </c>
      <c r="H2035" s="399" t="s">
        <v>3129</v>
      </c>
      <c r="I2035" s="399" t="s">
        <v>1205</v>
      </c>
      <c r="J2035" s="399" t="s">
        <v>950</v>
      </c>
      <c r="K2035" s="400">
        <v>37.909999999999997</v>
      </c>
      <c r="L2035" s="399" t="s">
        <v>951</v>
      </c>
    </row>
    <row r="2036" spans="1:12" ht="13.5">
      <c r="A2036" s="399" t="s">
        <v>2904</v>
      </c>
      <c r="B2036" s="399" t="s">
        <v>2905</v>
      </c>
      <c r="C2036" s="399" t="s">
        <v>3020</v>
      </c>
      <c r="D2036" s="399" t="s">
        <v>3021</v>
      </c>
      <c r="E2036" s="400" t="s">
        <v>947</v>
      </c>
      <c r="F2036" s="399" t="s">
        <v>947</v>
      </c>
      <c r="G2036" s="399">
        <v>92494</v>
      </c>
      <c r="H2036" s="399" t="s">
        <v>3130</v>
      </c>
      <c r="I2036" s="399" t="s">
        <v>1205</v>
      </c>
      <c r="J2036" s="399" t="s">
        <v>950</v>
      </c>
      <c r="K2036" s="400">
        <v>37.33</v>
      </c>
      <c r="L2036" s="399" t="s">
        <v>951</v>
      </c>
    </row>
    <row r="2037" spans="1:12" ht="13.5">
      <c r="A2037" s="399" t="s">
        <v>2904</v>
      </c>
      <c r="B2037" s="399" t="s">
        <v>2905</v>
      </c>
      <c r="C2037" s="399" t="s">
        <v>3020</v>
      </c>
      <c r="D2037" s="399" t="s">
        <v>3021</v>
      </c>
      <c r="E2037" s="400" t="s">
        <v>947</v>
      </c>
      <c r="F2037" s="399" t="s">
        <v>947</v>
      </c>
      <c r="G2037" s="399">
        <v>92495</v>
      </c>
      <c r="H2037" s="399" t="s">
        <v>3131</v>
      </c>
      <c r="I2037" s="399" t="s">
        <v>1205</v>
      </c>
      <c r="J2037" s="399" t="s">
        <v>950</v>
      </c>
      <c r="K2037" s="400">
        <v>65.33</v>
      </c>
      <c r="L2037" s="399" t="s">
        <v>951</v>
      </c>
    </row>
    <row r="2038" spans="1:12" ht="13.5">
      <c r="A2038" s="399" t="s">
        <v>2904</v>
      </c>
      <c r="B2038" s="399" t="s">
        <v>2905</v>
      </c>
      <c r="C2038" s="399" t="s">
        <v>3020</v>
      </c>
      <c r="D2038" s="399" t="s">
        <v>3021</v>
      </c>
      <c r="E2038" s="400" t="s">
        <v>947</v>
      </c>
      <c r="F2038" s="399" t="s">
        <v>947</v>
      </c>
      <c r="G2038" s="399">
        <v>92496</v>
      </c>
      <c r="H2038" s="399" t="s">
        <v>3132</v>
      </c>
      <c r="I2038" s="399" t="s">
        <v>1205</v>
      </c>
      <c r="J2038" s="399" t="s">
        <v>950</v>
      </c>
      <c r="K2038" s="400">
        <v>62.76</v>
      </c>
      <c r="L2038" s="399" t="s">
        <v>951</v>
      </c>
    </row>
    <row r="2039" spans="1:12" ht="13.5">
      <c r="A2039" s="399" t="s">
        <v>2904</v>
      </c>
      <c r="B2039" s="399" t="s">
        <v>2905</v>
      </c>
      <c r="C2039" s="399" t="s">
        <v>3020</v>
      </c>
      <c r="D2039" s="399" t="s">
        <v>3021</v>
      </c>
      <c r="E2039" s="400" t="s">
        <v>947</v>
      </c>
      <c r="F2039" s="399" t="s">
        <v>947</v>
      </c>
      <c r="G2039" s="399">
        <v>92497</v>
      </c>
      <c r="H2039" s="399" t="s">
        <v>3133</v>
      </c>
      <c r="I2039" s="399" t="s">
        <v>1205</v>
      </c>
      <c r="J2039" s="399" t="s">
        <v>950</v>
      </c>
      <c r="K2039" s="400">
        <v>38.24</v>
      </c>
      <c r="L2039" s="399" t="s">
        <v>951</v>
      </c>
    </row>
    <row r="2040" spans="1:12" ht="13.5">
      <c r="A2040" s="399" t="s">
        <v>2904</v>
      </c>
      <c r="B2040" s="399" t="s">
        <v>2905</v>
      </c>
      <c r="C2040" s="399" t="s">
        <v>3020</v>
      </c>
      <c r="D2040" s="399" t="s">
        <v>3021</v>
      </c>
      <c r="E2040" s="400" t="s">
        <v>947</v>
      </c>
      <c r="F2040" s="399" t="s">
        <v>947</v>
      </c>
      <c r="G2040" s="399">
        <v>92498</v>
      </c>
      <c r="H2040" s="399" t="s">
        <v>3134</v>
      </c>
      <c r="I2040" s="399" t="s">
        <v>1205</v>
      </c>
      <c r="J2040" s="399" t="s">
        <v>950</v>
      </c>
      <c r="K2040" s="400">
        <v>35.840000000000003</v>
      </c>
      <c r="L2040" s="399" t="s">
        <v>951</v>
      </c>
    </row>
    <row r="2041" spans="1:12" ht="13.5">
      <c r="A2041" s="399" t="s">
        <v>2904</v>
      </c>
      <c r="B2041" s="399" t="s">
        <v>2905</v>
      </c>
      <c r="C2041" s="399" t="s">
        <v>3020</v>
      </c>
      <c r="D2041" s="399" t="s">
        <v>3021</v>
      </c>
      <c r="E2041" s="400" t="s">
        <v>947</v>
      </c>
      <c r="F2041" s="399" t="s">
        <v>947</v>
      </c>
      <c r="G2041" s="399">
        <v>92499</v>
      </c>
      <c r="H2041" s="399" t="s">
        <v>3135</v>
      </c>
      <c r="I2041" s="399" t="s">
        <v>1205</v>
      </c>
      <c r="J2041" s="399" t="s">
        <v>950</v>
      </c>
      <c r="K2041" s="400">
        <v>64.22</v>
      </c>
      <c r="L2041" s="399" t="s">
        <v>951</v>
      </c>
    </row>
    <row r="2042" spans="1:12" ht="13.5">
      <c r="A2042" s="399" t="s">
        <v>2904</v>
      </c>
      <c r="B2042" s="399" t="s">
        <v>2905</v>
      </c>
      <c r="C2042" s="399" t="s">
        <v>3020</v>
      </c>
      <c r="D2042" s="399" t="s">
        <v>3021</v>
      </c>
      <c r="E2042" s="400" t="s">
        <v>947</v>
      </c>
      <c r="F2042" s="399" t="s">
        <v>947</v>
      </c>
      <c r="G2042" s="399">
        <v>92500</v>
      </c>
      <c r="H2042" s="399" t="s">
        <v>3136</v>
      </c>
      <c r="I2042" s="399" t="s">
        <v>1205</v>
      </c>
      <c r="J2042" s="399" t="s">
        <v>950</v>
      </c>
      <c r="K2042" s="400">
        <v>61.72</v>
      </c>
      <c r="L2042" s="399" t="s">
        <v>951</v>
      </c>
    </row>
    <row r="2043" spans="1:12" ht="13.5">
      <c r="A2043" s="399" t="s">
        <v>2904</v>
      </c>
      <c r="B2043" s="399" t="s">
        <v>2905</v>
      </c>
      <c r="C2043" s="399" t="s">
        <v>3020</v>
      </c>
      <c r="D2043" s="399" t="s">
        <v>3021</v>
      </c>
      <c r="E2043" s="400" t="s">
        <v>947</v>
      </c>
      <c r="F2043" s="399" t="s">
        <v>947</v>
      </c>
      <c r="G2043" s="399">
        <v>92501</v>
      </c>
      <c r="H2043" s="399" t="s">
        <v>3137</v>
      </c>
      <c r="I2043" s="399" t="s">
        <v>1205</v>
      </c>
      <c r="J2043" s="399" t="s">
        <v>950</v>
      </c>
      <c r="K2043" s="400">
        <v>37.32</v>
      </c>
      <c r="L2043" s="399" t="s">
        <v>951</v>
      </c>
    </row>
    <row r="2044" spans="1:12" ht="13.5">
      <c r="A2044" s="399" t="s">
        <v>2904</v>
      </c>
      <c r="B2044" s="399" t="s">
        <v>2905</v>
      </c>
      <c r="C2044" s="399" t="s">
        <v>3020</v>
      </c>
      <c r="D2044" s="399" t="s">
        <v>3021</v>
      </c>
      <c r="E2044" s="400" t="s">
        <v>947</v>
      </c>
      <c r="F2044" s="399" t="s">
        <v>947</v>
      </c>
      <c r="G2044" s="399">
        <v>92502</v>
      </c>
      <c r="H2044" s="399" t="s">
        <v>3138</v>
      </c>
      <c r="I2044" s="399" t="s">
        <v>1205</v>
      </c>
      <c r="J2044" s="399" t="s">
        <v>950</v>
      </c>
      <c r="K2044" s="400">
        <v>35</v>
      </c>
      <c r="L2044" s="399" t="s">
        <v>951</v>
      </c>
    </row>
    <row r="2045" spans="1:12" ht="13.5">
      <c r="A2045" s="399" t="s">
        <v>2904</v>
      </c>
      <c r="B2045" s="399" t="s">
        <v>2905</v>
      </c>
      <c r="C2045" s="399" t="s">
        <v>3020</v>
      </c>
      <c r="D2045" s="399" t="s">
        <v>3021</v>
      </c>
      <c r="E2045" s="400" t="s">
        <v>947</v>
      </c>
      <c r="F2045" s="399" t="s">
        <v>947</v>
      </c>
      <c r="G2045" s="399">
        <v>92503</v>
      </c>
      <c r="H2045" s="399" t="s">
        <v>3139</v>
      </c>
      <c r="I2045" s="399" t="s">
        <v>1205</v>
      </c>
      <c r="J2045" s="399" t="s">
        <v>950</v>
      </c>
      <c r="K2045" s="400">
        <v>62.43</v>
      </c>
      <c r="L2045" s="399" t="s">
        <v>951</v>
      </c>
    </row>
    <row r="2046" spans="1:12" ht="13.5">
      <c r="A2046" s="399" t="s">
        <v>2904</v>
      </c>
      <c r="B2046" s="399" t="s">
        <v>2905</v>
      </c>
      <c r="C2046" s="399" t="s">
        <v>3020</v>
      </c>
      <c r="D2046" s="399" t="s">
        <v>3021</v>
      </c>
      <c r="E2046" s="400" t="s">
        <v>947</v>
      </c>
      <c r="F2046" s="399" t="s">
        <v>947</v>
      </c>
      <c r="G2046" s="399">
        <v>92504</v>
      </c>
      <c r="H2046" s="399" t="s">
        <v>3140</v>
      </c>
      <c r="I2046" s="399" t="s">
        <v>1205</v>
      </c>
      <c r="J2046" s="399" t="s">
        <v>950</v>
      </c>
      <c r="K2046" s="400">
        <v>41.17</v>
      </c>
      <c r="L2046" s="399" t="s">
        <v>951</v>
      </c>
    </row>
    <row r="2047" spans="1:12" ht="13.5">
      <c r="A2047" s="399" t="s">
        <v>2904</v>
      </c>
      <c r="B2047" s="399" t="s">
        <v>2905</v>
      </c>
      <c r="C2047" s="399" t="s">
        <v>3020</v>
      </c>
      <c r="D2047" s="399" t="s">
        <v>3021</v>
      </c>
      <c r="E2047" s="400" t="s">
        <v>947</v>
      </c>
      <c r="F2047" s="399" t="s">
        <v>947</v>
      </c>
      <c r="G2047" s="399">
        <v>92505</v>
      </c>
      <c r="H2047" s="399" t="s">
        <v>3141</v>
      </c>
      <c r="I2047" s="399" t="s">
        <v>1205</v>
      </c>
      <c r="J2047" s="399" t="s">
        <v>950</v>
      </c>
      <c r="K2047" s="400">
        <v>35.799999999999997</v>
      </c>
      <c r="L2047" s="399" t="s">
        <v>951</v>
      </c>
    </row>
    <row r="2048" spans="1:12" ht="13.5">
      <c r="A2048" s="399" t="s">
        <v>2904</v>
      </c>
      <c r="B2048" s="399" t="s">
        <v>2905</v>
      </c>
      <c r="C2048" s="399" t="s">
        <v>3020</v>
      </c>
      <c r="D2048" s="399" t="s">
        <v>3021</v>
      </c>
      <c r="E2048" s="400" t="s">
        <v>947</v>
      </c>
      <c r="F2048" s="399" t="s">
        <v>947</v>
      </c>
      <c r="G2048" s="399">
        <v>92506</v>
      </c>
      <c r="H2048" s="399" t="s">
        <v>3142</v>
      </c>
      <c r="I2048" s="399" t="s">
        <v>1205</v>
      </c>
      <c r="J2048" s="399" t="s">
        <v>950</v>
      </c>
      <c r="K2048" s="400">
        <v>33.56</v>
      </c>
      <c r="L2048" s="399" t="s">
        <v>951</v>
      </c>
    </row>
    <row r="2049" spans="1:12" ht="13.5">
      <c r="A2049" s="399" t="s">
        <v>2904</v>
      </c>
      <c r="B2049" s="399" t="s">
        <v>2905</v>
      </c>
      <c r="C2049" s="399" t="s">
        <v>3020</v>
      </c>
      <c r="D2049" s="399" t="s">
        <v>3021</v>
      </c>
      <c r="E2049" s="400" t="s">
        <v>947</v>
      </c>
      <c r="F2049" s="399" t="s">
        <v>947</v>
      </c>
      <c r="G2049" s="399">
        <v>92507</v>
      </c>
      <c r="H2049" s="399" t="s">
        <v>3143</v>
      </c>
      <c r="I2049" s="399" t="s">
        <v>1205</v>
      </c>
      <c r="J2049" s="399" t="s">
        <v>950</v>
      </c>
      <c r="K2049" s="400">
        <v>72.75</v>
      </c>
      <c r="L2049" s="399" t="s">
        <v>951</v>
      </c>
    </row>
    <row r="2050" spans="1:12" ht="13.5">
      <c r="A2050" s="399" t="s">
        <v>2904</v>
      </c>
      <c r="B2050" s="399" t="s">
        <v>2905</v>
      </c>
      <c r="C2050" s="399" t="s">
        <v>3020</v>
      </c>
      <c r="D2050" s="399" t="s">
        <v>3021</v>
      </c>
      <c r="E2050" s="400" t="s">
        <v>947</v>
      </c>
      <c r="F2050" s="399" t="s">
        <v>947</v>
      </c>
      <c r="G2050" s="399">
        <v>92508</v>
      </c>
      <c r="H2050" s="399" t="s">
        <v>3144</v>
      </c>
      <c r="I2050" s="399" t="s">
        <v>1205</v>
      </c>
      <c r="J2050" s="399" t="s">
        <v>950</v>
      </c>
      <c r="K2050" s="400">
        <v>70.510000000000005</v>
      </c>
      <c r="L2050" s="399" t="s">
        <v>951</v>
      </c>
    </row>
    <row r="2051" spans="1:12" ht="13.5">
      <c r="A2051" s="399" t="s">
        <v>2904</v>
      </c>
      <c r="B2051" s="399" t="s">
        <v>2905</v>
      </c>
      <c r="C2051" s="399" t="s">
        <v>3020</v>
      </c>
      <c r="D2051" s="399" t="s">
        <v>3021</v>
      </c>
      <c r="E2051" s="400" t="s">
        <v>947</v>
      </c>
      <c r="F2051" s="399" t="s">
        <v>947</v>
      </c>
      <c r="G2051" s="399">
        <v>92509</v>
      </c>
      <c r="H2051" s="399" t="s">
        <v>3145</v>
      </c>
      <c r="I2051" s="399" t="s">
        <v>1205</v>
      </c>
      <c r="J2051" s="399" t="s">
        <v>950</v>
      </c>
      <c r="K2051" s="400">
        <v>40.909999999999997</v>
      </c>
      <c r="L2051" s="399" t="s">
        <v>951</v>
      </c>
    </row>
    <row r="2052" spans="1:12" ht="13.5">
      <c r="A2052" s="399" t="s">
        <v>2904</v>
      </c>
      <c r="B2052" s="399" t="s">
        <v>2905</v>
      </c>
      <c r="C2052" s="399" t="s">
        <v>3020</v>
      </c>
      <c r="D2052" s="399" t="s">
        <v>3021</v>
      </c>
      <c r="E2052" s="400" t="s">
        <v>947</v>
      </c>
      <c r="F2052" s="399" t="s">
        <v>947</v>
      </c>
      <c r="G2052" s="399">
        <v>92510</v>
      </c>
      <c r="H2052" s="399" t="s">
        <v>3146</v>
      </c>
      <c r="I2052" s="399" t="s">
        <v>1205</v>
      </c>
      <c r="J2052" s="399" t="s">
        <v>950</v>
      </c>
      <c r="K2052" s="400">
        <v>38.85</v>
      </c>
      <c r="L2052" s="399" t="s">
        <v>951</v>
      </c>
    </row>
    <row r="2053" spans="1:12" ht="13.5">
      <c r="A2053" s="399" t="s">
        <v>2904</v>
      </c>
      <c r="B2053" s="399" t="s">
        <v>2905</v>
      </c>
      <c r="C2053" s="399" t="s">
        <v>3020</v>
      </c>
      <c r="D2053" s="399" t="s">
        <v>3021</v>
      </c>
      <c r="E2053" s="400" t="s">
        <v>947</v>
      </c>
      <c r="F2053" s="399" t="s">
        <v>947</v>
      </c>
      <c r="G2053" s="399">
        <v>92511</v>
      </c>
      <c r="H2053" s="399" t="s">
        <v>3147</v>
      </c>
      <c r="I2053" s="399" t="s">
        <v>1205</v>
      </c>
      <c r="J2053" s="399" t="s">
        <v>950</v>
      </c>
      <c r="K2053" s="400">
        <v>58.02</v>
      </c>
      <c r="L2053" s="399" t="s">
        <v>951</v>
      </c>
    </row>
    <row r="2054" spans="1:12" ht="13.5">
      <c r="A2054" s="399" t="s">
        <v>2904</v>
      </c>
      <c r="B2054" s="399" t="s">
        <v>2905</v>
      </c>
      <c r="C2054" s="399" t="s">
        <v>3020</v>
      </c>
      <c r="D2054" s="399" t="s">
        <v>3021</v>
      </c>
      <c r="E2054" s="400" t="s">
        <v>947</v>
      </c>
      <c r="F2054" s="399" t="s">
        <v>947</v>
      </c>
      <c r="G2054" s="399">
        <v>92512</v>
      </c>
      <c r="H2054" s="399" t="s">
        <v>3148</v>
      </c>
      <c r="I2054" s="399" t="s">
        <v>1205</v>
      </c>
      <c r="J2054" s="399" t="s">
        <v>950</v>
      </c>
      <c r="K2054" s="400">
        <v>56.31</v>
      </c>
      <c r="L2054" s="399" t="s">
        <v>951</v>
      </c>
    </row>
    <row r="2055" spans="1:12" ht="13.5">
      <c r="A2055" s="399" t="s">
        <v>2904</v>
      </c>
      <c r="B2055" s="399" t="s">
        <v>2905</v>
      </c>
      <c r="C2055" s="399" t="s">
        <v>3020</v>
      </c>
      <c r="D2055" s="399" t="s">
        <v>3021</v>
      </c>
      <c r="E2055" s="400" t="s">
        <v>947</v>
      </c>
      <c r="F2055" s="399" t="s">
        <v>947</v>
      </c>
      <c r="G2055" s="399">
        <v>92513</v>
      </c>
      <c r="H2055" s="399" t="s">
        <v>3149</v>
      </c>
      <c r="I2055" s="399" t="s">
        <v>1205</v>
      </c>
      <c r="J2055" s="399" t="s">
        <v>950</v>
      </c>
      <c r="K2055" s="400">
        <v>29.19</v>
      </c>
      <c r="L2055" s="399" t="s">
        <v>951</v>
      </c>
    </row>
    <row r="2056" spans="1:12" ht="13.5">
      <c r="A2056" s="399" t="s">
        <v>2904</v>
      </c>
      <c r="B2056" s="399" t="s">
        <v>2905</v>
      </c>
      <c r="C2056" s="399" t="s">
        <v>3020</v>
      </c>
      <c r="D2056" s="399" t="s">
        <v>3021</v>
      </c>
      <c r="E2056" s="400" t="s">
        <v>947</v>
      </c>
      <c r="F2056" s="399" t="s">
        <v>947</v>
      </c>
      <c r="G2056" s="399">
        <v>92514</v>
      </c>
      <c r="H2056" s="399" t="s">
        <v>3150</v>
      </c>
      <c r="I2056" s="399" t="s">
        <v>1205</v>
      </c>
      <c r="J2056" s="399" t="s">
        <v>950</v>
      </c>
      <c r="K2056" s="400">
        <v>27.6</v>
      </c>
      <c r="L2056" s="399" t="s">
        <v>951</v>
      </c>
    </row>
    <row r="2057" spans="1:12" ht="13.5">
      <c r="A2057" s="399" t="s">
        <v>2904</v>
      </c>
      <c r="B2057" s="399" t="s">
        <v>2905</v>
      </c>
      <c r="C2057" s="399" t="s">
        <v>3020</v>
      </c>
      <c r="D2057" s="399" t="s">
        <v>3021</v>
      </c>
      <c r="E2057" s="400" t="s">
        <v>947</v>
      </c>
      <c r="F2057" s="399" t="s">
        <v>947</v>
      </c>
      <c r="G2057" s="399">
        <v>92515</v>
      </c>
      <c r="H2057" s="399" t="s">
        <v>3151</v>
      </c>
      <c r="I2057" s="399" t="s">
        <v>1205</v>
      </c>
      <c r="J2057" s="399" t="s">
        <v>950</v>
      </c>
      <c r="K2057" s="400">
        <v>51.78</v>
      </c>
      <c r="L2057" s="399" t="s">
        <v>951</v>
      </c>
    </row>
    <row r="2058" spans="1:12" ht="13.5">
      <c r="A2058" s="399" t="s">
        <v>2904</v>
      </c>
      <c r="B2058" s="399" t="s">
        <v>2905</v>
      </c>
      <c r="C2058" s="399" t="s">
        <v>3020</v>
      </c>
      <c r="D2058" s="399" t="s">
        <v>3021</v>
      </c>
      <c r="E2058" s="400" t="s">
        <v>947</v>
      </c>
      <c r="F2058" s="399" t="s">
        <v>947</v>
      </c>
      <c r="G2058" s="399">
        <v>92516</v>
      </c>
      <c r="H2058" s="399" t="s">
        <v>3152</v>
      </c>
      <c r="I2058" s="399" t="s">
        <v>1205</v>
      </c>
      <c r="J2058" s="399" t="s">
        <v>950</v>
      </c>
      <c r="K2058" s="400">
        <v>50.3</v>
      </c>
      <c r="L2058" s="399" t="s">
        <v>951</v>
      </c>
    </row>
    <row r="2059" spans="1:12" ht="13.5">
      <c r="A2059" s="399" t="s">
        <v>2904</v>
      </c>
      <c r="B2059" s="399" t="s">
        <v>2905</v>
      </c>
      <c r="C2059" s="399" t="s">
        <v>3020</v>
      </c>
      <c r="D2059" s="399" t="s">
        <v>3021</v>
      </c>
      <c r="E2059" s="400" t="s">
        <v>947</v>
      </c>
      <c r="F2059" s="399" t="s">
        <v>947</v>
      </c>
      <c r="G2059" s="399">
        <v>92517</v>
      </c>
      <c r="H2059" s="399" t="s">
        <v>3153</v>
      </c>
      <c r="I2059" s="399" t="s">
        <v>1205</v>
      </c>
      <c r="J2059" s="399" t="s">
        <v>950</v>
      </c>
      <c r="K2059" s="400">
        <v>24.29</v>
      </c>
      <c r="L2059" s="399" t="s">
        <v>951</v>
      </c>
    </row>
    <row r="2060" spans="1:12" ht="13.5">
      <c r="A2060" s="399" t="s">
        <v>2904</v>
      </c>
      <c r="B2060" s="399" t="s">
        <v>2905</v>
      </c>
      <c r="C2060" s="399" t="s">
        <v>3020</v>
      </c>
      <c r="D2060" s="399" t="s">
        <v>3021</v>
      </c>
      <c r="E2060" s="400" t="s">
        <v>947</v>
      </c>
      <c r="F2060" s="399" t="s">
        <v>947</v>
      </c>
      <c r="G2060" s="399">
        <v>92518</v>
      </c>
      <c r="H2060" s="399" t="s">
        <v>3154</v>
      </c>
      <c r="I2060" s="399" t="s">
        <v>1205</v>
      </c>
      <c r="J2060" s="399" t="s">
        <v>950</v>
      </c>
      <c r="K2060" s="400">
        <v>22.91</v>
      </c>
      <c r="L2060" s="399" t="s">
        <v>951</v>
      </c>
    </row>
    <row r="2061" spans="1:12" ht="13.5">
      <c r="A2061" s="399" t="s">
        <v>2904</v>
      </c>
      <c r="B2061" s="399" t="s">
        <v>2905</v>
      </c>
      <c r="C2061" s="399" t="s">
        <v>3020</v>
      </c>
      <c r="D2061" s="399" t="s">
        <v>3021</v>
      </c>
      <c r="E2061" s="400" t="s">
        <v>947</v>
      </c>
      <c r="F2061" s="399" t="s">
        <v>947</v>
      </c>
      <c r="G2061" s="399">
        <v>92519</v>
      </c>
      <c r="H2061" s="399" t="s">
        <v>3155</v>
      </c>
      <c r="I2061" s="399" t="s">
        <v>1205</v>
      </c>
      <c r="J2061" s="399" t="s">
        <v>950</v>
      </c>
      <c r="K2061" s="400">
        <v>48.61</v>
      </c>
      <c r="L2061" s="399" t="s">
        <v>951</v>
      </c>
    </row>
    <row r="2062" spans="1:12" ht="13.5">
      <c r="A2062" s="399" t="s">
        <v>2904</v>
      </c>
      <c r="B2062" s="399" t="s">
        <v>2905</v>
      </c>
      <c r="C2062" s="399" t="s">
        <v>3020</v>
      </c>
      <c r="D2062" s="399" t="s">
        <v>3021</v>
      </c>
      <c r="E2062" s="400" t="s">
        <v>947</v>
      </c>
      <c r="F2062" s="399" t="s">
        <v>947</v>
      </c>
      <c r="G2062" s="399">
        <v>92520</v>
      </c>
      <c r="H2062" s="399" t="s">
        <v>3156</v>
      </c>
      <c r="I2062" s="399" t="s">
        <v>1205</v>
      </c>
      <c r="J2062" s="399" t="s">
        <v>950</v>
      </c>
      <c r="K2062" s="400">
        <v>47.23</v>
      </c>
      <c r="L2062" s="399" t="s">
        <v>951</v>
      </c>
    </row>
    <row r="2063" spans="1:12" ht="13.5">
      <c r="A2063" s="399" t="s">
        <v>2904</v>
      </c>
      <c r="B2063" s="399" t="s">
        <v>2905</v>
      </c>
      <c r="C2063" s="399" t="s">
        <v>3020</v>
      </c>
      <c r="D2063" s="399" t="s">
        <v>3021</v>
      </c>
      <c r="E2063" s="400" t="s">
        <v>947</v>
      </c>
      <c r="F2063" s="399" t="s">
        <v>947</v>
      </c>
      <c r="G2063" s="399">
        <v>92521</v>
      </c>
      <c r="H2063" s="399" t="s">
        <v>3157</v>
      </c>
      <c r="I2063" s="399" t="s">
        <v>1205</v>
      </c>
      <c r="J2063" s="399" t="s">
        <v>950</v>
      </c>
      <c r="K2063" s="400">
        <v>21.78</v>
      </c>
      <c r="L2063" s="399" t="s">
        <v>951</v>
      </c>
    </row>
    <row r="2064" spans="1:12" ht="13.5">
      <c r="A2064" s="399" t="s">
        <v>2904</v>
      </c>
      <c r="B2064" s="399" t="s">
        <v>2905</v>
      </c>
      <c r="C2064" s="399" t="s">
        <v>3020</v>
      </c>
      <c r="D2064" s="399" t="s">
        <v>3021</v>
      </c>
      <c r="E2064" s="400" t="s">
        <v>947</v>
      </c>
      <c r="F2064" s="399" t="s">
        <v>947</v>
      </c>
      <c r="G2064" s="399">
        <v>92522</v>
      </c>
      <c r="H2064" s="399" t="s">
        <v>3158</v>
      </c>
      <c r="I2064" s="399" t="s">
        <v>1205</v>
      </c>
      <c r="J2064" s="399" t="s">
        <v>950</v>
      </c>
      <c r="K2064" s="400">
        <v>20.49</v>
      </c>
      <c r="L2064" s="399" t="s">
        <v>951</v>
      </c>
    </row>
    <row r="2065" spans="1:12" ht="13.5">
      <c r="A2065" s="399" t="s">
        <v>2904</v>
      </c>
      <c r="B2065" s="399" t="s">
        <v>2905</v>
      </c>
      <c r="C2065" s="399" t="s">
        <v>3020</v>
      </c>
      <c r="D2065" s="399" t="s">
        <v>3021</v>
      </c>
      <c r="E2065" s="400" t="s">
        <v>947</v>
      </c>
      <c r="F2065" s="399" t="s">
        <v>947</v>
      </c>
      <c r="G2065" s="399">
        <v>92523</v>
      </c>
      <c r="H2065" s="399" t="s">
        <v>3159</v>
      </c>
      <c r="I2065" s="399" t="s">
        <v>1205</v>
      </c>
      <c r="J2065" s="399" t="s">
        <v>950</v>
      </c>
      <c r="K2065" s="400">
        <v>47.07</v>
      </c>
      <c r="L2065" s="399" t="s">
        <v>951</v>
      </c>
    </row>
    <row r="2066" spans="1:12" ht="13.5">
      <c r="A2066" s="399" t="s">
        <v>2904</v>
      </c>
      <c r="B2066" s="399" t="s">
        <v>2905</v>
      </c>
      <c r="C2066" s="399" t="s">
        <v>3020</v>
      </c>
      <c r="D2066" s="399" t="s">
        <v>3021</v>
      </c>
      <c r="E2066" s="400" t="s">
        <v>947</v>
      </c>
      <c r="F2066" s="399" t="s">
        <v>947</v>
      </c>
      <c r="G2066" s="399">
        <v>92524</v>
      </c>
      <c r="H2066" s="399" t="s">
        <v>3160</v>
      </c>
      <c r="I2066" s="399" t="s">
        <v>1205</v>
      </c>
      <c r="J2066" s="399" t="s">
        <v>950</v>
      </c>
      <c r="K2066" s="400">
        <v>45.76</v>
      </c>
      <c r="L2066" s="399" t="s">
        <v>951</v>
      </c>
    </row>
    <row r="2067" spans="1:12" ht="13.5">
      <c r="A2067" s="399" t="s">
        <v>2904</v>
      </c>
      <c r="B2067" s="399" t="s">
        <v>2905</v>
      </c>
      <c r="C2067" s="399" t="s">
        <v>3020</v>
      </c>
      <c r="D2067" s="399" t="s">
        <v>3021</v>
      </c>
      <c r="E2067" s="400" t="s">
        <v>947</v>
      </c>
      <c r="F2067" s="399" t="s">
        <v>947</v>
      </c>
      <c r="G2067" s="399">
        <v>92525</v>
      </c>
      <c r="H2067" s="399" t="s">
        <v>3161</v>
      </c>
      <c r="I2067" s="399" t="s">
        <v>1205</v>
      </c>
      <c r="J2067" s="399" t="s">
        <v>950</v>
      </c>
      <c r="K2067" s="400">
        <v>20.65</v>
      </c>
      <c r="L2067" s="399" t="s">
        <v>951</v>
      </c>
    </row>
    <row r="2068" spans="1:12" ht="13.5">
      <c r="A2068" s="399" t="s">
        <v>2904</v>
      </c>
      <c r="B2068" s="399" t="s">
        <v>2905</v>
      </c>
      <c r="C2068" s="399" t="s">
        <v>3020</v>
      </c>
      <c r="D2068" s="399" t="s">
        <v>3021</v>
      </c>
      <c r="E2068" s="400" t="s">
        <v>947</v>
      </c>
      <c r="F2068" s="399" t="s">
        <v>947</v>
      </c>
      <c r="G2068" s="399">
        <v>92526</v>
      </c>
      <c r="H2068" s="399" t="s">
        <v>3162</v>
      </c>
      <c r="I2068" s="399" t="s">
        <v>1205</v>
      </c>
      <c r="J2068" s="399" t="s">
        <v>950</v>
      </c>
      <c r="K2068" s="400">
        <v>19.41</v>
      </c>
      <c r="L2068" s="399" t="s">
        <v>951</v>
      </c>
    </row>
    <row r="2069" spans="1:12" ht="13.5">
      <c r="A2069" s="399" t="s">
        <v>2904</v>
      </c>
      <c r="B2069" s="399" t="s">
        <v>2905</v>
      </c>
      <c r="C2069" s="399" t="s">
        <v>3020</v>
      </c>
      <c r="D2069" s="399" t="s">
        <v>3021</v>
      </c>
      <c r="E2069" s="400" t="s">
        <v>947</v>
      </c>
      <c r="F2069" s="399" t="s">
        <v>947</v>
      </c>
      <c r="G2069" s="399">
        <v>92527</v>
      </c>
      <c r="H2069" s="399" t="s">
        <v>3163</v>
      </c>
      <c r="I2069" s="399" t="s">
        <v>1205</v>
      </c>
      <c r="J2069" s="399" t="s">
        <v>950</v>
      </c>
      <c r="K2069" s="400">
        <v>45.86</v>
      </c>
      <c r="L2069" s="399" t="s">
        <v>951</v>
      </c>
    </row>
    <row r="2070" spans="1:12" ht="13.5">
      <c r="A2070" s="399" t="s">
        <v>2904</v>
      </c>
      <c r="B2070" s="399" t="s">
        <v>2905</v>
      </c>
      <c r="C2070" s="399" t="s">
        <v>3020</v>
      </c>
      <c r="D2070" s="399" t="s">
        <v>3021</v>
      </c>
      <c r="E2070" s="400" t="s">
        <v>947</v>
      </c>
      <c r="F2070" s="399" t="s">
        <v>947</v>
      </c>
      <c r="G2070" s="399">
        <v>92528</v>
      </c>
      <c r="H2070" s="399" t="s">
        <v>3164</v>
      </c>
      <c r="I2070" s="399" t="s">
        <v>1205</v>
      </c>
      <c r="J2070" s="399" t="s">
        <v>950</v>
      </c>
      <c r="K2070" s="400">
        <v>44.6</v>
      </c>
      <c r="L2070" s="399" t="s">
        <v>951</v>
      </c>
    </row>
    <row r="2071" spans="1:12" ht="13.5">
      <c r="A2071" s="399" t="s">
        <v>2904</v>
      </c>
      <c r="B2071" s="399" t="s">
        <v>2905</v>
      </c>
      <c r="C2071" s="399" t="s">
        <v>3020</v>
      </c>
      <c r="D2071" s="399" t="s">
        <v>3021</v>
      </c>
      <c r="E2071" s="400" t="s">
        <v>947</v>
      </c>
      <c r="F2071" s="399" t="s">
        <v>947</v>
      </c>
      <c r="G2071" s="399">
        <v>92529</v>
      </c>
      <c r="H2071" s="399" t="s">
        <v>3165</v>
      </c>
      <c r="I2071" s="399" t="s">
        <v>1205</v>
      </c>
      <c r="J2071" s="399" t="s">
        <v>950</v>
      </c>
      <c r="K2071" s="400">
        <v>19.68</v>
      </c>
      <c r="L2071" s="399" t="s">
        <v>951</v>
      </c>
    </row>
    <row r="2072" spans="1:12" ht="13.5">
      <c r="A2072" s="399" t="s">
        <v>2904</v>
      </c>
      <c r="B2072" s="399" t="s">
        <v>2905</v>
      </c>
      <c r="C2072" s="399" t="s">
        <v>3020</v>
      </c>
      <c r="D2072" s="399" t="s">
        <v>3021</v>
      </c>
      <c r="E2072" s="400" t="s">
        <v>947</v>
      </c>
      <c r="F2072" s="399" t="s">
        <v>947</v>
      </c>
      <c r="G2072" s="399">
        <v>92530</v>
      </c>
      <c r="H2072" s="399" t="s">
        <v>3166</v>
      </c>
      <c r="I2072" s="399" t="s">
        <v>1205</v>
      </c>
      <c r="J2072" s="399" t="s">
        <v>950</v>
      </c>
      <c r="K2072" s="400">
        <v>18.48</v>
      </c>
      <c r="L2072" s="399" t="s">
        <v>951</v>
      </c>
    </row>
    <row r="2073" spans="1:12" ht="13.5">
      <c r="A2073" s="399" t="s">
        <v>2904</v>
      </c>
      <c r="B2073" s="399" t="s">
        <v>2905</v>
      </c>
      <c r="C2073" s="399" t="s">
        <v>3020</v>
      </c>
      <c r="D2073" s="399" t="s">
        <v>3021</v>
      </c>
      <c r="E2073" s="400" t="s">
        <v>947</v>
      </c>
      <c r="F2073" s="399" t="s">
        <v>947</v>
      </c>
      <c r="G2073" s="399">
        <v>92531</v>
      </c>
      <c r="H2073" s="399" t="s">
        <v>3167</v>
      </c>
      <c r="I2073" s="399" t="s">
        <v>1205</v>
      </c>
      <c r="J2073" s="399" t="s">
        <v>950</v>
      </c>
      <c r="K2073" s="400">
        <v>44.95</v>
      </c>
      <c r="L2073" s="399" t="s">
        <v>951</v>
      </c>
    </row>
    <row r="2074" spans="1:12" ht="13.5">
      <c r="A2074" s="399" t="s">
        <v>2904</v>
      </c>
      <c r="B2074" s="399" t="s">
        <v>2905</v>
      </c>
      <c r="C2074" s="399" t="s">
        <v>3020</v>
      </c>
      <c r="D2074" s="399" t="s">
        <v>3021</v>
      </c>
      <c r="E2074" s="400" t="s">
        <v>947</v>
      </c>
      <c r="F2074" s="399" t="s">
        <v>947</v>
      </c>
      <c r="G2074" s="399">
        <v>92532</v>
      </c>
      <c r="H2074" s="399" t="s">
        <v>3168</v>
      </c>
      <c r="I2074" s="399" t="s">
        <v>1205</v>
      </c>
      <c r="J2074" s="399" t="s">
        <v>950</v>
      </c>
      <c r="K2074" s="400">
        <v>43.71</v>
      </c>
      <c r="L2074" s="399" t="s">
        <v>951</v>
      </c>
    </row>
    <row r="2075" spans="1:12" ht="13.5">
      <c r="A2075" s="399" t="s">
        <v>2904</v>
      </c>
      <c r="B2075" s="399" t="s">
        <v>2905</v>
      </c>
      <c r="C2075" s="399" t="s">
        <v>3020</v>
      </c>
      <c r="D2075" s="399" t="s">
        <v>3021</v>
      </c>
      <c r="E2075" s="400" t="s">
        <v>947</v>
      </c>
      <c r="F2075" s="399" t="s">
        <v>947</v>
      </c>
      <c r="G2075" s="399">
        <v>92533</v>
      </c>
      <c r="H2075" s="399" t="s">
        <v>3169</v>
      </c>
      <c r="I2075" s="399" t="s">
        <v>1205</v>
      </c>
      <c r="J2075" s="399" t="s">
        <v>950</v>
      </c>
      <c r="K2075" s="400">
        <v>18.96</v>
      </c>
      <c r="L2075" s="399" t="s">
        <v>951</v>
      </c>
    </row>
    <row r="2076" spans="1:12" ht="13.5">
      <c r="A2076" s="399" t="s">
        <v>2904</v>
      </c>
      <c r="B2076" s="399" t="s">
        <v>2905</v>
      </c>
      <c r="C2076" s="399" t="s">
        <v>3020</v>
      </c>
      <c r="D2076" s="399" t="s">
        <v>3021</v>
      </c>
      <c r="E2076" s="400" t="s">
        <v>947</v>
      </c>
      <c r="F2076" s="399" t="s">
        <v>947</v>
      </c>
      <c r="G2076" s="399">
        <v>92534</v>
      </c>
      <c r="H2076" s="399" t="s">
        <v>3170</v>
      </c>
      <c r="I2076" s="399" t="s">
        <v>1205</v>
      </c>
      <c r="J2076" s="399" t="s">
        <v>950</v>
      </c>
      <c r="K2076" s="400">
        <v>17.829999999999998</v>
      </c>
      <c r="L2076" s="399" t="s">
        <v>951</v>
      </c>
    </row>
    <row r="2077" spans="1:12" ht="13.5">
      <c r="A2077" s="399" t="s">
        <v>2904</v>
      </c>
      <c r="B2077" s="399" t="s">
        <v>2905</v>
      </c>
      <c r="C2077" s="399" t="s">
        <v>3020</v>
      </c>
      <c r="D2077" s="399" t="s">
        <v>3021</v>
      </c>
      <c r="E2077" s="400" t="s">
        <v>947</v>
      </c>
      <c r="F2077" s="399" t="s">
        <v>947</v>
      </c>
      <c r="G2077" s="399">
        <v>92535</v>
      </c>
      <c r="H2077" s="399" t="s">
        <v>3171</v>
      </c>
      <c r="I2077" s="399" t="s">
        <v>1205</v>
      </c>
      <c r="J2077" s="399" t="s">
        <v>950</v>
      </c>
      <c r="K2077" s="400">
        <v>43.36</v>
      </c>
      <c r="L2077" s="399" t="s">
        <v>951</v>
      </c>
    </row>
    <row r="2078" spans="1:12" ht="13.5">
      <c r="A2078" s="399" t="s">
        <v>2904</v>
      </c>
      <c r="B2078" s="399" t="s">
        <v>2905</v>
      </c>
      <c r="C2078" s="399" t="s">
        <v>3020</v>
      </c>
      <c r="D2078" s="399" t="s">
        <v>3021</v>
      </c>
      <c r="E2078" s="400" t="s">
        <v>947</v>
      </c>
      <c r="F2078" s="399" t="s">
        <v>947</v>
      </c>
      <c r="G2078" s="399">
        <v>92536</v>
      </c>
      <c r="H2078" s="399" t="s">
        <v>3172</v>
      </c>
      <c r="I2078" s="399" t="s">
        <v>1205</v>
      </c>
      <c r="J2078" s="399" t="s">
        <v>950</v>
      </c>
      <c r="K2078" s="400">
        <v>42.16</v>
      </c>
      <c r="L2078" s="399" t="s">
        <v>951</v>
      </c>
    </row>
    <row r="2079" spans="1:12" ht="13.5">
      <c r="A2079" s="399" t="s">
        <v>2904</v>
      </c>
      <c r="B2079" s="399" t="s">
        <v>2905</v>
      </c>
      <c r="C2079" s="399" t="s">
        <v>3020</v>
      </c>
      <c r="D2079" s="399" t="s">
        <v>3021</v>
      </c>
      <c r="E2079" s="400" t="s">
        <v>947</v>
      </c>
      <c r="F2079" s="399" t="s">
        <v>947</v>
      </c>
      <c r="G2079" s="399">
        <v>92537</v>
      </c>
      <c r="H2079" s="399" t="s">
        <v>3173</v>
      </c>
      <c r="I2079" s="399" t="s">
        <v>1205</v>
      </c>
      <c r="J2079" s="399" t="s">
        <v>950</v>
      </c>
      <c r="K2079" s="400">
        <v>17.62</v>
      </c>
      <c r="L2079" s="399" t="s">
        <v>951</v>
      </c>
    </row>
    <row r="2080" spans="1:12" ht="13.5">
      <c r="A2080" s="399" t="s">
        <v>2904</v>
      </c>
      <c r="B2080" s="399" t="s">
        <v>2905</v>
      </c>
      <c r="C2080" s="399" t="s">
        <v>3020</v>
      </c>
      <c r="D2080" s="399" t="s">
        <v>3021</v>
      </c>
      <c r="E2080" s="400" t="s">
        <v>947</v>
      </c>
      <c r="F2080" s="399" t="s">
        <v>947</v>
      </c>
      <c r="G2080" s="399">
        <v>92538</v>
      </c>
      <c r="H2080" s="399" t="s">
        <v>3174</v>
      </c>
      <c r="I2080" s="399" t="s">
        <v>1205</v>
      </c>
      <c r="J2080" s="399" t="s">
        <v>950</v>
      </c>
      <c r="K2080" s="400">
        <v>16.510000000000002</v>
      </c>
      <c r="L2080" s="399" t="s">
        <v>951</v>
      </c>
    </row>
    <row r="2081" spans="1:12" ht="13.5">
      <c r="A2081" s="399" t="s">
        <v>2904</v>
      </c>
      <c r="B2081" s="399" t="s">
        <v>2905</v>
      </c>
      <c r="C2081" s="399" t="s">
        <v>3020</v>
      </c>
      <c r="D2081" s="399" t="s">
        <v>3021</v>
      </c>
      <c r="E2081" s="400" t="s">
        <v>947</v>
      </c>
      <c r="F2081" s="399" t="s">
        <v>947</v>
      </c>
      <c r="G2081" s="399">
        <v>95934</v>
      </c>
      <c r="H2081" s="399" t="s">
        <v>3175</v>
      </c>
      <c r="I2081" s="399" t="s">
        <v>1205</v>
      </c>
      <c r="J2081" s="399" t="s">
        <v>1037</v>
      </c>
      <c r="K2081" s="400">
        <v>105.72</v>
      </c>
      <c r="L2081" s="399" t="s">
        <v>951</v>
      </c>
    </row>
    <row r="2082" spans="1:12" ht="13.5">
      <c r="A2082" s="399" t="s">
        <v>2904</v>
      </c>
      <c r="B2082" s="399" t="s">
        <v>2905</v>
      </c>
      <c r="C2082" s="399" t="s">
        <v>3020</v>
      </c>
      <c r="D2082" s="399" t="s">
        <v>3021</v>
      </c>
      <c r="E2082" s="400" t="s">
        <v>947</v>
      </c>
      <c r="F2082" s="399" t="s">
        <v>947</v>
      </c>
      <c r="G2082" s="399">
        <v>95935</v>
      </c>
      <c r="H2082" s="399" t="s">
        <v>3176</v>
      </c>
      <c r="I2082" s="399" t="s">
        <v>1205</v>
      </c>
      <c r="J2082" s="399" t="s">
        <v>1037</v>
      </c>
      <c r="K2082" s="400">
        <v>93.74</v>
      </c>
      <c r="L2082" s="399" t="s">
        <v>951</v>
      </c>
    </row>
    <row r="2083" spans="1:12" ht="13.5">
      <c r="A2083" s="399" t="s">
        <v>2904</v>
      </c>
      <c r="B2083" s="399" t="s">
        <v>2905</v>
      </c>
      <c r="C2083" s="399" t="s">
        <v>3020</v>
      </c>
      <c r="D2083" s="399" t="s">
        <v>3021</v>
      </c>
      <c r="E2083" s="400" t="s">
        <v>947</v>
      </c>
      <c r="F2083" s="399" t="s">
        <v>947</v>
      </c>
      <c r="G2083" s="399">
        <v>95936</v>
      </c>
      <c r="H2083" s="399" t="s">
        <v>3177</v>
      </c>
      <c r="I2083" s="399" t="s">
        <v>1205</v>
      </c>
      <c r="J2083" s="399" t="s">
        <v>1037</v>
      </c>
      <c r="K2083" s="400">
        <v>128.12</v>
      </c>
      <c r="L2083" s="399" t="s">
        <v>951</v>
      </c>
    </row>
    <row r="2084" spans="1:12" ht="13.5">
      <c r="A2084" s="399" t="s">
        <v>2904</v>
      </c>
      <c r="B2084" s="399" t="s">
        <v>2905</v>
      </c>
      <c r="C2084" s="399" t="s">
        <v>3020</v>
      </c>
      <c r="D2084" s="399" t="s">
        <v>3021</v>
      </c>
      <c r="E2084" s="400" t="s">
        <v>947</v>
      </c>
      <c r="F2084" s="399" t="s">
        <v>947</v>
      </c>
      <c r="G2084" s="399">
        <v>95937</v>
      </c>
      <c r="H2084" s="399" t="s">
        <v>3178</v>
      </c>
      <c r="I2084" s="399" t="s">
        <v>1205</v>
      </c>
      <c r="J2084" s="399" t="s">
        <v>1037</v>
      </c>
      <c r="K2084" s="400">
        <v>288.08999999999997</v>
      </c>
      <c r="L2084" s="399" t="s">
        <v>951</v>
      </c>
    </row>
    <row r="2085" spans="1:12" ht="13.5">
      <c r="A2085" s="399" t="s">
        <v>2904</v>
      </c>
      <c r="B2085" s="399" t="s">
        <v>2905</v>
      </c>
      <c r="C2085" s="399" t="s">
        <v>3020</v>
      </c>
      <c r="D2085" s="399" t="s">
        <v>3021</v>
      </c>
      <c r="E2085" s="400" t="s">
        <v>947</v>
      </c>
      <c r="F2085" s="399" t="s">
        <v>947</v>
      </c>
      <c r="G2085" s="399">
        <v>95938</v>
      </c>
      <c r="H2085" s="399" t="s">
        <v>3179</v>
      </c>
      <c r="I2085" s="399" t="s">
        <v>1205</v>
      </c>
      <c r="J2085" s="399" t="s">
        <v>1037</v>
      </c>
      <c r="K2085" s="400">
        <v>240.17</v>
      </c>
      <c r="L2085" s="399" t="s">
        <v>951</v>
      </c>
    </row>
    <row r="2086" spans="1:12" ht="13.5">
      <c r="A2086" s="399" t="s">
        <v>2904</v>
      </c>
      <c r="B2086" s="399" t="s">
        <v>2905</v>
      </c>
      <c r="C2086" s="399" t="s">
        <v>3020</v>
      </c>
      <c r="D2086" s="399" t="s">
        <v>3021</v>
      </c>
      <c r="E2086" s="400" t="s">
        <v>947</v>
      </c>
      <c r="F2086" s="399" t="s">
        <v>947</v>
      </c>
      <c r="G2086" s="399">
        <v>95939</v>
      </c>
      <c r="H2086" s="399" t="s">
        <v>3180</v>
      </c>
      <c r="I2086" s="399" t="s">
        <v>1205</v>
      </c>
      <c r="J2086" s="399" t="s">
        <v>1037</v>
      </c>
      <c r="K2086" s="400">
        <v>155.66</v>
      </c>
      <c r="L2086" s="399" t="s">
        <v>951</v>
      </c>
    </row>
    <row r="2087" spans="1:12" ht="13.5">
      <c r="A2087" s="399" t="s">
        <v>2904</v>
      </c>
      <c r="B2087" s="399" t="s">
        <v>2905</v>
      </c>
      <c r="C2087" s="399" t="s">
        <v>3020</v>
      </c>
      <c r="D2087" s="399" t="s">
        <v>3021</v>
      </c>
      <c r="E2087" s="400" t="s">
        <v>947</v>
      </c>
      <c r="F2087" s="399" t="s">
        <v>947</v>
      </c>
      <c r="G2087" s="399">
        <v>95940</v>
      </c>
      <c r="H2087" s="399" t="s">
        <v>3181</v>
      </c>
      <c r="I2087" s="399" t="s">
        <v>1205</v>
      </c>
      <c r="J2087" s="399" t="s">
        <v>1037</v>
      </c>
      <c r="K2087" s="400">
        <v>124.14</v>
      </c>
      <c r="L2087" s="399" t="s">
        <v>951</v>
      </c>
    </row>
    <row r="2088" spans="1:12" ht="13.5">
      <c r="A2088" s="399" t="s">
        <v>2904</v>
      </c>
      <c r="B2088" s="399" t="s">
        <v>2905</v>
      </c>
      <c r="C2088" s="399" t="s">
        <v>3020</v>
      </c>
      <c r="D2088" s="399" t="s">
        <v>3021</v>
      </c>
      <c r="E2088" s="400" t="s">
        <v>947</v>
      </c>
      <c r="F2088" s="399" t="s">
        <v>947</v>
      </c>
      <c r="G2088" s="399">
        <v>95941</v>
      </c>
      <c r="H2088" s="399" t="s">
        <v>3182</v>
      </c>
      <c r="I2088" s="399" t="s">
        <v>1205</v>
      </c>
      <c r="J2088" s="399" t="s">
        <v>1037</v>
      </c>
      <c r="K2088" s="400">
        <v>110.12</v>
      </c>
      <c r="L2088" s="399" t="s">
        <v>951</v>
      </c>
    </row>
    <row r="2089" spans="1:12" ht="13.5">
      <c r="A2089" s="399" t="s">
        <v>2904</v>
      </c>
      <c r="B2089" s="399" t="s">
        <v>2905</v>
      </c>
      <c r="C2089" s="399" t="s">
        <v>3020</v>
      </c>
      <c r="D2089" s="399" t="s">
        <v>3021</v>
      </c>
      <c r="E2089" s="400" t="s">
        <v>947</v>
      </c>
      <c r="F2089" s="399" t="s">
        <v>947</v>
      </c>
      <c r="G2089" s="399">
        <v>95942</v>
      </c>
      <c r="H2089" s="399" t="s">
        <v>3183</v>
      </c>
      <c r="I2089" s="399" t="s">
        <v>1205</v>
      </c>
      <c r="J2089" s="399" t="s">
        <v>1037</v>
      </c>
      <c r="K2089" s="400">
        <v>101.43</v>
      </c>
      <c r="L2089" s="399" t="s">
        <v>951</v>
      </c>
    </row>
    <row r="2090" spans="1:12" ht="13.5">
      <c r="A2090" s="399" t="s">
        <v>2904</v>
      </c>
      <c r="B2090" s="399" t="s">
        <v>2905</v>
      </c>
      <c r="C2090" s="399" t="s">
        <v>3020</v>
      </c>
      <c r="D2090" s="399" t="s">
        <v>3021</v>
      </c>
      <c r="E2090" s="400" t="s">
        <v>947</v>
      </c>
      <c r="F2090" s="399" t="s">
        <v>947</v>
      </c>
      <c r="G2090" s="399">
        <v>96252</v>
      </c>
      <c r="H2090" s="399" t="s">
        <v>3184</v>
      </c>
      <c r="I2090" s="399" t="s">
        <v>1205</v>
      </c>
      <c r="J2090" s="399" t="s">
        <v>1037</v>
      </c>
      <c r="K2090" s="400">
        <v>162.29</v>
      </c>
      <c r="L2090" s="399" t="s">
        <v>951</v>
      </c>
    </row>
    <row r="2091" spans="1:12" ht="13.5">
      <c r="A2091" s="399" t="s">
        <v>2904</v>
      </c>
      <c r="B2091" s="399" t="s">
        <v>2905</v>
      </c>
      <c r="C2091" s="399" t="s">
        <v>3020</v>
      </c>
      <c r="D2091" s="399" t="s">
        <v>3021</v>
      </c>
      <c r="E2091" s="400" t="s">
        <v>947</v>
      </c>
      <c r="F2091" s="399" t="s">
        <v>947</v>
      </c>
      <c r="G2091" s="399">
        <v>96257</v>
      </c>
      <c r="H2091" s="399" t="s">
        <v>3185</v>
      </c>
      <c r="I2091" s="399" t="s">
        <v>1205</v>
      </c>
      <c r="J2091" s="399" t="s">
        <v>1037</v>
      </c>
      <c r="K2091" s="400">
        <v>142.63</v>
      </c>
      <c r="L2091" s="399" t="s">
        <v>951</v>
      </c>
    </row>
    <row r="2092" spans="1:12" ht="13.5">
      <c r="A2092" s="399" t="s">
        <v>2904</v>
      </c>
      <c r="B2092" s="399" t="s">
        <v>2905</v>
      </c>
      <c r="C2092" s="399" t="s">
        <v>3020</v>
      </c>
      <c r="D2092" s="399" t="s">
        <v>3021</v>
      </c>
      <c r="E2092" s="400" t="s">
        <v>947</v>
      </c>
      <c r="F2092" s="399" t="s">
        <v>947</v>
      </c>
      <c r="G2092" s="399">
        <v>96258</v>
      </c>
      <c r="H2092" s="399" t="s">
        <v>3186</v>
      </c>
      <c r="I2092" s="399" t="s">
        <v>1205</v>
      </c>
      <c r="J2092" s="399" t="s">
        <v>1037</v>
      </c>
      <c r="K2092" s="400">
        <v>133.13</v>
      </c>
      <c r="L2092" s="399" t="s">
        <v>951</v>
      </c>
    </row>
    <row r="2093" spans="1:12" ht="13.5">
      <c r="A2093" s="399" t="s">
        <v>2904</v>
      </c>
      <c r="B2093" s="399" t="s">
        <v>2905</v>
      </c>
      <c r="C2093" s="399" t="s">
        <v>3020</v>
      </c>
      <c r="D2093" s="399" t="s">
        <v>3021</v>
      </c>
      <c r="E2093" s="400" t="s">
        <v>947</v>
      </c>
      <c r="F2093" s="399" t="s">
        <v>947</v>
      </c>
      <c r="G2093" s="399">
        <v>96259</v>
      </c>
      <c r="H2093" s="399" t="s">
        <v>3187</v>
      </c>
      <c r="I2093" s="399" t="s">
        <v>1205</v>
      </c>
      <c r="J2093" s="399" t="s">
        <v>1037</v>
      </c>
      <c r="K2093" s="400">
        <v>163.09</v>
      </c>
      <c r="L2093" s="399" t="s">
        <v>951</v>
      </c>
    </row>
    <row r="2094" spans="1:12" ht="13.5">
      <c r="A2094" s="399" t="s">
        <v>2904</v>
      </c>
      <c r="B2094" s="399" t="s">
        <v>2905</v>
      </c>
      <c r="C2094" s="399" t="s">
        <v>3020</v>
      </c>
      <c r="D2094" s="399" t="s">
        <v>3021</v>
      </c>
      <c r="E2094" s="400" t="s">
        <v>947</v>
      </c>
      <c r="F2094" s="399" t="s">
        <v>947</v>
      </c>
      <c r="G2094" s="399">
        <v>96529</v>
      </c>
      <c r="H2094" s="399" t="s">
        <v>3188</v>
      </c>
      <c r="I2094" s="399" t="s">
        <v>1205</v>
      </c>
      <c r="J2094" s="399" t="s">
        <v>1037</v>
      </c>
      <c r="K2094" s="400">
        <v>229.74</v>
      </c>
      <c r="L2094" s="399" t="s">
        <v>951</v>
      </c>
    </row>
    <row r="2095" spans="1:12" ht="13.5">
      <c r="A2095" s="399" t="s">
        <v>2904</v>
      </c>
      <c r="B2095" s="399" t="s">
        <v>2905</v>
      </c>
      <c r="C2095" s="399" t="s">
        <v>3020</v>
      </c>
      <c r="D2095" s="399" t="s">
        <v>3021</v>
      </c>
      <c r="E2095" s="400" t="s">
        <v>947</v>
      </c>
      <c r="F2095" s="399" t="s">
        <v>947</v>
      </c>
      <c r="G2095" s="399">
        <v>96530</v>
      </c>
      <c r="H2095" s="399" t="s">
        <v>3189</v>
      </c>
      <c r="I2095" s="399" t="s">
        <v>1205</v>
      </c>
      <c r="J2095" s="399" t="s">
        <v>1037</v>
      </c>
      <c r="K2095" s="400">
        <v>117.13</v>
      </c>
      <c r="L2095" s="399" t="s">
        <v>951</v>
      </c>
    </row>
    <row r="2096" spans="1:12" ht="13.5">
      <c r="A2096" s="399" t="s">
        <v>2904</v>
      </c>
      <c r="B2096" s="399" t="s">
        <v>2905</v>
      </c>
      <c r="C2096" s="399" t="s">
        <v>3020</v>
      </c>
      <c r="D2096" s="399" t="s">
        <v>3021</v>
      </c>
      <c r="E2096" s="400" t="s">
        <v>947</v>
      </c>
      <c r="F2096" s="399" t="s">
        <v>947</v>
      </c>
      <c r="G2096" s="399">
        <v>96531</v>
      </c>
      <c r="H2096" s="399" t="s">
        <v>3190</v>
      </c>
      <c r="I2096" s="399" t="s">
        <v>1205</v>
      </c>
      <c r="J2096" s="399" t="s">
        <v>1037</v>
      </c>
      <c r="K2096" s="400">
        <v>86.46</v>
      </c>
      <c r="L2096" s="399" t="s">
        <v>951</v>
      </c>
    </row>
    <row r="2097" spans="1:12" ht="13.5">
      <c r="A2097" s="399" t="s">
        <v>2904</v>
      </c>
      <c r="B2097" s="399" t="s">
        <v>2905</v>
      </c>
      <c r="C2097" s="399" t="s">
        <v>3020</v>
      </c>
      <c r="D2097" s="399" t="s">
        <v>3021</v>
      </c>
      <c r="E2097" s="400" t="s">
        <v>947</v>
      </c>
      <c r="F2097" s="399" t="s">
        <v>947</v>
      </c>
      <c r="G2097" s="399">
        <v>96532</v>
      </c>
      <c r="H2097" s="399" t="s">
        <v>3191</v>
      </c>
      <c r="I2097" s="399" t="s">
        <v>1205</v>
      </c>
      <c r="J2097" s="399" t="s">
        <v>1037</v>
      </c>
      <c r="K2097" s="400">
        <v>151.53</v>
      </c>
      <c r="L2097" s="399" t="s">
        <v>951</v>
      </c>
    </row>
    <row r="2098" spans="1:12" ht="13.5">
      <c r="A2098" s="399" t="s">
        <v>2904</v>
      </c>
      <c r="B2098" s="399" t="s">
        <v>2905</v>
      </c>
      <c r="C2098" s="399" t="s">
        <v>3020</v>
      </c>
      <c r="D2098" s="399" t="s">
        <v>3021</v>
      </c>
      <c r="E2098" s="400" t="s">
        <v>947</v>
      </c>
      <c r="F2098" s="399" t="s">
        <v>947</v>
      </c>
      <c r="G2098" s="399">
        <v>96533</v>
      </c>
      <c r="H2098" s="399" t="s">
        <v>3192</v>
      </c>
      <c r="I2098" s="399" t="s">
        <v>1205</v>
      </c>
      <c r="J2098" s="399" t="s">
        <v>1037</v>
      </c>
      <c r="K2098" s="400">
        <v>75.66</v>
      </c>
      <c r="L2098" s="399" t="s">
        <v>951</v>
      </c>
    </row>
    <row r="2099" spans="1:12" ht="13.5">
      <c r="A2099" s="399" t="s">
        <v>2904</v>
      </c>
      <c r="B2099" s="399" t="s">
        <v>2905</v>
      </c>
      <c r="C2099" s="399" t="s">
        <v>3020</v>
      </c>
      <c r="D2099" s="399" t="s">
        <v>3021</v>
      </c>
      <c r="E2099" s="400" t="s">
        <v>947</v>
      </c>
      <c r="F2099" s="399" t="s">
        <v>947</v>
      </c>
      <c r="G2099" s="399">
        <v>96534</v>
      </c>
      <c r="H2099" s="399" t="s">
        <v>3193</v>
      </c>
      <c r="I2099" s="399" t="s">
        <v>1205</v>
      </c>
      <c r="J2099" s="399" t="s">
        <v>1037</v>
      </c>
      <c r="K2099" s="400">
        <v>63.58</v>
      </c>
      <c r="L2099" s="399" t="s">
        <v>951</v>
      </c>
    </row>
    <row r="2100" spans="1:12" ht="13.5">
      <c r="A2100" s="399" t="s">
        <v>2904</v>
      </c>
      <c r="B2100" s="399" t="s">
        <v>2905</v>
      </c>
      <c r="C2100" s="399" t="s">
        <v>3020</v>
      </c>
      <c r="D2100" s="399" t="s">
        <v>3021</v>
      </c>
      <c r="E2100" s="400" t="s">
        <v>947</v>
      </c>
      <c r="F2100" s="399" t="s">
        <v>947</v>
      </c>
      <c r="G2100" s="399">
        <v>96535</v>
      </c>
      <c r="H2100" s="399" t="s">
        <v>3194</v>
      </c>
      <c r="I2100" s="399" t="s">
        <v>1205</v>
      </c>
      <c r="J2100" s="399" t="s">
        <v>1037</v>
      </c>
      <c r="K2100" s="400">
        <v>110.79</v>
      </c>
      <c r="L2100" s="399" t="s">
        <v>951</v>
      </c>
    </row>
    <row r="2101" spans="1:12" ht="13.5">
      <c r="A2101" s="399" t="s">
        <v>2904</v>
      </c>
      <c r="B2101" s="399" t="s">
        <v>2905</v>
      </c>
      <c r="C2101" s="399" t="s">
        <v>3020</v>
      </c>
      <c r="D2101" s="399" t="s">
        <v>3021</v>
      </c>
      <c r="E2101" s="400" t="s">
        <v>947</v>
      </c>
      <c r="F2101" s="399" t="s">
        <v>947</v>
      </c>
      <c r="G2101" s="399">
        <v>96536</v>
      </c>
      <c r="H2101" s="399" t="s">
        <v>3195</v>
      </c>
      <c r="I2101" s="399" t="s">
        <v>1205</v>
      </c>
      <c r="J2101" s="399" t="s">
        <v>1037</v>
      </c>
      <c r="K2101" s="400">
        <v>54.07</v>
      </c>
      <c r="L2101" s="399" t="s">
        <v>951</v>
      </c>
    </row>
    <row r="2102" spans="1:12" ht="13.5">
      <c r="A2102" s="399" t="s">
        <v>2904</v>
      </c>
      <c r="B2102" s="399" t="s">
        <v>2905</v>
      </c>
      <c r="C2102" s="399" t="s">
        <v>3020</v>
      </c>
      <c r="D2102" s="399" t="s">
        <v>3021</v>
      </c>
      <c r="E2102" s="400" t="s">
        <v>947</v>
      </c>
      <c r="F2102" s="399" t="s">
        <v>947</v>
      </c>
      <c r="G2102" s="399">
        <v>96537</v>
      </c>
      <c r="H2102" s="399" t="s">
        <v>3196</v>
      </c>
      <c r="I2102" s="399" t="s">
        <v>1205</v>
      </c>
      <c r="J2102" s="399" t="s">
        <v>1037</v>
      </c>
      <c r="K2102" s="400">
        <v>129.27000000000001</v>
      </c>
      <c r="L2102" s="399" t="s">
        <v>951</v>
      </c>
    </row>
    <row r="2103" spans="1:12" ht="13.5">
      <c r="A2103" s="399" t="s">
        <v>2904</v>
      </c>
      <c r="B2103" s="399" t="s">
        <v>2905</v>
      </c>
      <c r="C2103" s="399" t="s">
        <v>3020</v>
      </c>
      <c r="D2103" s="399" t="s">
        <v>3021</v>
      </c>
      <c r="E2103" s="400" t="s">
        <v>947</v>
      </c>
      <c r="F2103" s="399" t="s">
        <v>947</v>
      </c>
      <c r="G2103" s="399">
        <v>96538</v>
      </c>
      <c r="H2103" s="399" t="s">
        <v>3197</v>
      </c>
      <c r="I2103" s="399" t="s">
        <v>1205</v>
      </c>
      <c r="J2103" s="399" t="s">
        <v>1037</v>
      </c>
      <c r="K2103" s="400">
        <v>192.46</v>
      </c>
      <c r="L2103" s="399" t="s">
        <v>951</v>
      </c>
    </row>
    <row r="2104" spans="1:12" ht="13.5">
      <c r="A2104" s="399" t="s">
        <v>2904</v>
      </c>
      <c r="B2104" s="399" t="s">
        <v>2905</v>
      </c>
      <c r="C2104" s="399" t="s">
        <v>3020</v>
      </c>
      <c r="D2104" s="399" t="s">
        <v>3021</v>
      </c>
      <c r="E2104" s="400" t="s">
        <v>947</v>
      </c>
      <c r="F2104" s="399" t="s">
        <v>947</v>
      </c>
      <c r="G2104" s="399">
        <v>96539</v>
      </c>
      <c r="H2104" s="399" t="s">
        <v>3198</v>
      </c>
      <c r="I2104" s="399" t="s">
        <v>1205</v>
      </c>
      <c r="J2104" s="399" t="s">
        <v>1037</v>
      </c>
      <c r="K2104" s="400">
        <v>86.36</v>
      </c>
      <c r="L2104" s="399" t="s">
        <v>951</v>
      </c>
    </row>
    <row r="2105" spans="1:12" ht="13.5">
      <c r="A2105" s="399" t="s">
        <v>2904</v>
      </c>
      <c r="B2105" s="399" t="s">
        <v>2905</v>
      </c>
      <c r="C2105" s="399" t="s">
        <v>3020</v>
      </c>
      <c r="D2105" s="399" t="s">
        <v>3021</v>
      </c>
      <c r="E2105" s="400" t="s">
        <v>947</v>
      </c>
      <c r="F2105" s="399" t="s">
        <v>947</v>
      </c>
      <c r="G2105" s="399">
        <v>96540</v>
      </c>
      <c r="H2105" s="399" t="s">
        <v>3199</v>
      </c>
      <c r="I2105" s="399" t="s">
        <v>1205</v>
      </c>
      <c r="J2105" s="399" t="s">
        <v>1037</v>
      </c>
      <c r="K2105" s="400">
        <v>94.61</v>
      </c>
      <c r="L2105" s="399" t="s">
        <v>951</v>
      </c>
    </row>
    <row r="2106" spans="1:12" ht="13.5">
      <c r="A2106" s="399" t="s">
        <v>2904</v>
      </c>
      <c r="B2106" s="399" t="s">
        <v>2905</v>
      </c>
      <c r="C2106" s="399" t="s">
        <v>3020</v>
      </c>
      <c r="D2106" s="399" t="s">
        <v>3021</v>
      </c>
      <c r="E2106" s="400" t="s">
        <v>947</v>
      </c>
      <c r="F2106" s="399" t="s">
        <v>947</v>
      </c>
      <c r="G2106" s="399">
        <v>96541</v>
      </c>
      <c r="H2106" s="399" t="s">
        <v>3200</v>
      </c>
      <c r="I2106" s="399" t="s">
        <v>1205</v>
      </c>
      <c r="J2106" s="399" t="s">
        <v>1037</v>
      </c>
      <c r="K2106" s="400">
        <v>141.47999999999999</v>
      </c>
      <c r="L2106" s="399" t="s">
        <v>951</v>
      </c>
    </row>
    <row r="2107" spans="1:12" ht="13.5">
      <c r="A2107" s="399" t="s">
        <v>2904</v>
      </c>
      <c r="B2107" s="399" t="s">
        <v>2905</v>
      </c>
      <c r="C2107" s="399" t="s">
        <v>3020</v>
      </c>
      <c r="D2107" s="399" t="s">
        <v>3021</v>
      </c>
      <c r="E2107" s="400" t="s">
        <v>947</v>
      </c>
      <c r="F2107" s="399" t="s">
        <v>947</v>
      </c>
      <c r="G2107" s="399">
        <v>96542</v>
      </c>
      <c r="H2107" s="399" t="s">
        <v>3201</v>
      </c>
      <c r="I2107" s="399" t="s">
        <v>1205</v>
      </c>
      <c r="J2107" s="399" t="s">
        <v>1037</v>
      </c>
      <c r="K2107" s="400">
        <v>68</v>
      </c>
      <c r="L2107" s="399" t="s">
        <v>951</v>
      </c>
    </row>
    <row r="2108" spans="1:12" ht="13.5">
      <c r="A2108" s="399" t="s">
        <v>2904</v>
      </c>
      <c r="B2108" s="399" t="s">
        <v>2905</v>
      </c>
      <c r="C2108" s="399" t="s">
        <v>3020</v>
      </c>
      <c r="D2108" s="399" t="s">
        <v>3021</v>
      </c>
      <c r="E2108" s="400" t="s">
        <v>947</v>
      </c>
      <c r="F2108" s="399" t="s">
        <v>947</v>
      </c>
      <c r="G2108" s="399">
        <v>96543</v>
      </c>
      <c r="H2108" s="399" t="s">
        <v>3202</v>
      </c>
      <c r="I2108" s="399" t="s">
        <v>226</v>
      </c>
      <c r="J2108" s="399" t="s">
        <v>950</v>
      </c>
      <c r="K2108" s="400">
        <v>13.44</v>
      </c>
      <c r="L2108" s="399" t="s">
        <v>951</v>
      </c>
    </row>
    <row r="2109" spans="1:12" ht="13.5">
      <c r="A2109" s="399" t="s">
        <v>2904</v>
      </c>
      <c r="B2109" s="399" t="s">
        <v>2905</v>
      </c>
      <c r="C2109" s="399" t="s">
        <v>3020</v>
      </c>
      <c r="D2109" s="399" t="s">
        <v>3021</v>
      </c>
      <c r="E2109" s="400" t="s">
        <v>947</v>
      </c>
      <c r="F2109" s="399" t="s">
        <v>947</v>
      </c>
      <c r="G2109" s="399">
        <v>97747</v>
      </c>
      <c r="H2109" s="399" t="s">
        <v>3203</v>
      </c>
      <c r="I2109" s="399" t="s">
        <v>1205</v>
      </c>
      <c r="J2109" s="399" t="s">
        <v>1037</v>
      </c>
      <c r="K2109" s="400">
        <v>150.59</v>
      </c>
      <c r="L2109" s="399" t="s">
        <v>951</v>
      </c>
    </row>
    <row r="2110" spans="1:12" ht="13.5">
      <c r="A2110" s="399" t="s">
        <v>2904</v>
      </c>
      <c r="B2110" s="399" t="s">
        <v>2905</v>
      </c>
      <c r="C2110" s="399" t="s">
        <v>3204</v>
      </c>
      <c r="D2110" s="399" t="s">
        <v>3205</v>
      </c>
      <c r="E2110" s="400" t="s">
        <v>947</v>
      </c>
      <c r="F2110" s="399" t="s">
        <v>947</v>
      </c>
      <c r="G2110" s="399">
        <v>89996</v>
      </c>
      <c r="H2110" s="399" t="s">
        <v>3206</v>
      </c>
      <c r="I2110" s="399" t="s">
        <v>226</v>
      </c>
      <c r="J2110" s="399" t="s">
        <v>1037</v>
      </c>
      <c r="K2110" s="400">
        <v>7.6</v>
      </c>
      <c r="L2110" s="399" t="s">
        <v>951</v>
      </c>
    </row>
    <row r="2111" spans="1:12" ht="13.5">
      <c r="A2111" s="399" t="s">
        <v>2904</v>
      </c>
      <c r="B2111" s="399" t="s">
        <v>2905</v>
      </c>
      <c r="C2111" s="399" t="s">
        <v>3204</v>
      </c>
      <c r="D2111" s="399" t="s">
        <v>3205</v>
      </c>
      <c r="E2111" s="400" t="s">
        <v>947</v>
      </c>
      <c r="F2111" s="399" t="s">
        <v>947</v>
      </c>
      <c r="G2111" s="399">
        <v>89997</v>
      </c>
      <c r="H2111" s="399" t="s">
        <v>3207</v>
      </c>
      <c r="I2111" s="399" t="s">
        <v>226</v>
      </c>
      <c r="J2111" s="399" t="s">
        <v>1440</v>
      </c>
      <c r="K2111" s="400">
        <v>6.11</v>
      </c>
      <c r="L2111" s="399" t="s">
        <v>951</v>
      </c>
    </row>
    <row r="2112" spans="1:12" ht="13.5">
      <c r="A2112" s="399" t="s">
        <v>2904</v>
      </c>
      <c r="B2112" s="399" t="s">
        <v>2905</v>
      </c>
      <c r="C2112" s="399" t="s">
        <v>3204</v>
      </c>
      <c r="D2112" s="399" t="s">
        <v>3205</v>
      </c>
      <c r="E2112" s="400" t="s">
        <v>947</v>
      </c>
      <c r="F2112" s="399" t="s">
        <v>947</v>
      </c>
      <c r="G2112" s="399">
        <v>89998</v>
      </c>
      <c r="H2112" s="399" t="s">
        <v>3208</v>
      </c>
      <c r="I2112" s="399" t="s">
        <v>226</v>
      </c>
      <c r="J2112" s="399" t="s">
        <v>1037</v>
      </c>
      <c r="K2112" s="400">
        <v>7.14</v>
      </c>
      <c r="L2112" s="399" t="s">
        <v>951</v>
      </c>
    </row>
    <row r="2113" spans="1:12" ht="13.5">
      <c r="A2113" s="399" t="s">
        <v>2904</v>
      </c>
      <c r="B2113" s="399" t="s">
        <v>2905</v>
      </c>
      <c r="C2113" s="399" t="s">
        <v>3204</v>
      </c>
      <c r="D2113" s="399" t="s">
        <v>3205</v>
      </c>
      <c r="E2113" s="400" t="s">
        <v>947</v>
      </c>
      <c r="F2113" s="399" t="s">
        <v>947</v>
      </c>
      <c r="G2113" s="399">
        <v>89999</v>
      </c>
      <c r="H2113" s="399" t="s">
        <v>3209</v>
      </c>
      <c r="I2113" s="399" t="s">
        <v>226</v>
      </c>
      <c r="J2113" s="399" t="s">
        <v>1037</v>
      </c>
      <c r="K2113" s="400">
        <v>10.97</v>
      </c>
      <c r="L2113" s="399" t="s">
        <v>951</v>
      </c>
    </row>
    <row r="2114" spans="1:12" ht="13.5">
      <c r="A2114" s="399" t="s">
        <v>2904</v>
      </c>
      <c r="B2114" s="399" t="s">
        <v>2905</v>
      </c>
      <c r="C2114" s="399" t="s">
        <v>3204</v>
      </c>
      <c r="D2114" s="399" t="s">
        <v>3205</v>
      </c>
      <c r="E2114" s="400" t="s">
        <v>947</v>
      </c>
      <c r="F2114" s="399" t="s">
        <v>947</v>
      </c>
      <c r="G2114" s="399">
        <v>90000</v>
      </c>
      <c r="H2114" s="399" t="s">
        <v>3210</v>
      </c>
      <c r="I2114" s="399" t="s">
        <v>226</v>
      </c>
      <c r="J2114" s="399" t="s">
        <v>1037</v>
      </c>
      <c r="K2114" s="400">
        <v>8.7899999999999991</v>
      </c>
      <c r="L2114" s="399" t="s">
        <v>951</v>
      </c>
    </row>
    <row r="2115" spans="1:12" ht="13.5">
      <c r="A2115" s="399" t="s">
        <v>2904</v>
      </c>
      <c r="B2115" s="399" t="s">
        <v>2905</v>
      </c>
      <c r="C2115" s="399" t="s">
        <v>3204</v>
      </c>
      <c r="D2115" s="399" t="s">
        <v>3205</v>
      </c>
      <c r="E2115" s="400" t="s">
        <v>947</v>
      </c>
      <c r="F2115" s="399" t="s">
        <v>947</v>
      </c>
      <c r="G2115" s="399">
        <v>91593</v>
      </c>
      <c r="H2115" s="399" t="s">
        <v>3211</v>
      </c>
      <c r="I2115" s="399" t="s">
        <v>226</v>
      </c>
      <c r="J2115" s="399" t="s">
        <v>950</v>
      </c>
      <c r="K2115" s="400">
        <v>7.25</v>
      </c>
      <c r="L2115" s="399" t="s">
        <v>951</v>
      </c>
    </row>
    <row r="2116" spans="1:12" ht="13.5">
      <c r="A2116" s="399" t="s">
        <v>2904</v>
      </c>
      <c r="B2116" s="399" t="s">
        <v>2905</v>
      </c>
      <c r="C2116" s="399" t="s">
        <v>3204</v>
      </c>
      <c r="D2116" s="399" t="s">
        <v>3205</v>
      </c>
      <c r="E2116" s="400" t="s">
        <v>947</v>
      </c>
      <c r="F2116" s="399" t="s">
        <v>947</v>
      </c>
      <c r="G2116" s="399">
        <v>91594</v>
      </c>
      <c r="H2116" s="399" t="s">
        <v>3212</v>
      </c>
      <c r="I2116" s="399" t="s">
        <v>226</v>
      </c>
      <c r="J2116" s="399" t="s">
        <v>950</v>
      </c>
      <c r="K2116" s="400">
        <v>7.59</v>
      </c>
      <c r="L2116" s="399" t="s">
        <v>951</v>
      </c>
    </row>
    <row r="2117" spans="1:12" ht="13.5">
      <c r="A2117" s="399" t="s">
        <v>2904</v>
      </c>
      <c r="B2117" s="399" t="s">
        <v>2905</v>
      </c>
      <c r="C2117" s="399" t="s">
        <v>3204</v>
      </c>
      <c r="D2117" s="399" t="s">
        <v>3205</v>
      </c>
      <c r="E2117" s="400" t="s">
        <v>947</v>
      </c>
      <c r="F2117" s="399" t="s">
        <v>947</v>
      </c>
      <c r="G2117" s="399">
        <v>91595</v>
      </c>
      <c r="H2117" s="399" t="s">
        <v>3213</v>
      </c>
      <c r="I2117" s="399" t="s">
        <v>226</v>
      </c>
      <c r="J2117" s="399" t="s">
        <v>950</v>
      </c>
      <c r="K2117" s="400">
        <v>8.18</v>
      </c>
      <c r="L2117" s="399" t="s">
        <v>951</v>
      </c>
    </row>
    <row r="2118" spans="1:12" ht="13.5">
      <c r="A2118" s="399" t="s">
        <v>2904</v>
      </c>
      <c r="B2118" s="399" t="s">
        <v>2905</v>
      </c>
      <c r="C2118" s="399" t="s">
        <v>3204</v>
      </c>
      <c r="D2118" s="399" t="s">
        <v>3205</v>
      </c>
      <c r="E2118" s="400" t="s">
        <v>947</v>
      </c>
      <c r="F2118" s="399" t="s">
        <v>947</v>
      </c>
      <c r="G2118" s="399">
        <v>91596</v>
      </c>
      <c r="H2118" s="399" t="s">
        <v>3214</v>
      </c>
      <c r="I2118" s="399" t="s">
        <v>226</v>
      </c>
      <c r="J2118" s="399" t="s">
        <v>950</v>
      </c>
      <c r="K2118" s="400">
        <v>7.51</v>
      </c>
      <c r="L2118" s="399" t="s">
        <v>951</v>
      </c>
    </row>
    <row r="2119" spans="1:12" ht="13.5">
      <c r="A2119" s="399" t="s">
        <v>2904</v>
      </c>
      <c r="B2119" s="399" t="s">
        <v>2905</v>
      </c>
      <c r="C2119" s="399" t="s">
        <v>3204</v>
      </c>
      <c r="D2119" s="399" t="s">
        <v>3205</v>
      </c>
      <c r="E2119" s="400" t="s">
        <v>947</v>
      </c>
      <c r="F2119" s="399" t="s">
        <v>947</v>
      </c>
      <c r="G2119" s="399">
        <v>91597</v>
      </c>
      <c r="H2119" s="399" t="s">
        <v>3215</v>
      </c>
      <c r="I2119" s="399" t="s">
        <v>226</v>
      </c>
      <c r="J2119" s="399" t="s">
        <v>950</v>
      </c>
      <c r="K2119" s="400">
        <v>5.42</v>
      </c>
      <c r="L2119" s="399" t="s">
        <v>951</v>
      </c>
    </row>
    <row r="2120" spans="1:12" ht="13.5">
      <c r="A2120" s="399" t="s">
        <v>2904</v>
      </c>
      <c r="B2120" s="399" t="s">
        <v>2905</v>
      </c>
      <c r="C2120" s="399" t="s">
        <v>3204</v>
      </c>
      <c r="D2120" s="399" t="s">
        <v>3205</v>
      </c>
      <c r="E2120" s="400" t="s">
        <v>947</v>
      </c>
      <c r="F2120" s="399" t="s">
        <v>947</v>
      </c>
      <c r="G2120" s="399">
        <v>91598</v>
      </c>
      <c r="H2120" s="399" t="s">
        <v>3216</v>
      </c>
      <c r="I2120" s="399" t="s">
        <v>226</v>
      </c>
      <c r="J2120" s="399" t="s">
        <v>950</v>
      </c>
      <c r="K2120" s="400">
        <v>7.43</v>
      </c>
      <c r="L2120" s="399" t="s">
        <v>951</v>
      </c>
    </row>
    <row r="2121" spans="1:12" ht="13.5">
      <c r="A2121" s="399" t="s">
        <v>2904</v>
      </c>
      <c r="B2121" s="399" t="s">
        <v>2905</v>
      </c>
      <c r="C2121" s="399" t="s">
        <v>3204</v>
      </c>
      <c r="D2121" s="399" t="s">
        <v>3205</v>
      </c>
      <c r="E2121" s="400" t="s">
        <v>947</v>
      </c>
      <c r="F2121" s="399" t="s">
        <v>947</v>
      </c>
      <c r="G2121" s="399">
        <v>91599</v>
      </c>
      <c r="H2121" s="399" t="s">
        <v>3217</v>
      </c>
      <c r="I2121" s="399" t="s">
        <v>226</v>
      </c>
      <c r="J2121" s="399" t="s">
        <v>950</v>
      </c>
      <c r="K2121" s="400">
        <v>5.71</v>
      </c>
      <c r="L2121" s="399" t="s">
        <v>951</v>
      </c>
    </row>
    <row r="2122" spans="1:12" ht="13.5">
      <c r="A2122" s="399" t="s">
        <v>2904</v>
      </c>
      <c r="B2122" s="399" t="s">
        <v>2905</v>
      </c>
      <c r="C2122" s="399" t="s">
        <v>3204</v>
      </c>
      <c r="D2122" s="399" t="s">
        <v>3205</v>
      </c>
      <c r="E2122" s="400" t="s">
        <v>947</v>
      </c>
      <c r="F2122" s="399" t="s">
        <v>947</v>
      </c>
      <c r="G2122" s="399">
        <v>91600</v>
      </c>
      <c r="H2122" s="399" t="s">
        <v>3218</v>
      </c>
      <c r="I2122" s="399" t="s">
        <v>226</v>
      </c>
      <c r="J2122" s="399" t="s">
        <v>950</v>
      </c>
      <c r="K2122" s="400">
        <v>9.61</v>
      </c>
      <c r="L2122" s="399" t="s">
        <v>951</v>
      </c>
    </row>
    <row r="2123" spans="1:12" ht="13.5">
      <c r="A2123" s="399" t="s">
        <v>2904</v>
      </c>
      <c r="B2123" s="399" t="s">
        <v>2905</v>
      </c>
      <c r="C2123" s="399" t="s">
        <v>3204</v>
      </c>
      <c r="D2123" s="399" t="s">
        <v>3205</v>
      </c>
      <c r="E2123" s="400" t="s">
        <v>947</v>
      </c>
      <c r="F2123" s="399" t="s">
        <v>947</v>
      </c>
      <c r="G2123" s="399">
        <v>91601</v>
      </c>
      <c r="H2123" s="399" t="s">
        <v>3219</v>
      </c>
      <c r="I2123" s="399" t="s">
        <v>226</v>
      </c>
      <c r="J2123" s="399" t="s">
        <v>1037</v>
      </c>
      <c r="K2123" s="400">
        <v>8.6999999999999993</v>
      </c>
      <c r="L2123" s="399" t="s">
        <v>951</v>
      </c>
    </row>
    <row r="2124" spans="1:12" ht="13.5">
      <c r="A2124" s="399" t="s">
        <v>2904</v>
      </c>
      <c r="B2124" s="399" t="s">
        <v>2905</v>
      </c>
      <c r="C2124" s="399" t="s">
        <v>3204</v>
      </c>
      <c r="D2124" s="399" t="s">
        <v>3205</v>
      </c>
      <c r="E2124" s="400" t="s">
        <v>947</v>
      </c>
      <c r="F2124" s="399" t="s">
        <v>947</v>
      </c>
      <c r="G2124" s="399">
        <v>91602</v>
      </c>
      <c r="H2124" s="399" t="s">
        <v>3220</v>
      </c>
      <c r="I2124" s="399" t="s">
        <v>226</v>
      </c>
      <c r="J2124" s="399" t="s">
        <v>1037</v>
      </c>
      <c r="K2124" s="400">
        <v>7.86</v>
      </c>
      <c r="L2124" s="399" t="s">
        <v>951</v>
      </c>
    </row>
    <row r="2125" spans="1:12" ht="13.5">
      <c r="A2125" s="399" t="s">
        <v>2904</v>
      </c>
      <c r="B2125" s="399" t="s">
        <v>2905</v>
      </c>
      <c r="C2125" s="399" t="s">
        <v>3204</v>
      </c>
      <c r="D2125" s="399" t="s">
        <v>3205</v>
      </c>
      <c r="E2125" s="400" t="s">
        <v>947</v>
      </c>
      <c r="F2125" s="399" t="s">
        <v>947</v>
      </c>
      <c r="G2125" s="399">
        <v>91603</v>
      </c>
      <c r="H2125" s="399" t="s">
        <v>3221</v>
      </c>
      <c r="I2125" s="399" t="s">
        <v>226</v>
      </c>
      <c r="J2125" s="399" t="s">
        <v>1037</v>
      </c>
      <c r="K2125" s="400">
        <v>7.43</v>
      </c>
      <c r="L2125" s="399" t="s">
        <v>951</v>
      </c>
    </row>
    <row r="2126" spans="1:12" ht="13.5">
      <c r="A2126" s="399" t="s">
        <v>2904</v>
      </c>
      <c r="B2126" s="399" t="s">
        <v>2905</v>
      </c>
      <c r="C2126" s="399" t="s">
        <v>3204</v>
      </c>
      <c r="D2126" s="399" t="s">
        <v>3205</v>
      </c>
      <c r="E2126" s="400" t="s">
        <v>947</v>
      </c>
      <c r="F2126" s="399" t="s">
        <v>947</v>
      </c>
      <c r="G2126" s="399">
        <v>92759</v>
      </c>
      <c r="H2126" s="399" t="s">
        <v>3222</v>
      </c>
      <c r="I2126" s="399" t="s">
        <v>226</v>
      </c>
      <c r="J2126" s="399" t="s">
        <v>950</v>
      </c>
      <c r="K2126" s="400">
        <v>11.02</v>
      </c>
      <c r="L2126" s="399" t="s">
        <v>951</v>
      </c>
    </row>
    <row r="2127" spans="1:12" ht="13.5">
      <c r="A2127" s="399" t="s">
        <v>2904</v>
      </c>
      <c r="B2127" s="399" t="s">
        <v>2905</v>
      </c>
      <c r="C2127" s="399" t="s">
        <v>3204</v>
      </c>
      <c r="D2127" s="399" t="s">
        <v>3205</v>
      </c>
      <c r="E2127" s="400" t="s">
        <v>947</v>
      </c>
      <c r="F2127" s="399" t="s">
        <v>947</v>
      </c>
      <c r="G2127" s="399">
        <v>92760</v>
      </c>
      <c r="H2127" s="399" t="s">
        <v>3223</v>
      </c>
      <c r="I2127" s="399" t="s">
        <v>226</v>
      </c>
      <c r="J2127" s="399" t="s">
        <v>950</v>
      </c>
      <c r="K2127" s="400">
        <v>10.01</v>
      </c>
      <c r="L2127" s="399" t="s">
        <v>951</v>
      </c>
    </row>
    <row r="2128" spans="1:12" ht="13.5">
      <c r="A2128" s="399" t="s">
        <v>2904</v>
      </c>
      <c r="B2128" s="399" t="s">
        <v>2905</v>
      </c>
      <c r="C2128" s="399" t="s">
        <v>3204</v>
      </c>
      <c r="D2128" s="399" t="s">
        <v>3205</v>
      </c>
      <c r="E2128" s="400" t="s">
        <v>947</v>
      </c>
      <c r="F2128" s="399" t="s">
        <v>947</v>
      </c>
      <c r="G2128" s="399">
        <v>92761</v>
      </c>
      <c r="H2128" s="399" t="s">
        <v>3224</v>
      </c>
      <c r="I2128" s="399" t="s">
        <v>226</v>
      </c>
      <c r="J2128" s="399" t="s">
        <v>950</v>
      </c>
      <c r="K2128" s="400">
        <v>9.15</v>
      </c>
      <c r="L2128" s="399" t="s">
        <v>951</v>
      </c>
    </row>
    <row r="2129" spans="1:12" ht="13.5">
      <c r="A2129" s="399" t="s">
        <v>2904</v>
      </c>
      <c r="B2129" s="399" t="s">
        <v>2905</v>
      </c>
      <c r="C2129" s="399" t="s">
        <v>3204</v>
      </c>
      <c r="D2129" s="399" t="s">
        <v>3205</v>
      </c>
      <c r="E2129" s="400" t="s">
        <v>947</v>
      </c>
      <c r="F2129" s="399" t="s">
        <v>947</v>
      </c>
      <c r="G2129" s="399">
        <v>92762</v>
      </c>
      <c r="H2129" s="399" t="s">
        <v>3225</v>
      </c>
      <c r="I2129" s="399" t="s">
        <v>226</v>
      </c>
      <c r="J2129" s="399" t="s">
        <v>950</v>
      </c>
      <c r="K2129" s="400">
        <v>8.08</v>
      </c>
      <c r="L2129" s="399" t="s">
        <v>951</v>
      </c>
    </row>
    <row r="2130" spans="1:12" ht="13.5">
      <c r="A2130" s="399" t="s">
        <v>2904</v>
      </c>
      <c r="B2130" s="399" t="s">
        <v>2905</v>
      </c>
      <c r="C2130" s="399" t="s">
        <v>3204</v>
      </c>
      <c r="D2130" s="399" t="s">
        <v>3205</v>
      </c>
      <c r="E2130" s="400" t="s">
        <v>947</v>
      </c>
      <c r="F2130" s="399" t="s">
        <v>947</v>
      </c>
      <c r="G2130" s="399">
        <v>92763</v>
      </c>
      <c r="H2130" s="399" t="s">
        <v>3226</v>
      </c>
      <c r="I2130" s="399" t="s">
        <v>226</v>
      </c>
      <c r="J2130" s="399" t="s">
        <v>950</v>
      </c>
      <c r="K2130" s="400">
        <v>6.74</v>
      </c>
      <c r="L2130" s="399" t="s">
        <v>951</v>
      </c>
    </row>
    <row r="2131" spans="1:12" ht="13.5">
      <c r="A2131" s="399" t="s">
        <v>2904</v>
      </c>
      <c r="B2131" s="399" t="s">
        <v>2905</v>
      </c>
      <c r="C2131" s="399" t="s">
        <v>3204</v>
      </c>
      <c r="D2131" s="399" t="s">
        <v>3205</v>
      </c>
      <c r="E2131" s="400" t="s">
        <v>947</v>
      </c>
      <c r="F2131" s="399" t="s">
        <v>947</v>
      </c>
      <c r="G2131" s="399">
        <v>92764</v>
      </c>
      <c r="H2131" s="399" t="s">
        <v>3227</v>
      </c>
      <c r="I2131" s="399" t="s">
        <v>226</v>
      </c>
      <c r="J2131" s="399" t="s">
        <v>950</v>
      </c>
      <c r="K2131" s="400">
        <v>6.33</v>
      </c>
      <c r="L2131" s="399" t="s">
        <v>951</v>
      </c>
    </row>
    <row r="2132" spans="1:12" ht="13.5">
      <c r="A2132" s="399" t="s">
        <v>2904</v>
      </c>
      <c r="B2132" s="399" t="s">
        <v>2905</v>
      </c>
      <c r="C2132" s="399" t="s">
        <v>3204</v>
      </c>
      <c r="D2132" s="399" t="s">
        <v>3205</v>
      </c>
      <c r="E2132" s="400" t="s">
        <v>947</v>
      </c>
      <c r="F2132" s="399" t="s">
        <v>947</v>
      </c>
      <c r="G2132" s="399">
        <v>92765</v>
      </c>
      <c r="H2132" s="399" t="s">
        <v>3228</v>
      </c>
      <c r="I2132" s="399" t="s">
        <v>226</v>
      </c>
      <c r="J2132" s="399" t="s">
        <v>950</v>
      </c>
      <c r="K2132" s="400">
        <v>7.01</v>
      </c>
      <c r="L2132" s="399" t="s">
        <v>951</v>
      </c>
    </row>
    <row r="2133" spans="1:12" ht="13.5">
      <c r="A2133" s="399" t="s">
        <v>2904</v>
      </c>
      <c r="B2133" s="399" t="s">
        <v>2905</v>
      </c>
      <c r="C2133" s="399" t="s">
        <v>3204</v>
      </c>
      <c r="D2133" s="399" t="s">
        <v>3205</v>
      </c>
      <c r="E2133" s="400" t="s">
        <v>947</v>
      </c>
      <c r="F2133" s="399" t="s">
        <v>947</v>
      </c>
      <c r="G2133" s="399">
        <v>92766</v>
      </c>
      <c r="H2133" s="399" t="s">
        <v>3229</v>
      </c>
      <c r="I2133" s="399" t="s">
        <v>226</v>
      </c>
      <c r="J2133" s="399" t="s">
        <v>1037</v>
      </c>
      <c r="K2133" s="400">
        <v>6.8</v>
      </c>
      <c r="L2133" s="399" t="s">
        <v>951</v>
      </c>
    </row>
    <row r="2134" spans="1:12" ht="13.5">
      <c r="A2134" s="399" t="s">
        <v>2904</v>
      </c>
      <c r="B2134" s="399" t="s">
        <v>2905</v>
      </c>
      <c r="C2134" s="399" t="s">
        <v>3204</v>
      </c>
      <c r="D2134" s="399" t="s">
        <v>3205</v>
      </c>
      <c r="E2134" s="400" t="s">
        <v>947</v>
      </c>
      <c r="F2134" s="399" t="s">
        <v>947</v>
      </c>
      <c r="G2134" s="399">
        <v>92767</v>
      </c>
      <c r="H2134" s="399" t="s">
        <v>3230</v>
      </c>
      <c r="I2134" s="399" t="s">
        <v>226</v>
      </c>
      <c r="J2134" s="399" t="s">
        <v>950</v>
      </c>
      <c r="K2134" s="400">
        <v>11.15</v>
      </c>
      <c r="L2134" s="399" t="s">
        <v>951</v>
      </c>
    </row>
    <row r="2135" spans="1:12" ht="13.5">
      <c r="A2135" s="399" t="s">
        <v>2904</v>
      </c>
      <c r="B2135" s="399" t="s">
        <v>2905</v>
      </c>
      <c r="C2135" s="399" t="s">
        <v>3204</v>
      </c>
      <c r="D2135" s="399" t="s">
        <v>3205</v>
      </c>
      <c r="E2135" s="400" t="s">
        <v>947</v>
      </c>
      <c r="F2135" s="399" t="s">
        <v>947</v>
      </c>
      <c r="G2135" s="399">
        <v>92768</v>
      </c>
      <c r="H2135" s="399" t="s">
        <v>3231</v>
      </c>
      <c r="I2135" s="399" t="s">
        <v>226</v>
      </c>
      <c r="J2135" s="399" t="s">
        <v>950</v>
      </c>
      <c r="K2135" s="400">
        <v>9.7100000000000009</v>
      </c>
      <c r="L2135" s="399" t="s">
        <v>951</v>
      </c>
    </row>
    <row r="2136" spans="1:12" ht="13.5">
      <c r="A2136" s="399" t="s">
        <v>2904</v>
      </c>
      <c r="B2136" s="399" t="s">
        <v>2905</v>
      </c>
      <c r="C2136" s="399" t="s">
        <v>3204</v>
      </c>
      <c r="D2136" s="399" t="s">
        <v>3205</v>
      </c>
      <c r="E2136" s="400" t="s">
        <v>947</v>
      </c>
      <c r="F2136" s="399" t="s">
        <v>947</v>
      </c>
      <c r="G2136" s="399">
        <v>92769</v>
      </c>
      <c r="H2136" s="399" t="s">
        <v>3232</v>
      </c>
      <c r="I2136" s="399" t="s">
        <v>226</v>
      </c>
      <c r="J2136" s="399" t="s">
        <v>950</v>
      </c>
      <c r="K2136" s="400">
        <v>9.0399999999999991</v>
      </c>
      <c r="L2136" s="399" t="s">
        <v>951</v>
      </c>
    </row>
    <row r="2137" spans="1:12" ht="13.5">
      <c r="A2137" s="399" t="s">
        <v>2904</v>
      </c>
      <c r="B2137" s="399" t="s">
        <v>2905</v>
      </c>
      <c r="C2137" s="399" t="s">
        <v>3204</v>
      </c>
      <c r="D2137" s="399" t="s">
        <v>3205</v>
      </c>
      <c r="E2137" s="400" t="s">
        <v>947</v>
      </c>
      <c r="F2137" s="399" t="s">
        <v>947</v>
      </c>
      <c r="G2137" s="399">
        <v>92770</v>
      </c>
      <c r="H2137" s="399" t="s">
        <v>3233</v>
      </c>
      <c r="I2137" s="399" t="s">
        <v>226</v>
      </c>
      <c r="J2137" s="399" t="s">
        <v>950</v>
      </c>
      <c r="K2137" s="400">
        <v>8.42</v>
      </c>
      <c r="L2137" s="399" t="s">
        <v>951</v>
      </c>
    </row>
    <row r="2138" spans="1:12" ht="13.5">
      <c r="A2138" s="399" t="s">
        <v>2904</v>
      </c>
      <c r="B2138" s="399" t="s">
        <v>2905</v>
      </c>
      <c r="C2138" s="399" t="s">
        <v>3204</v>
      </c>
      <c r="D2138" s="399" t="s">
        <v>3205</v>
      </c>
      <c r="E2138" s="400" t="s">
        <v>947</v>
      </c>
      <c r="F2138" s="399" t="s">
        <v>947</v>
      </c>
      <c r="G2138" s="399">
        <v>92771</v>
      </c>
      <c r="H2138" s="399" t="s">
        <v>3234</v>
      </c>
      <c r="I2138" s="399" t="s">
        <v>226</v>
      </c>
      <c r="J2138" s="399" t="s">
        <v>950</v>
      </c>
      <c r="K2138" s="400">
        <v>7.5</v>
      </c>
      <c r="L2138" s="399" t="s">
        <v>951</v>
      </c>
    </row>
    <row r="2139" spans="1:12" ht="13.5">
      <c r="A2139" s="399" t="s">
        <v>2904</v>
      </c>
      <c r="B2139" s="399" t="s">
        <v>2905</v>
      </c>
      <c r="C2139" s="399" t="s">
        <v>3204</v>
      </c>
      <c r="D2139" s="399" t="s">
        <v>3205</v>
      </c>
      <c r="E2139" s="400" t="s">
        <v>947</v>
      </c>
      <c r="F2139" s="399" t="s">
        <v>947</v>
      </c>
      <c r="G2139" s="399">
        <v>92772</v>
      </c>
      <c r="H2139" s="399" t="s">
        <v>3235</v>
      </c>
      <c r="I2139" s="399" t="s">
        <v>226</v>
      </c>
      <c r="J2139" s="399" t="s">
        <v>950</v>
      </c>
      <c r="K2139" s="400">
        <v>6.31</v>
      </c>
      <c r="L2139" s="399" t="s">
        <v>951</v>
      </c>
    </row>
    <row r="2140" spans="1:12" ht="13.5">
      <c r="A2140" s="399" t="s">
        <v>2904</v>
      </c>
      <c r="B2140" s="399" t="s">
        <v>2905</v>
      </c>
      <c r="C2140" s="399" t="s">
        <v>3204</v>
      </c>
      <c r="D2140" s="399" t="s">
        <v>3205</v>
      </c>
      <c r="E2140" s="400" t="s">
        <v>947</v>
      </c>
      <c r="F2140" s="399" t="s">
        <v>947</v>
      </c>
      <c r="G2140" s="399">
        <v>92773</v>
      </c>
      <c r="H2140" s="399" t="s">
        <v>3236</v>
      </c>
      <c r="I2140" s="399" t="s">
        <v>226</v>
      </c>
      <c r="J2140" s="399" t="s">
        <v>1037</v>
      </c>
      <c r="K2140" s="400">
        <v>6.02</v>
      </c>
      <c r="L2140" s="399" t="s">
        <v>951</v>
      </c>
    </row>
    <row r="2141" spans="1:12" ht="13.5">
      <c r="A2141" s="399" t="s">
        <v>2904</v>
      </c>
      <c r="B2141" s="399" t="s">
        <v>2905</v>
      </c>
      <c r="C2141" s="399" t="s">
        <v>3204</v>
      </c>
      <c r="D2141" s="399" t="s">
        <v>3205</v>
      </c>
      <c r="E2141" s="400" t="s">
        <v>947</v>
      </c>
      <c r="F2141" s="399" t="s">
        <v>947</v>
      </c>
      <c r="G2141" s="399">
        <v>92774</v>
      </c>
      <c r="H2141" s="399" t="s">
        <v>3237</v>
      </c>
      <c r="I2141" s="399" t="s">
        <v>226</v>
      </c>
      <c r="J2141" s="399" t="s">
        <v>1037</v>
      </c>
      <c r="K2141" s="400">
        <v>6.78</v>
      </c>
      <c r="L2141" s="399" t="s">
        <v>951</v>
      </c>
    </row>
    <row r="2142" spans="1:12" ht="13.5">
      <c r="A2142" s="399" t="s">
        <v>2904</v>
      </c>
      <c r="B2142" s="399" t="s">
        <v>2905</v>
      </c>
      <c r="C2142" s="399" t="s">
        <v>3204</v>
      </c>
      <c r="D2142" s="399" t="s">
        <v>3205</v>
      </c>
      <c r="E2142" s="400" t="s">
        <v>947</v>
      </c>
      <c r="F2142" s="399" t="s">
        <v>947</v>
      </c>
      <c r="G2142" s="399">
        <v>92775</v>
      </c>
      <c r="H2142" s="399" t="s">
        <v>3238</v>
      </c>
      <c r="I2142" s="399" t="s">
        <v>226</v>
      </c>
      <c r="J2142" s="399" t="s">
        <v>950</v>
      </c>
      <c r="K2142" s="400">
        <v>13.54</v>
      </c>
      <c r="L2142" s="399" t="s">
        <v>951</v>
      </c>
    </row>
    <row r="2143" spans="1:12" ht="13.5">
      <c r="A2143" s="399" t="s">
        <v>2904</v>
      </c>
      <c r="B2143" s="399" t="s">
        <v>2905</v>
      </c>
      <c r="C2143" s="399" t="s">
        <v>3204</v>
      </c>
      <c r="D2143" s="399" t="s">
        <v>3205</v>
      </c>
      <c r="E2143" s="400" t="s">
        <v>947</v>
      </c>
      <c r="F2143" s="399" t="s">
        <v>947</v>
      </c>
      <c r="G2143" s="399">
        <v>92776</v>
      </c>
      <c r="H2143" s="399" t="s">
        <v>3239</v>
      </c>
      <c r="I2143" s="399" t="s">
        <v>226</v>
      </c>
      <c r="J2143" s="399" t="s">
        <v>950</v>
      </c>
      <c r="K2143" s="400">
        <v>11.94</v>
      </c>
      <c r="L2143" s="399" t="s">
        <v>951</v>
      </c>
    </row>
    <row r="2144" spans="1:12" ht="13.5">
      <c r="A2144" s="399" t="s">
        <v>2904</v>
      </c>
      <c r="B2144" s="399" t="s">
        <v>2905</v>
      </c>
      <c r="C2144" s="399" t="s">
        <v>3204</v>
      </c>
      <c r="D2144" s="399" t="s">
        <v>3205</v>
      </c>
      <c r="E2144" s="400" t="s">
        <v>947</v>
      </c>
      <c r="F2144" s="399" t="s">
        <v>947</v>
      </c>
      <c r="G2144" s="399">
        <v>92777</v>
      </c>
      <c r="H2144" s="399" t="s">
        <v>3240</v>
      </c>
      <c r="I2144" s="399" t="s">
        <v>226</v>
      </c>
      <c r="J2144" s="399" t="s">
        <v>950</v>
      </c>
      <c r="K2144" s="400">
        <v>10.6</v>
      </c>
      <c r="L2144" s="399" t="s">
        <v>951</v>
      </c>
    </row>
    <row r="2145" spans="1:12" ht="13.5">
      <c r="A2145" s="399" t="s">
        <v>2904</v>
      </c>
      <c r="B2145" s="399" t="s">
        <v>2905</v>
      </c>
      <c r="C2145" s="399" t="s">
        <v>3204</v>
      </c>
      <c r="D2145" s="399" t="s">
        <v>3205</v>
      </c>
      <c r="E2145" s="400" t="s">
        <v>947</v>
      </c>
      <c r="F2145" s="399" t="s">
        <v>947</v>
      </c>
      <c r="G2145" s="399">
        <v>92778</v>
      </c>
      <c r="H2145" s="399" t="s">
        <v>3241</v>
      </c>
      <c r="I2145" s="399" t="s">
        <v>226</v>
      </c>
      <c r="J2145" s="399" t="s">
        <v>950</v>
      </c>
      <c r="K2145" s="400">
        <v>9.16</v>
      </c>
      <c r="L2145" s="399" t="s">
        <v>951</v>
      </c>
    </row>
    <row r="2146" spans="1:12" ht="13.5">
      <c r="A2146" s="399" t="s">
        <v>2904</v>
      </c>
      <c r="B2146" s="399" t="s">
        <v>2905</v>
      </c>
      <c r="C2146" s="399" t="s">
        <v>3204</v>
      </c>
      <c r="D2146" s="399" t="s">
        <v>3205</v>
      </c>
      <c r="E2146" s="400" t="s">
        <v>947</v>
      </c>
      <c r="F2146" s="399" t="s">
        <v>947</v>
      </c>
      <c r="G2146" s="399">
        <v>92779</v>
      </c>
      <c r="H2146" s="399" t="s">
        <v>3242</v>
      </c>
      <c r="I2146" s="399" t="s">
        <v>226</v>
      </c>
      <c r="J2146" s="399" t="s">
        <v>950</v>
      </c>
      <c r="K2146" s="400">
        <v>7.52</v>
      </c>
      <c r="L2146" s="399" t="s">
        <v>951</v>
      </c>
    </row>
    <row r="2147" spans="1:12" ht="13.5">
      <c r="A2147" s="399" t="s">
        <v>2904</v>
      </c>
      <c r="B2147" s="399" t="s">
        <v>2905</v>
      </c>
      <c r="C2147" s="399" t="s">
        <v>3204</v>
      </c>
      <c r="D2147" s="399" t="s">
        <v>3205</v>
      </c>
      <c r="E2147" s="400" t="s">
        <v>947</v>
      </c>
      <c r="F2147" s="399" t="s">
        <v>947</v>
      </c>
      <c r="G2147" s="399">
        <v>92780</v>
      </c>
      <c r="H2147" s="399" t="s">
        <v>3243</v>
      </c>
      <c r="I2147" s="399" t="s">
        <v>226</v>
      </c>
      <c r="J2147" s="399" t="s">
        <v>950</v>
      </c>
      <c r="K2147" s="400">
        <v>6.86</v>
      </c>
      <c r="L2147" s="399" t="s">
        <v>951</v>
      </c>
    </row>
    <row r="2148" spans="1:12" ht="13.5">
      <c r="A2148" s="399" t="s">
        <v>2904</v>
      </c>
      <c r="B2148" s="399" t="s">
        <v>2905</v>
      </c>
      <c r="C2148" s="399" t="s">
        <v>3204</v>
      </c>
      <c r="D2148" s="399" t="s">
        <v>3205</v>
      </c>
      <c r="E2148" s="400" t="s">
        <v>947</v>
      </c>
      <c r="F2148" s="399" t="s">
        <v>947</v>
      </c>
      <c r="G2148" s="399">
        <v>92781</v>
      </c>
      <c r="H2148" s="399" t="s">
        <v>3244</v>
      </c>
      <c r="I2148" s="399" t="s">
        <v>226</v>
      </c>
      <c r="J2148" s="399" t="s">
        <v>950</v>
      </c>
      <c r="K2148" s="400">
        <v>7.36</v>
      </c>
      <c r="L2148" s="399" t="s">
        <v>951</v>
      </c>
    </row>
    <row r="2149" spans="1:12" ht="13.5">
      <c r="A2149" s="399" t="s">
        <v>2904</v>
      </c>
      <c r="B2149" s="399" t="s">
        <v>2905</v>
      </c>
      <c r="C2149" s="399" t="s">
        <v>3204</v>
      </c>
      <c r="D2149" s="399" t="s">
        <v>3205</v>
      </c>
      <c r="E2149" s="400" t="s">
        <v>947</v>
      </c>
      <c r="F2149" s="399" t="s">
        <v>947</v>
      </c>
      <c r="G2149" s="399">
        <v>92782</v>
      </c>
      <c r="H2149" s="399" t="s">
        <v>3245</v>
      </c>
      <c r="I2149" s="399" t="s">
        <v>226</v>
      </c>
      <c r="J2149" s="399" t="s">
        <v>1037</v>
      </c>
      <c r="K2149" s="400">
        <v>7.01</v>
      </c>
      <c r="L2149" s="399" t="s">
        <v>951</v>
      </c>
    </row>
    <row r="2150" spans="1:12" ht="13.5">
      <c r="A2150" s="399" t="s">
        <v>2904</v>
      </c>
      <c r="B2150" s="399" t="s">
        <v>2905</v>
      </c>
      <c r="C2150" s="399" t="s">
        <v>3204</v>
      </c>
      <c r="D2150" s="399" t="s">
        <v>3205</v>
      </c>
      <c r="E2150" s="400" t="s">
        <v>947</v>
      </c>
      <c r="F2150" s="399" t="s">
        <v>947</v>
      </c>
      <c r="G2150" s="399">
        <v>92783</v>
      </c>
      <c r="H2150" s="399" t="s">
        <v>3246</v>
      </c>
      <c r="I2150" s="399" t="s">
        <v>226</v>
      </c>
      <c r="J2150" s="399" t="s">
        <v>950</v>
      </c>
      <c r="K2150" s="400">
        <v>13.28</v>
      </c>
      <c r="L2150" s="399" t="s">
        <v>951</v>
      </c>
    </row>
    <row r="2151" spans="1:12" ht="13.5">
      <c r="A2151" s="399" t="s">
        <v>2904</v>
      </c>
      <c r="B2151" s="399" t="s">
        <v>2905</v>
      </c>
      <c r="C2151" s="399" t="s">
        <v>3204</v>
      </c>
      <c r="D2151" s="399" t="s">
        <v>3205</v>
      </c>
      <c r="E2151" s="400" t="s">
        <v>947</v>
      </c>
      <c r="F2151" s="399" t="s">
        <v>947</v>
      </c>
      <c r="G2151" s="399">
        <v>92784</v>
      </c>
      <c r="H2151" s="399" t="s">
        <v>3247</v>
      </c>
      <c r="I2151" s="399" t="s">
        <v>226</v>
      </c>
      <c r="J2151" s="399" t="s">
        <v>950</v>
      </c>
      <c r="K2151" s="400">
        <v>11.44</v>
      </c>
      <c r="L2151" s="399" t="s">
        <v>951</v>
      </c>
    </row>
    <row r="2152" spans="1:12" ht="13.5">
      <c r="A2152" s="399" t="s">
        <v>2904</v>
      </c>
      <c r="B2152" s="399" t="s">
        <v>2905</v>
      </c>
      <c r="C2152" s="399" t="s">
        <v>3204</v>
      </c>
      <c r="D2152" s="399" t="s">
        <v>3205</v>
      </c>
      <c r="E2152" s="400" t="s">
        <v>947</v>
      </c>
      <c r="F2152" s="399" t="s">
        <v>947</v>
      </c>
      <c r="G2152" s="399">
        <v>92785</v>
      </c>
      <c r="H2152" s="399" t="s">
        <v>3248</v>
      </c>
      <c r="I2152" s="399" t="s">
        <v>226</v>
      </c>
      <c r="J2152" s="399" t="s">
        <v>950</v>
      </c>
      <c r="K2152" s="400">
        <v>10.35</v>
      </c>
      <c r="L2152" s="399" t="s">
        <v>951</v>
      </c>
    </row>
    <row r="2153" spans="1:12" ht="13.5">
      <c r="A2153" s="399" t="s">
        <v>2904</v>
      </c>
      <c r="B2153" s="399" t="s">
        <v>2905</v>
      </c>
      <c r="C2153" s="399" t="s">
        <v>3204</v>
      </c>
      <c r="D2153" s="399" t="s">
        <v>3205</v>
      </c>
      <c r="E2153" s="400" t="s">
        <v>947</v>
      </c>
      <c r="F2153" s="399" t="s">
        <v>947</v>
      </c>
      <c r="G2153" s="399">
        <v>92786</v>
      </c>
      <c r="H2153" s="399" t="s">
        <v>3249</v>
      </c>
      <c r="I2153" s="399" t="s">
        <v>226</v>
      </c>
      <c r="J2153" s="399" t="s">
        <v>950</v>
      </c>
      <c r="K2153" s="400">
        <v>9.3800000000000008</v>
      </c>
      <c r="L2153" s="399" t="s">
        <v>951</v>
      </c>
    </row>
    <row r="2154" spans="1:12" ht="13.5">
      <c r="A2154" s="399" t="s">
        <v>2904</v>
      </c>
      <c r="B2154" s="399" t="s">
        <v>2905</v>
      </c>
      <c r="C2154" s="399" t="s">
        <v>3204</v>
      </c>
      <c r="D2154" s="399" t="s">
        <v>3205</v>
      </c>
      <c r="E2154" s="400" t="s">
        <v>947</v>
      </c>
      <c r="F2154" s="399" t="s">
        <v>947</v>
      </c>
      <c r="G2154" s="399">
        <v>92787</v>
      </c>
      <c r="H2154" s="399" t="s">
        <v>3250</v>
      </c>
      <c r="I2154" s="399" t="s">
        <v>226</v>
      </c>
      <c r="J2154" s="399" t="s">
        <v>950</v>
      </c>
      <c r="K2154" s="400">
        <v>8.2100000000000009</v>
      </c>
      <c r="L2154" s="399" t="s">
        <v>951</v>
      </c>
    </row>
    <row r="2155" spans="1:12" ht="13.5">
      <c r="A2155" s="399" t="s">
        <v>2904</v>
      </c>
      <c r="B2155" s="399" t="s">
        <v>2905</v>
      </c>
      <c r="C2155" s="399" t="s">
        <v>3204</v>
      </c>
      <c r="D2155" s="399" t="s">
        <v>3205</v>
      </c>
      <c r="E2155" s="400" t="s">
        <v>947</v>
      </c>
      <c r="F2155" s="399" t="s">
        <v>947</v>
      </c>
      <c r="G2155" s="399">
        <v>92788</v>
      </c>
      <c r="H2155" s="399" t="s">
        <v>3251</v>
      </c>
      <c r="I2155" s="399" t="s">
        <v>226</v>
      </c>
      <c r="J2155" s="399" t="s">
        <v>950</v>
      </c>
      <c r="K2155" s="400">
        <v>6.81</v>
      </c>
      <c r="L2155" s="399" t="s">
        <v>951</v>
      </c>
    </row>
    <row r="2156" spans="1:12" ht="13.5">
      <c r="A2156" s="399" t="s">
        <v>2904</v>
      </c>
      <c r="B2156" s="399" t="s">
        <v>2905</v>
      </c>
      <c r="C2156" s="399" t="s">
        <v>3204</v>
      </c>
      <c r="D2156" s="399" t="s">
        <v>3205</v>
      </c>
      <c r="E2156" s="400" t="s">
        <v>947</v>
      </c>
      <c r="F2156" s="399" t="s">
        <v>947</v>
      </c>
      <c r="G2156" s="399">
        <v>92789</v>
      </c>
      <c r="H2156" s="399" t="s">
        <v>3252</v>
      </c>
      <c r="I2156" s="399" t="s">
        <v>226</v>
      </c>
      <c r="J2156" s="399" t="s">
        <v>1037</v>
      </c>
      <c r="K2156" s="400">
        <v>6.34</v>
      </c>
      <c r="L2156" s="399" t="s">
        <v>951</v>
      </c>
    </row>
    <row r="2157" spans="1:12" ht="13.5">
      <c r="A2157" s="399" t="s">
        <v>2904</v>
      </c>
      <c r="B2157" s="399" t="s">
        <v>2905</v>
      </c>
      <c r="C2157" s="399" t="s">
        <v>3204</v>
      </c>
      <c r="D2157" s="399" t="s">
        <v>3205</v>
      </c>
      <c r="E2157" s="400" t="s">
        <v>947</v>
      </c>
      <c r="F2157" s="399" t="s">
        <v>947</v>
      </c>
      <c r="G2157" s="399">
        <v>92790</v>
      </c>
      <c r="H2157" s="399" t="s">
        <v>3253</v>
      </c>
      <c r="I2157" s="399" t="s">
        <v>226</v>
      </c>
      <c r="J2157" s="399" t="s">
        <v>1037</v>
      </c>
      <c r="K2157" s="400">
        <v>6.98</v>
      </c>
      <c r="L2157" s="399" t="s">
        <v>951</v>
      </c>
    </row>
    <row r="2158" spans="1:12" ht="13.5">
      <c r="A2158" s="399" t="s">
        <v>2904</v>
      </c>
      <c r="B2158" s="399" t="s">
        <v>2905</v>
      </c>
      <c r="C2158" s="399" t="s">
        <v>3204</v>
      </c>
      <c r="D2158" s="399" t="s">
        <v>3205</v>
      </c>
      <c r="E2158" s="400" t="s">
        <v>947</v>
      </c>
      <c r="F2158" s="399" t="s">
        <v>947</v>
      </c>
      <c r="G2158" s="399">
        <v>92791</v>
      </c>
      <c r="H2158" s="399" t="s">
        <v>3254</v>
      </c>
      <c r="I2158" s="399" t="s">
        <v>226</v>
      </c>
      <c r="J2158" s="399" t="s">
        <v>1037</v>
      </c>
      <c r="K2158" s="400">
        <v>7.43</v>
      </c>
      <c r="L2158" s="399" t="s">
        <v>951</v>
      </c>
    </row>
    <row r="2159" spans="1:12" ht="13.5">
      <c r="A2159" s="399" t="s">
        <v>2904</v>
      </c>
      <c r="B2159" s="399" t="s">
        <v>2905</v>
      </c>
      <c r="C2159" s="399" t="s">
        <v>3204</v>
      </c>
      <c r="D2159" s="399" t="s">
        <v>3205</v>
      </c>
      <c r="E2159" s="400" t="s">
        <v>947</v>
      </c>
      <c r="F2159" s="399" t="s">
        <v>947</v>
      </c>
      <c r="G2159" s="399">
        <v>92792</v>
      </c>
      <c r="H2159" s="399" t="s">
        <v>3255</v>
      </c>
      <c r="I2159" s="399" t="s">
        <v>226</v>
      </c>
      <c r="J2159" s="399" t="s">
        <v>1037</v>
      </c>
      <c r="K2159" s="400">
        <v>7.2</v>
      </c>
      <c r="L2159" s="399" t="s">
        <v>951</v>
      </c>
    </row>
    <row r="2160" spans="1:12" ht="13.5">
      <c r="A2160" s="399" t="s">
        <v>2904</v>
      </c>
      <c r="B2160" s="399" t="s">
        <v>2905</v>
      </c>
      <c r="C2160" s="399" t="s">
        <v>3204</v>
      </c>
      <c r="D2160" s="399" t="s">
        <v>3205</v>
      </c>
      <c r="E2160" s="400" t="s">
        <v>947</v>
      </c>
      <c r="F2160" s="399" t="s">
        <v>947</v>
      </c>
      <c r="G2160" s="399">
        <v>92793</v>
      </c>
      <c r="H2160" s="399" t="s">
        <v>3256</v>
      </c>
      <c r="I2160" s="399" t="s">
        <v>226</v>
      </c>
      <c r="J2160" s="399" t="s">
        <v>1037</v>
      </c>
      <c r="K2160" s="400">
        <v>6.98</v>
      </c>
      <c r="L2160" s="399" t="s">
        <v>951</v>
      </c>
    </row>
    <row r="2161" spans="1:12" ht="13.5">
      <c r="A2161" s="399" t="s">
        <v>2904</v>
      </c>
      <c r="B2161" s="399" t="s">
        <v>2905</v>
      </c>
      <c r="C2161" s="399" t="s">
        <v>3204</v>
      </c>
      <c r="D2161" s="399" t="s">
        <v>3205</v>
      </c>
      <c r="E2161" s="400" t="s">
        <v>947</v>
      </c>
      <c r="F2161" s="399" t="s">
        <v>947</v>
      </c>
      <c r="G2161" s="399">
        <v>92794</v>
      </c>
      <c r="H2161" s="399" t="s">
        <v>3257</v>
      </c>
      <c r="I2161" s="399" t="s">
        <v>226</v>
      </c>
      <c r="J2161" s="399" t="s">
        <v>1037</v>
      </c>
      <c r="K2161" s="400">
        <v>6.37</v>
      </c>
      <c r="L2161" s="399" t="s">
        <v>951</v>
      </c>
    </row>
    <row r="2162" spans="1:12" ht="13.5">
      <c r="A2162" s="399" t="s">
        <v>2904</v>
      </c>
      <c r="B2162" s="399" t="s">
        <v>2905</v>
      </c>
      <c r="C2162" s="399" t="s">
        <v>3204</v>
      </c>
      <c r="D2162" s="399" t="s">
        <v>3205</v>
      </c>
      <c r="E2162" s="400" t="s">
        <v>947</v>
      </c>
      <c r="F2162" s="399" t="s">
        <v>947</v>
      </c>
      <c r="G2162" s="399">
        <v>92795</v>
      </c>
      <c r="H2162" s="399" t="s">
        <v>3258</v>
      </c>
      <c r="I2162" s="399" t="s">
        <v>226</v>
      </c>
      <c r="J2162" s="399" t="s">
        <v>1037</v>
      </c>
      <c r="K2162" s="400">
        <v>5.42</v>
      </c>
      <c r="L2162" s="399" t="s">
        <v>951</v>
      </c>
    </row>
    <row r="2163" spans="1:12" ht="13.5">
      <c r="A2163" s="399" t="s">
        <v>2904</v>
      </c>
      <c r="B2163" s="399" t="s">
        <v>2905</v>
      </c>
      <c r="C2163" s="399" t="s">
        <v>3204</v>
      </c>
      <c r="D2163" s="399" t="s">
        <v>3205</v>
      </c>
      <c r="E2163" s="400" t="s">
        <v>947</v>
      </c>
      <c r="F2163" s="399" t="s">
        <v>947</v>
      </c>
      <c r="G2163" s="399">
        <v>92796</v>
      </c>
      <c r="H2163" s="399" t="s">
        <v>3259</v>
      </c>
      <c r="I2163" s="399" t="s">
        <v>226</v>
      </c>
      <c r="J2163" s="399" t="s">
        <v>1037</v>
      </c>
      <c r="K2163" s="400">
        <v>5.34</v>
      </c>
      <c r="L2163" s="399" t="s">
        <v>951</v>
      </c>
    </row>
    <row r="2164" spans="1:12" ht="13.5">
      <c r="A2164" s="399" t="s">
        <v>2904</v>
      </c>
      <c r="B2164" s="399" t="s">
        <v>2905</v>
      </c>
      <c r="C2164" s="399" t="s">
        <v>3204</v>
      </c>
      <c r="D2164" s="399" t="s">
        <v>3205</v>
      </c>
      <c r="E2164" s="400" t="s">
        <v>947</v>
      </c>
      <c r="F2164" s="399" t="s">
        <v>947</v>
      </c>
      <c r="G2164" s="399">
        <v>92797</v>
      </c>
      <c r="H2164" s="399" t="s">
        <v>3260</v>
      </c>
      <c r="I2164" s="399" t="s">
        <v>226</v>
      </c>
      <c r="J2164" s="399" t="s">
        <v>1037</v>
      </c>
      <c r="K2164" s="400">
        <v>6.26</v>
      </c>
      <c r="L2164" s="399" t="s">
        <v>951</v>
      </c>
    </row>
    <row r="2165" spans="1:12" ht="13.5">
      <c r="A2165" s="399" t="s">
        <v>2904</v>
      </c>
      <c r="B2165" s="399" t="s">
        <v>2905</v>
      </c>
      <c r="C2165" s="399" t="s">
        <v>3204</v>
      </c>
      <c r="D2165" s="399" t="s">
        <v>3205</v>
      </c>
      <c r="E2165" s="400" t="s">
        <v>947</v>
      </c>
      <c r="F2165" s="399" t="s">
        <v>947</v>
      </c>
      <c r="G2165" s="399">
        <v>92798</v>
      </c>
      <c r="H2165" s="399" t="s">
        <v>3261</v>
      </c>
      <c r="I2165" s="399" t="s">
        <v>226</v>
      </c>
      <c r="J2165" s="399" t="s">
        <v>1037</v>
      </c>
      <c r="K2165" s="400">
        <v>6.24</v>
      </c>
      <c r="L2165" s="399" t="s">
        <v>951</v>
      </c>
    </row>
    <row r="2166" spans="1:12" ht="13.5">
      <c r="A2166" s="399" t="s">
        <v>2904</v>
      </c>
      <c r="B2166" s="399" t="s">
        <v>2905</v>
      </c>
      <c r="C2166" s="399" t="s">
        <v>3204</v>
      </c>
      <c r="D2166" s="399" t="s">
        <v>3205</v>
      </c>
      <c r="E2166" s="400" t="s">
        <v>947</v>
      </c>
      <c r="F2166" s="399" t="s">
        <v>947</v>
      </c>
      <c r="G2166" s="399">
        <v>92799</v>
      </c>
      <c r="H2166" s="399" t="s">
        <v>3262</v>
      </c>
      <c r="I2166" s="399" t="s">
        <v>226</v>
      </c>
      <c r="J2166" s="399" t="s">
        <v>1037</v>
      </c>
      <c r="K2166" s="400">
        <v>7.84</v>
      </c>
      <c r="L2166" s="399" t="s">
        <v>951</v>
      </c>
    </row>
    <row r="2167" spans="1:12" ht="13.5">
      <c r="A2167" s="399" t="s">
        <v>2904</v>
      </c>
      <c r="B2167" s="399" t="s">
        <v>2905</v>
      </c>
      <c r="C2167" s="399" t="s">
        <v>3204</v>
      </c>
      <c r="D2167" s="399" t="s">
        <v>3205</v>
      </c>
      <c r="E2167" s="400" t="s">
        <v>947</v>
      </c>
      <c r="F2167" s="399" t="s">
        <v>947</v>
      </c>
      <c r="G2167" s="399">
        <v>92800</v>
      </c>
      <c r="H2167" s="399" t="s">
        <v>3263</v>
      </c>
      <c r="I2167" s="399" t="s">
        <v>226</v>
      </c>
      <c r="J2167" s="399" t="s">
        <v>1037</v>
      </c>
      <c r="K2167" s="400">
        <v>6.97</v>
      </c>
      <c r="L2167" s="399" t="s">
        <v>951</v>
      </c>
    </row>
    <row r="2168" spans="1:12" ht="13.5">
      <c r="A2168" s="399" t="s">
        <v>2904</v>
      </c>
      <c r="B2168" s="399" t="s">
        <v>2905</v>
      </c>
      <c r="C2168" s="399" t="s">
        <v>3204</v>
      </c>
      <c r="D2168" s="399" t="s">
        <v>3205</v>
      </c>
      <c r="E2168" s="400" t="s">
        <v>947</v>
      </c>
      <c r="F2168" s="399" t="s">
        <v>947</v>
      </c>
      <c r="G2168" s="399">
        <v>92801</v>
      </c>
      <c r="H2168" s="399" t="s">
        <v>3264</v>
      </c>
      <c r="I2168" s="399" t="s">
        <v>226</v>
      </c>
      <c r="J2168" s="399" t="s">
        <v>1037</v>
      </c>
      <c r="K2168" s="400">
        <v>6.93</v>
      </c>
      <c r="L2168" s="399" t="s">
        <v>951</v>
      </c>
    </row>
    <row r="2169" spans="1:12" ht="13.5">
      <c r="A2169" s="399" t="s">
        <v>2904</v>
      </c>
      <c r="B2169" s="399" t="s">
        <v>2905</v>
      </c>
      <c r="C2169" s="399" t="s">
        <v>3204</v>
      </c>
      <c r="D2169" s="399" t="s">
        <v>3205</v>
      </c>
      <c r="E2169" s="400" t="s">
        <v>947</v>
      </c>
      <c r="F2169" s="399" t="s">
        <v>947</v>
      </c>
      <c r="G2169" s="399">
        <v>92802</v>
      </c>
      <c r="H2169" s="399" t="s">
        <v>3265</v>
      </c>
      <c r="I2169" s="399" t="s">
        <v>226</v>
      </c>
      <c r="J2169" s="399" t="s">
        <v>1037</v>
      </c>
      <c r="K2169" s="400">
        <v>6.82</v>
      </c>
      <c r="L2169" s="399" t="s">
        <v>951</v>
      </c>
    </row>
    <row r="2170" spans="1:12" ht="13.5">
      <c r="A2170" s="399" t="s">
        <v>2904</v>
      </c>
      <c r="B2170" s="399" t="s">
        <v>2905</v>
      </c>
      <c r="C2170" s="399" t="s">
        <v>3204</v>
      </c>
      <c r="D2170" s="399" t="s">
        <v>3205</v>
      </c>
      <c r="E2170" s="400" t="s">
        <v>947</v>
      </c>
      <c r="F2170" s="399" t="s">
        <v>947</v>
      </c>
      <c r="G2170" s="399">
        <v>92803</v>
      </c>
      <c r="H2170" s="399" t="s">
        <v>3266</v>
      </c>
      <c r="I2170" s="399" t="s">
        <v>226</v>
      </c>
      <c r="J2170" s="399" t="s">
        <v>1037</v>
      </c>
      <c r="K2170" s="400">
        <v>6.28</v>
      </c>
      <c r="L2170" s="399" t="s">
        <v>951</v>
      </c>
    </row>
    <row r="2171" spans="1:12" ht="13.5">
      <c r="A2171" s="399" t="s">
        <v>2904</v>
      </c>
      <c r="B2171" s="399" t="s">
        <v>2905</v>
      </c>
      <c r="C2171" s="399" t="s">
        <v>3204</v>
      </c>
      <c r="D2171" s="399" t="s">
        <v>3205</v>
      </c>
      <c r="E2171" s="400" t="s">
        <v>947</v>
      </c>
      <c r="F2171" s="399" t="s">
        <v>947</v>
      </c>
      <c r="G2171" s="399">
        <v>92804</v>
      </c>
      <c r="H2171" s="399" t="s">
        <v>3267</v>
      </c>
      <c r="I2171" s="399" t="s">
        <v>226</v>
      </c>
      <c r="J2171" s="399" t="s">
        <v>1037</v>
      </c>
      <c r="K2171" s="400">
        <v>5.37</v>
      </c>
      <c r="L2171" s="399" t="s">
        <v>951</v>
      </c>
    </row>
    <row r="2172" spans="1:12" ht="13.5">
      <c r="A2172" s="399" t="s">
        <v>2904</v>
      </c>
      <c r="B2172" s="399" t="s">
        <v>2905</v>
      </c>
      <c r="C2172" s="399" t="s">
        <v>3204</v>
      </c>
      <c r="D2172" s="399" t="s">
        <v>3205</v>
      </c>
      <c r="E2172" s="400" t="s">
        <v>947</v>
      </c>
      <c r="F2172" s="399" t="s">
        <v>947</v>
      </c>
      <c r="G2172" s="399">
        <v>92805</v>
      </c>
      <c r="H2172" s="399" t="s">
        <v>3268</v>
      </c>
      <c r="I2172" s="399" t="s">
        <v>226</v>
      </c>
      <c r="J2172" s="399" t="s">
        <v>1037</v>
      </c>
      <c r="K2172" s="400">
        <v>5.31</v>
      </c>
      <c r="L2172" s="399" t="s">
        <v>951</v>
      </c>
    </row>
    <row r="2173" spans="1:12" ht="13.5">
      <c r="A2173" s="399" t="s">
        <v>2904</v>
      </c>
      <c r="B2173" s="399" t="s">
        <v>2905</v>
      </c>
      <c r="C2173" s="399" t="s">
        <v>3204</v>
      </c>
      <c r="D2173" s="399" t="s">
        <v>3205</v>
      </c>
      <c r="E2173" s="400" t="s">
        <v>947</v>
      </c>
      <c r="F2173" s="399" t="s">
        <v>947</v>
      </c>
      <c r="G2173" s="399">
        <v>92806</v>
      </c>
      <c r="H2173" s="399" t="s">
        <v>3269</v>
      </c>
      <c r="I2173" s="399" t="s">
        <v>226</v>
      </c>
      <c r="J2173" s="399" t="s">
        <v>1037</v>
      </c>
      <c r="K2173" s="400">
        <v>6.24</v>
      </c>
      <c r="L2173" s="399" t="s">
        <v>951</v>
      </c>
    </row>
    <row r="2174" spans="1:12" ht="13.5">
      <c r="A2174" s="399" t="s">
        <v>2904</v>
      </c>
      <c r="B2174" s="399" t="s">
        <v>2905</v>
      </c>
      <c r="C2174" s="399" t="s">
        <v>3204</v>
      </c>
      <c r="D2174" s="399" t="s">
        <v>3205</v>
      </c>
      <c r="E2174" s="400" t="s">
        <v>947</v>
      </c>
      <c r="F2174" s="399" t="s">
        <v>947</v>
      </c>
      <c r="G2174" s="399">
        <v>92875</v>
      </c>
      <c r="H2174" s="399" t="s">
        <v>3270</v>
      </c>
      <c r="I2174" s="399" t="s">
        <v>226</v>
      </c>
      <c r="J2174" s="399" t="s">
        <v>1037</v>
      </c>
      <c r="K2174" s="400">
        <v>6.64</v>
      </c>
      <c r="L2174" s="399" t="s">
        <v>951</v>
      </c>
    </row>
    <row r="2175" spans="1:12" ht="13.5">
      <c r="A2175" s="399" t="s">
        <v>2904</v>
      </c>
      <c r="B2175" s="399" t="s">
        <v>2905</v>
      </c>
      <c r="C2175" s="399" t="s">
        <v>3204</v>
      </c>
      <c r="D2175" s="399" t="s">
        <v>3205</v>
      </c>
      <c r="E2175" s="400" t="s">
        <v>947</v>
      </c>
      <c r="F2175" s="399" t="s">
        <v>947</v>
      </c>
      <c r="G2175" s="399">
        <v>92876</v>
      </c>
      <c r="H2175" s="399" t="s">
        <v>3271</v>
      </c>
      <c r="I2175" s="399" t="s">
        <v>226</v>
      </c>
      <c r="J2175" s="399" t="s">
        <v>1037</v>
      </c>
      <c r="K2175" s="400">
        <v>6.37</v>
      </c>
      <c r="L2175" s="399" t="s">
        <v>951</v>
      </c>
    </row>
    <row r="2176" spans="1:12" ht="13.5">
      <c r="A2176" s="399" t="s">
        <v>2904</v>
      </c>
      <c r="B2176" s="399" t="s">
        <v>2905</v>
      </c>
      <c r="C2176" s="399" t="s">
        <v>3204</v>
      </c>
      <c r="D2176" s="399" t="s">
        <v>3205</v>
      </c>
      <c r="E2176" s="400" t="s">
        <v>947</v>
      </c>
      <c r="F2176" s="399" t="s">
        <v>947</v>
      </c>
      <c r="G2176" s="399">
        <v>92877</v>
      </c>
      <c r="H2176" s="399" t="s">
        <v>3272</v>
      </c>
      <c r="I2176" s="399" t="s">
        <v>226</v>
      </c>
      <c r="J2176" s="399" t="s">
        <v>1037</v>
      </c>
      <c r="K2176" s="400">
        <v>6.82</v>
      </c>
      <c r="L2176" s="399" t="s">
        <v>951</v>
      </c>
    </row>
    <row r="2177" spans="1:12" ht="13.5">
      <c r="A2177" s="399" t="s">
        <v>2904</v>
      </c>
      <c r="B2177" s="399" t="s">
        <v>2905</v>
      </c>
      <c r="C2177" s="399" t="s">
        <v>3204</v>
      </c>
      <c r="D2177" s="399" t="s">
        <v>3205</v>
      </c>
      <c r="E2177" s="400" t="s">
        <v>947</v>
      </c>
      <c r="F2177" s="399" t="s">
        <v>947</v>
      </c>
      <c r="G2177" s="399">
        <v>92878</v>
      </c>
      <c r="H2177" s="399" t="s">
        <v>3273</v>
      </c>
      <c r="I2177" s="399" t="s">
        <v>226</v>
      </c>
      <c r="J2177" s="399" t="s">
        <v>1037</v>
      </c>
      <c r="K2177" s="400">
        <v>6.68</v>
      </c>
      <c r="L2177" s="399" t="s">
        <v>951</v>
      </c>
    </row>
    <row r="2178" spans="1:12" ht="13.5">
      <c r="A2178" s="399" t="s">
        <v>2904</v>
      </c>
      <c r="B2178" s="399" t="s">
        <v>2905</v>
      </c>
      <c r="C2178" s="399" t="s">
        <v>3204</v>
      </c>
      <c r="D2178" s="399" t="s">
        <v>3205</v>
      </c>
      <c r="E2178" s="400" t="s">
        <v>947</v>
      </c>
      <c r="F2178" s="399" t="s">
        <v>947</v>
      </c>
      <c r="G2178" s="399">
        <v>92879</v>
      </c>
      <c r="H2178" s="399" t="s">
        <v>3274</v>
      </c>
      <c r="I2178" s="399" t="s">
        <v>226</v>
      </c>
      <c r="J2178" s="399" t="s">
        <v>1037</v>
      </c>
      <c r="K2178" s="400">
        <v>6.6</v>
      </c>
      <c r="L2178" s="399" t="s">
        <v>951</v>
      </c>
    </row>
    <row r="2179" spans="1:12" ht="13.5">
      <c r="A2179" s="399" t="s">
        <v>2904</v>
      </c>
      <c r="B2179" s="399" t="s">
        <v>2905</v>
      </c>
      <c r="C2179" s="399" t="s">
        <v>3204</v>
      </c>
      <c r="D2179" s="399" t="s">
        <v>3205</v>
      </c>
      <c r="E2179" s="400" t="s">
        <v>947</v>
      </c>
      <c r="F2179" s="399" t="s">
        <v>947</v>
      </c>
      <c r="G2179" s="399">
        <v>92880</v>
      </c>
      <c r="H2179" s="399" t="s">
        <v>3275</v>
      </c>
      <c r="I2179" s="399" t="s">
        <v>226</v>
      </c>
      <c r="J2179" s="399" t="s">
        <v>1037</v>
      </c>
      <c r="K2179" s="400">
        <v>6.74</v>
      </c>
      <c r="L2179" s="399" t="s">
        <v>951</v>
      </c>
    </row>
    <row r="2180" spans="1:12" ht="13.5">
      <c r="A2180" s="399" t="s">
        <v>2904</v>
      </c>
      <c r="B2180" s="399" t="s">
        <v>2905</v>
      </c>
      <c r="C2180" s="399" t="s">
        <v>3204</v>
      </c>
      <c r="D2180" s="399" t="s">
        <v>3205</v>
      </c>
      <c r="E2180" s="400" t="s">
        <v>947</v>
      </c>
      <c r="F2180" s="399" t="s">
        <v>947</v>
      </c>
      <c r="G2180" s="399">
        <v>92881</v>
      </c>
      <c r="H2180" s="399" t="s">
        <v>3276</v>
      </c>
      <c r="I2180" s="399" t="s">
        <v>226</v>
      </c>
      <c r="J2180" s="399" t="s">
        <v>1037</v>
      </c>
      <c r="K2180" s="400">
        <v>6.72</v>
      </c>
      <c r="L2180" s="399" t="s">
        <v>951</v>
      </c>
    </row>
    <row r="2181" spans="1:12" ht="13.5">
      <c r="A2181" s="399" t="s">
        <v>2904</v>
      </c>
      <c r="B2181" s="399" t="s">
        <v>2905</v>
      </c>
      <c r="C2181" s="399" t="s">
        <v>3204</v>
      </c>
      <c r="D2181" s="399" t="s">
        <v>3205</v>
      </c>
      <c r="E2181" s="400" t="s">
        <v>947</v>
      </c>
      <c r="F2181" s="399" t="s">
        <v>947</v>
      </c>
      <c r="G2181" s="399">
        <v>92882</v>
      </c>
      <c r="H2181" s="399" t="s">
        <v>3277</v>
      </c>
      <c r="I2181" s="399" t="s">
        <v>226</v>
      </c>
      <c r="J2181" s="399" t="s">
        <v>950</v>
      </c>
      <c r="K2181" s="400">
        <v>9.4499999999999993</v>
      </c>
      <c r="L2181" s="399" t="s">
        <v>951</v>
      </c>
    </row>
    <row r="2182" spans="1:12" ht="13.5">
      <c r="A2182" s="399" t="s">
        <v>2904</v>
      </c>
      <c r="B2182" s="399" t="s">
        <v>2905</v>
      </c>
      <c r="C2182" s="399" t="s">
        <v>3204</v>
      </c>
      <c r="D2182" s="399" t="s">
        <v>3205</v>
      </c>
      <c r="E2182" s="400" t="s">
        <v>947</v>
      </c>
      <c r="F2182" s="399" t="s">
        <v>947</v>
      </c>
      <c r="G2182" s="399">
        <v>92883</v>
      </c>
      <c r="H2182" s="399" t="s">
        <v>3278</v>
      </c>
      <c r="I2182" s="399" t="s">
        <v>226</v>
      </c>
      <c r="J2182" s="399" t="s">
        <v>950</v>
      </c>
      <c r="K2182" s="400">
        <v>8.5399999999999991</v>
      </c>
      <c r="L2182" s="399" t="s">
        <v>951</v>
      </c>
    </row>
    <row r="2183" spans="1:12" ht="13.5">
      <c r="A2183" s="399" t="s">
        <v>2904</v>
      </c>
      <c r="B2183" s="399" t="s">
        <v>2905</v>
      </c>
      <c r="C2183" s="399" t="s">
        <v>3204</v>
      </c>
      <c r="D2183" s="399" t="s">
        <v>3205</v>
      </c>
      <c r="E2183" s="400" t="s">
        <v>947</v>
      </c>
      <c r="F2183" s="399" t="s">
        <v>947</v>
      </c>
      <c r="G2183" s="399">
        <v>92884</v>
      </c>
      <c r="H2183" s="399" t="s">
        <v>3279</v>
      </c>
      <c r="I2183" s="399" t="s">
        <v>226</v>
      </c>
      <c r="J2183" s="399" t="s">
        <v>950</v>
      </c>
      <c r="K2183" s="400">
        <v>8.5299999999999994</v>
      </c>
      <c r="L2183" s="399" t="s">
        <v>951</v>
      </c>
    </row>
    <row r="2184" spans="1:12" ht="13.5">
      <c r="A2184" s="399" t="s">
        <v>2904</v>
      </c>
      <c r="B2184" s="399" t="s">
        <v>2905</v>
      </c>
      <c r="C2184" s="399" t="s">
        <v>3204</v>
      </c>
      <c r="D2184" s="399" t="s">
        <v>3205</v>
      </c>
      <c r="E2184" s="400" t="s">
        <v>947</v>
      </c>
      <c r="F2184" s="399" t="s">
        <v>947</v>
      </c>
      <c r="G2184" s="399">
        <v>92885</v>
      </c>
      <c r="H2184" s="399" t="s">
        <v>3280</v>
      </c>
      <c r="I2184" s="399" t="s">
        <v>226</v>
      </c>
      <c r="J2184" s="399" t="s">
        <v>950</v>
      </c>
      <c r="K2184" s="400">
        <v>8</v>
      </c>
      <c r="L2184" s="399" t="s">
        <v>951</v>
      </c>
    </row>
    <row r="2185" spans="1:12" ht="13.5">
      <c r="A2185" s="399" t="s">
        <v>2904</v>
      </c>
      <c r="B2185" s="399" t="s">
        <v>2905</v>
      </c>
      <c r="C2185" s="399" t="s">
        <v>3204</v>
      </c>
      <c r="D2185" s="399" t="s">
        <v>3205</v>
      </c>
      <c r="E2185" s="400" t="s">
        <v>947</v>
      </c>
      <c r="F2185" s="399" t="s">
        <v>947</v>
      </c>
      <c r="G2185" s="399">
        <v>92886</v>
      </c>
      <c r="H2185" s="399" t="s">
        <v>3281</v>
      </c>
      <c r="I2185" s="399" t="s">
        <v>226</v>
      </c>
      <c r="J2185" s="399" t="s">
        <v>950</v>
      </c>
      <c r="K2185" s="400">
        <v>7.59</v>
      </c>
      <c r="L2185" s="399" t="s">
        <v>951</v>
      </c>
    </row>
    <row r="2186" spans="1:12" ht="13.5">
      <c r="A2186" s="399" t="s">
        <v>2904</v>
      </c>
      <c r="B2186" s="399" t="s">
        <v>2905</v>
      </c>
      <c r="C2186" s="399" t="s">
        <v>3204</v>
      </c>
      <c r="D2186" s="399" t="s">
        <v>3205</v>
      </c>
      <c r="E2186" s="400" t="s">
        <v>947</v>
      </c>
      <c r="F2186" s="399" t="s">
        <v>947</v>
      </c>
      <c r="G2186" s="399">
        <v>92887</v>
      </c>
      <c r="H2186" s="399" t="s">
        <v>3282</v>
      </c>
      <c r="I2186" s="399" t="s">
        <v>226</v>
      </c>
      <c r="J2186" s="399" t="s">
        <v>950</v>
      </c>
      <c r="K2186" s="400">
        <v>7.49</v>
      </c>
      <c r="L2186" s="399" t="s">
        <v>951</v>
      </c>
    </row>
    <row r="2187" spans="1:12" ht="13.5">
      <c r="A2187" s="399" t="s">
        <v>2904</v>
      </c>
      <c r="B2187" s="399" t="s">
        <v>2905</v>
      </c>
      <c r="C2187" s="399" t="s">
        <v>3204</v>
      </c>
      <c r="D2187" s="399" t="s">
        <v>3205</v>
      </c>
      <c r="E2187" s="400" t="s">
        <v>947</v>
      </c>
      <c r="F2187" s="399" t="s">
        <v>947</v>
      </c>
      <c r="G2187" s="399">
        <v>92888</v>
      </c>
      <c r="H2187" s="399" t="s">
        <v>3283</v>
      </c>
      <c r="I2187" s="399" t="s">
        <v>226</v>
      </c>
      <c r="J2187" s="399" t="s">
        <v>1037</v>
      </c>
      <c r="K2187" s="400">
        <v>7.28</v>
      </c>
      <c r="L2187" s="399" t="s">
        <v>951</v>
      </c>
    </row>
    <row r="2188" spans="1:12" ht="13.5">
      <c r="A2188" s="399" t="s">
        <v>2904</v>
      </c>
      <c r="B2188" s="399" t="s">
        <v>2905</v>
      </c>
      <c r="C2188" s="399" t="s">
        <v>3204</v>
      </c>
      <c r="D2188" s="399" t="s">
        <v>3205</v>
      </c>
      <c r="E2188" s="400" t="s">
        <v>947</v>
      </c>
      <c r="F2188" s="399" t="s">
        <v>947</v>
      </c>
      <c r="G2188" s="399">
        <v>92915</v>
      </c>
      <c r="H2188" s="399" t="s">
        <v>3284</v>
      </c>
      <c r="I2188" s="399" t="s">
        <v>226</v>
      </c>
      <c r="J2188" s="399" t="s">
        <v>950</v>
      </c>
      <c r="K2188" s="400">
        <v>12.28</v>
      </c>
      <c r="L2188" s="399" t="s">
        <v>951</v>
      </c>
    </row>
    <row r="2189" spans="1:12" ht="13.5">
      <c r="A2189" s="399" t="s">
        <v>2904</v>
      </c>
      <c r="B2189" s="399" t="s">
        <v>2905</v>
      </c>
      <c r="C2189" s="399" t="s">
        <v>3204</v>
      </c>
      <c r="D2189" s="399" t="s">
        <v>3205</v>
      </c>
      <c r="E2189" s="400" t="s">
        <v>947</v>
      </c>
      <c r="F2189" s="399" t="s">
        <v>947</v>
      </c>
      <c r="G2189" s="399">
        <v>92916</v>
      </c>
      <c r="H2189" s="399" t="s">
        <v>3285</v>
      </c>
      <c r="I2189" s="399" t="s">
        <v>226</v>
      </c>
      <c r="J2189" s="399" t="s">
        <v>950</v>
      </c>
      <c r="K2189" s="400">
        <v>10.98</v>
      </c>
      <c r="L2189" s="399" t="s">
        <v>951</v>
      </c>
    </row>
    <row r="2190" spans="1:12" ht="13.5">
      <c r="A2190" s="399" t="s">
        <v>2904</v>
      </c>
      <c r="B2190" s="399" t="s">
        <v>2905</v>
      </c>
      <c r="C2190" s="399" t="s">
        <v>3204</v>
      </c>
      <c r="D2190" s="399" t="s">
        <v>3205</v>
      </c>
      <c r="E2190" s="400" t="s">
        <v>947</v>
      </c>
      <c r="F2190" s="399" t="s">
        <v>947</v>
      </c>
      <c r="G2190" s="399">
        <v>92917</v>
      </c>
      <c r="H2190" s="399" t="s">
        <v>3286</v>
      </c>
      <c r="I2190" s="399" t="s">
        <v>226</v>
      </c>
      <c r="J2190" s="399" t="s">
        <v>950</v>
      </c>
      <c r="K2190" s="400">
        <v>9.8800000000000008</v>
      </c>
      <c r="L2190" s="399" t="s">
        <v>951</v>
      </c>
    </row>
    <row r="2191" spans="1:12" ht="13.5">
      <c r="A2191" s="399" t="s">
        <v>2904</v>
      </c>
      <c r="B2191" s="399" t="s">
        <v>2905</v>
      </c>
      <c r="C2191" s="399" t="s">
        <v>3204</v>
      </c>
      <c r="D2191" s="399" t="s">
        <v>3205</v>
      </c>
      <c r="E2191" s="400" t="s">
        <v>947</v>
      </c>
      <c r="F2191" s="399" t="s">
        <v>947</v>
      </c>
      <c r="G2191" s="399">
        <v>92919</v>
      </c>
      <c r="H2191" s="399" t="s">
        <v>3287</v>
      </c>
      <c r="I2191" s="399" t="s">
        <v>226</v>
      </c>
      <c r="J2191" s="399" t="s">
        <v>950</v>
      </c>
      <c r="K2191" s="400">
        <v>8.61</v>
      </c>
      <c r="L2191" s="399" t="s">
        <v>951</v>
      </c>
    </row>
    <row r="2192" spans="1:12" ht="13.5">
      <c r="A2192" s="399" t="s">
        <v>2904</v>
      </c>
      <c r="B2192" s="399" t="s">
        <v>2905</v>
      </c>
      <c r="C2192" s="399" t="s">
        <v>3204</v>
      </c>
      <c r="D2192" s="399" t="s">
        <v>3205</v>
      </c>
      <c r="E2192" s="400" t="s">
        <v>947</v>
      </c>
      <c r="F2192" s="399" t="s">
        <v>947</v>
      </c>
      <c r="G2192" s="399">
        <v>92921</v>
      </c>
      <c r="H2192" s="399" t="s">
        <v>3288</v>
      </c>
      <c r="I2192" s="399" t="s">
        <v>226</v>
      </c>
      <c r="J2192" s="399" t="s">
        <v>950</v>
      </c>
      <c r="K2192" s="400">
        <v>7.14</v>
      </c>
      <c r="L2192" s="399" t="s">
        <v>951</v>
      </c>
    </row>
    <row r="2193" spans="1:12" ht="13.5">
      <c r="A2193" s="399" t="s">
        <v>2904</v>
      </c>
      <c r="B2193" s="399" t="s">
        <v>2905</v>
      </c>
      <c r="C2193" s="399" t="s">
        <v>3204</v>
      </c>
      <c r="D2193" s="399" t="s">
        <v>3205</v>
      </c>
      <c r="E2193" s="400" t="s">
        <v>947</v>
      </c>
      <c r="F2193" s="399" t="s">
        <v>947</v>
      </c>
      <c r="G2193" s="399">
        <v>92922</v>
      </c>
      <c r="H2193" s="399" t="s">
        <v>3289</v>
      </c>
      <c r="I2193" s="399" t="s">
        <v>226</v>
      </c>
      <c r="J2193" s="399" t="s">
        <v>950</v>
      </c>
      <c r="K2193" s="400">
        <v>6.59</v>
      </c>
      <c r="L2193" s="399" t="s">
        <v>951</v>
      </c>
    </row>
    <row r="2194" spans="1:12" ht="13.5">
      <c r="A2194" s="399" t="s">
        <v>2904</v>
      </c>
      <c r="B2194" s="399" t="s">
        <v>2905</v>
      </c>
      <c r="C2194" s="399" t="s">
        <v>3204</v>
      </c>
      <c r="D2194" s="399" t="s">
        <v>3205</v>
      </c>
      <c r="E2194" s="400" t="s">
        <v>947</v>
      </c>
      <c r="F2194" s="399" t="s">
        <v>947</v>
      </c>
      <c r="G2194" s="399">
        <v>92923</v>
      </c>
      <c r="H2194" s="399" t="s">
        <v>3290</v>
      </c>
      <c r="I2194" s="399" t="s">
        <v>226</v>
      </c>
      <c r="J2194" s="399" t="s">
        <v>950</v>
      </c>
      <c r="K2194" s="400">
        <v>7.19</v>
      </c>
      <c r="L2194" s="399" t="s">
        <v>951</v>
      </c>
    </row>
    <row r="2195" spans="1:12" ht="13.5">
      <c r="A2195" s="399" t="s">
        <v>2904</v>
      </c>
      <c r="B2195" s="399" t="s">
        <v>2905</v>
      </c>
      <c r="C2195" s="399" t="s">
        <v>3204</v>
      </c>
      <c r="D2195" s="399" t="s">
        <v>3205</v>
      </c>
      <c r="E2195" s="400" t="s">
        <v>947</v>
      </c>
      <c r="F2195" s="399" t="s">
        <v>947</v>
      </c>
      <c r="G2195" s="399">
        <v>92924</v>
      </c>
      <c r="H2195" s="399" t="s">
        <v>3291</v>
      </c>
      <c r="I2195" s="399" t="s">
        <v>226</v>
      </c>
      <c r="J2195" s="399" t="s">
        <v>1037</v>
      </c>
      <c r="K2195" s="400">
        <v>6.9</v>
      </c>
      <c r="L2195" s="399" t="s">
        <v>951</v>
      </c>
    </row>
    <row r="2196" spans="1:12" ht="13.5">
      <c r="A2196" s="399" t="s">
        <v>2904</v>
      </c>
      <c r="B2196" s="399" t="s">
        <v>2905</v>
      </c>
      <c r="C2196" s="399" t="s">
        <v>3204</v>
      </c>
      <c r="D2196" s="399" t="s">
        <v>3205</v>
      </c>
      <c r="E2196" s="400" t="s">
        <v>947</v>
      </c>
      <c r="F2196" s="399" t="s">
        <v>947</v>
      </c>
      <c r="G2196" s="399">
        <v>95445</v>
      </c>
      <c r="H2196" s="399" t="s">
        <v>3292</v>
      </c>
      <c r="I2196" s="399" t="s">
        <v>226</v>
      </c>
      <c r="J2196" s="399" t="s">
        <v>1037</v>
      </c>
      <c r="K2196" s="400">
        <v>5.81</v>
      </c>
      <c r="L2196" s="399" t="s">
        <v>951</v>
      </c>
    </row>
    <row r="2197" spans="1:12" ht="13.5">
      <c r="A2197" s="399" t="s">
        <v>2904</v>
      </c>
      <c r="B2197" s="399" t="s">
        <v>2905</v>
      </c>
      <c r="C2197" s="399" t="s">
        <v>3204</v>
      </c>
      <c r="D2197" s="399" t="s">
        <v>3205</v>
      </c>
      <c r="E2197" s="400" t="s">
        <v>947</v>
      </c>
      <c r="F2197" s="399" t="s">
        <v>947</v>
      </c>
      <c r="G2197" s="399">
        <v>95446</v>
      </c>
      <c r="H2197" s="399" t="s">
        <v>3293</v>
      </c>
      <c r="I2197" s="399" t="s">
        <v>226</v>
      </c>
      <c r="J2197" s="399" t="s">
        <v>1037</v>
      </c>
      <c r="K2197" s="400">
        <v>6.23</v>
      </c>
      <c r="L2197" s="399" t="s">
        <v>951</v>
      </c>
    </row>
    <row r="2198" spans="1:12" ht="13.5">
      <c r="A2198" s="399" t="s">
        <v>2904</v>
      </c>
      <c r="B2198" s="399" t="s">
        <v>2905</v>
      </c>
      <c r="C2198" s="399" t="s">
        <v>3204</v>
      </c>
      <c r="D2198" s="399" t="s">
        <v>3205</v>
      </c>
      <c r="E2198" s="400" t="s">
        <v>947</v>
      </c>
      <c r="F2198" s="399" t="s">
        <v>947</v>
      </c>
      <c r="G2198" s="399">
        <v>95448</v>
      </c>
      <c r="H2198" s="399" t="s">
        <v>3294</v>
      </c>
      <c r="I2198" s="399" t="s">
        <v>226</v>
      </c>
      <c r="J2198" s="399" t="s">
        <v>1037</v>
      </c>
      <c r="K2198" s="400">
        <v>6.86</v>
      </c>
      <c r="L2198" s="399" t="s">
        <v>951</v>
      </c>
    </row>
    <row r="2199" spans="1:12" ht="13.5">
      <c r="A2199" s="399" t="s">
        <v>2904</v>
      </c>
      <c r="B2199" s="399" t="s">
        <v>2905</v>
      </c>
      <c r="C2199" s="399" t="s">
        <v>3204</v>
      </c>
      <c r="D2199" s="399" t="s">
        <v>3205</v>
      </c>
      <c r="E2199" s="400" t="s">
        <v>947</v>
      </c>
      <c r="F2199" s="399" t="s">
        <v>947</v>
      </c>
      <c r="G2199" s="399">
        <v>95576</v>
      </c>
      <c r="H2199" s="399" t="s">
        <v>3295</v>
      </c>
      <c r="I2199" s="399" t="s">
        <v>226</v>
      </c>
      <c r="J2199" s="399" t="s">
        <v>1037</v>
      </c>
      <c r="K2199" s="400">
        <v>9.35</v>
      </c>
      <c r="L2199" s="399" t="s">
        <v>951</v>
      </c>
    </row>
    <row r="2200" spans="1:12" ht="13.5">
      <c r="A2200" s="399" t="s">
        <v>2904</v>
      </c>
      <c r="B2200" s="399" t="s">
        <v>2905</v>
      </c>
      <c r="C2200" s="399" t="s">
        <v>3204</v>
      </c>
      <c r="D2200" s="399" t="s">
        <v>3205</v>
      </c>
      <c r="E2200" s="400" t="s">
        <v>947</v>
      </c>
      <c r="F2200" s="399" t="s">
        <v>947</v>
      </c>
      <c r="G2200" s="399">
        <v>95577</v>
      </c>
      <c r="H2200" s="399" t="s">
        <v>3296</v>
      </c>
      <c r="I2200" s="399" t="s">
        <v>226</v>
      </c>
      <c r="J2200" s="399" t="s">
        <v>1037</v>
      </c>
      <c r="K2200" s="400">
        <v>8.32</v>
      </c>
      <c r="L2200" s="399" t="s">
        <v>951</v>
      </c>
    </row>
    <row r="2201" spans="1:12" ht="13.5">
      <c r="A2201" s="399" t="s">
        <v>2904</v>
      </c>
      <c r="B2201" s="399" t="s">
        <v>2905</v>
      </c>
      <c r="C2201" s="399" t="s">
        <v>3204</v>
      </c>
      <c r="D2201" s="399" t="s">
        <v>3205</v>
      </c>
      <c r="E2201" s="400" t="s">
        <v>947</v>
      </c>
      <c r="F2201" s="399" t="s">
        <v>947</v>
      </c>
      <c r="G2201" s="399">
        <v>95578</v>
      </c>
      <c r="H2201" s="399" t="s">
        <v>3297</v>
      </c>
      <c r="I2201" s="399" t="s">
        <v>226</v>
      </c>
      <c r="J2201" s="399" t="s">
        <v>1037</v>
      </c>
      <c r="K2201" s="400">
        <v>7.05</v>
      </c>
      <c r="L2201" s="399" t="s">
        <v>951</v>
      </c>
    </row>
    <row r="2202" spans="1:12" ht="13.5">
      <c r="A2202" s="399" t="s">
        <v>2904</v>
      </c>
      <c r="B2202" s="399" t="s">
        <v>2905</v>
      </c>
      <c r="C2202" s="399" t="s">
        <v>3204</v>
      </c>
      <c r="D2202" s="399" t="s">
        <v>3205</v>
      </c>
      <c r="E2202" s="400" t="s">
        <v>947</v>
      </c>
      <c r="F2202" s="399" t="s">
        <v>947</v>
      </c>
      <c r="G2202" s="399">
        <v>95579</v>
      </c>
      <c r="H2202" s="399" t="s">
        <v>3298</v>
      </c>
      <c r="I2202" s="399" t="s">
        <v>226</v>
      </c>
      <c r="J2202" s="399" t="s">
        <v>1037</v>
      </c>
      <c r="K2202" s="400">
        <v>6.66</v>
      </c>
      <c r="L2202" s="399" t="s">
        <v>951</v>
      </c>
    </row>
    <row r="2203" spans="1:12" ht="13.5">
      <c r="A2203" s="399" t="s">
        <v>2904</v>
      </c>
      <c r="B2203" s="399" t="s">
        <v>2905</v>
      </c>
      <c r="C2203" s="399" t="s">
        <v>3204</v>
      </c>
      <c r="D2203" s="399" t="s">
        <v>3205</v>
      </c>
      <c r="E2203" s="400" t="s">
        <v>947</v>
      </c>
      <c r="F2203" s="399" t="s">
        <v>947</v>
      </c>
      <c r="G2203" s="399">
        <v>95580</v>
      </c>
      <c r="H2203" s="399" t="s">
        <v>3299</v>
      </c>
      <c r="I2203" s="399" t="s">
        <v>226</v>
      </c>
      <c r="J2203" s="399" t="s">
        <v>1037</v>
      </c>
      <c r="K2203" s="400">
        <v>7.38</v>
      </c>
      <c r="L2203" s="399" t="s">
        <v>951</v>
      </c>
    </row>
    <row r="2204" spans="1:12" ht="13.5">
      <c r="A2204" s="399" t="s">
        <v>2904</v>
      </c>
      <c r="B2204" s="399" t="s">
        <v>2905</v>
      </c>
      <c r="C2204" s="399" t="s">
        <v>3204</v>
      </c>
      <c r="D2204" s="399" t="s">
        <v>3205</v>
      </c>
      <c r="E2204" s="400" t="s">
        <v>947</v>
      </c>
      <c r="F2204" s="399" t="s">
        <v>947</v>
      </c>
      <c r="G2204" s="399">
        <v>95581</v>
      </c>
      <c r="H2204" s="399" t="s">
        <v>3300</v>
      </c>
      <c r="I2204" s="399" t="s">
        <v>226</v>
      </c>
      <c r="J2204" s="399" t="s">
        <v>1037</v>
      </c>
      <c r="K2204" s="400">
        <v>7.19</v>
      </c>
      <c r="L2204" s="399" t="s">
        <v>951</v>
      </c>
    </row>
    <row r="2205" spans="1:12" ht="13.5">
      <c r="A2205" s="399" t="s">
        <v>2904</v>
      </c>
      <c r="B2205" s="399" t="s">
        <v>2905</v>
      </c>
      <c r="C2205" s="399" t="s">
        <v>3204</v>
      </c>
      <c r="D2205" s="399" t="s">
        <v>3205</v>
      </c>
      <c r="E2205" s="400" t="s">
        <v>947</v>
      </c>
      <c r="F2205" s="399" t="s">
        <v>947</v>
      </c>
      <c r="G2205" s="399">
        <v>95582</v>
      </c>
      <c r="H2205" s="399" t="s">
        <v>3301</v>
      </c>
      <c r="I2205" s="399" t="s">
        <v>226</v>
      </c>
      <c r="J2205" s="399" t="s">
        <v>1037</v>
      </c>
      <c r="K2205" s="400">
        <v>7.68</v>
      </c>
      <c r="L2205" s="399" t="s">
        <v>951</v>
      </c>
    </row>
    <row r="2206" spans="1:12" ht="13.5">
      <c r="A2206" s="399" t="s">
        <v>2904</v>
      </c>
      <c r="B2206" s="399" t="s">
        <v>2905</v>
      </c>
      <c r="C2206" s="399" t="s">
        <v>3204</v>
      </c>
      <c r="D2206" s="399" t="s">
        <v>3205</v>
      </c>
      <c r="E2206" s="400" t="s">
        <v>947</v>
      </c>
      <c r="F2206" s="399" t="s">
        <v>947</v>
      </c>
      <c r="G2206" s="399">
        <v>95583</v>
      </c>
      <c r="H2206" s="399" t="s">
        <v>3302</v>
      </c>
      <c r="I2206" s="399" t="s">
        <v>226</v>
      </c>
      <c r="J2206" s="399" t="s">
        <v>1037</v>
      </c>
      <c r="K2206" s="400">
        <v>12.83</v>
      </c>
      <c r="L2206" s="399" t="s">
        <v>951</v>
      </c>
    </row>
    <row r="2207" spans="1:12" ht="13.5">
      <c r="A2207" s="399" t="s">
        <v>2904</v>
      </c>
      <c r="B2207" s="399" t="s">
        <v>2905</v>
      </c>
      <c r="C2207" s="399" t="s">
        <v>3204</v>
      </c>
      <c r="D2207" s="399" t="s">
        <v>3205</v>
      </c>
      <c r="E2207" s="400" t="s">
        <v>947</v>
      </c>
      <c r="F2207" s="399" t="s">
        <v>947</v>
      </c>
      <c r="G2207" s="399">
        <v>95584</v>
      </c>
      <c r="H2207" s="399" t="s">
        <v>3303</v>
      </c>
      <c r="I2207" s="399" t="s">
        <v>226</v>
      </c>
      <c r="J2207" s="399" t="s">
        <v>1037</v>
      </c>
      <c r="K2207" s="400">
        <v>10.69</v>
      </c>
      <c r="L2207" s="399" t="s">
        <v>951</v>
      </c>
    </row>
    <row r="2208" spans="1:12" ht="13.5">
      <c r="A2208" s="399" t="s">
        <v>2904</v>
      </c>
      <c r="B2208" s="399" t="s">
        <v>2905</v>
      </c>
      <c r="C2208" s="399" t="s">
        <v>3204</v>
      </c>
      <c r="D2208" s="399" t="s">
        <v>3205</v>
      </c>
      <c r="E2208" s="400" t="s">
        <v>947</v>
      </c>
      <c r="F2208" s="399" t="s">
        <v>947</v>
      </c>
      <c r="G2208" s="399">
        <v>95585</v>
      </c>
      <c r="H2208" s="399" t="s">
        <v>3304</v>
      </c>
      <c r="I2208" s="399" t="s">
        <v>226</v>
      </c>
      <c r="J2208" s="399" t="s">
        <v>1037</v>
      </c>
      <c r="K2208" s="400">
        <v>9.7799999999999994</v>
      </c>
      <c r="L2208" s="399" t="s">
        <v>951</v>
      </c>
    </row>
    <row r="2209" spans="1:12" ht="13.5">
      <c r="A2209" s="399" t="s">
        <v>2904</v>
      </c>
      <c r="B2209" s="399" t="s">
        <v>2905</v>
      </c>
      <c r="C2209" s="399" t="s">
        <v>3204</v>
      </c>
      <c r="D2209" s="399" t="s">
        <v>3205</v>
      </c>
      <c r="E2209" s="400" t="s">
        <v>947</v>
      </c>
      <c r="F2209" s="399" t="s">
        <v>947</v>
      </c>
      <c r="G2209" s="399">
        <v>95586</v>
      </c>
      <c r="H2209" s="399" t="s">
        <v>3305</v>
      </c>
      <c r="I2209" s="399" t="s">
        <v>226</v>
      </c>
      <c r="J2209" s="399" t="s">
        <v>1037</v>
      </c>
      <c r="K2209" s="400">
        <v>8.65</v>
      </c>
      <c r="L2209" s="399" t="s">
        <v>951</v>
      </c>
    </row>
    <row r="2210" spans="1:12" ht="13.5">
      <c r="A2210" s="399" t="s">
        <v>2904</v>
      </c>
      <c r="B2210" s="399" t="s">
        <v>2905</v>
      </c>
      <c r="C2210" s="399" t="s">
        <v>3204</v>
      </c>
      <c r="D2210" s="399" t="s">
        <v>3205</v>
      </c>
      <c r="E2210" s="400" t="s">
        <v>947</v>
      </c>
      <c r="F2210" s="399" t="s">
        <v>947</v>
      </c>
      <c r="G2210" s="399">
        <v>95587</v>
      </c>
      <c r="H2210" s="399" t="s">
        <v>3306</v>
      </c>
      <c r="I2210" s="399" t="s">
        <v>226</v>
      </c>
      <c r="J2210" s="399" t="s">
        <v>1037</v>
      </c>
      <c r="K2210" s="400">
        <v>7.32</v>
      </c>
      <c r="L2210" s="399" t="s">
        <v>951</v>
      </c>
    </row>
    <row r="2211" spans="1:12" ht="13.5">
      <c r="A2211" s="399" t="s">
        <v>2904</v>
      </c>
      <c r="B2211" s="399" t="s">
        <v>2905</v>
      </c>
      <c r="C2211" s="399" t="s">
        <v>3204</v>
      </c>
      <c r="D2211" s="399" t="s">
        <v>3205</v>
      </c>
      <c r="E2211" s="400" t="s">
        <v>947</v>
      </c>
      <c r="F2211" s="399" t="s">
        <v>947</v>
      </c>
      <c r="G2211" s="399">
        <v>95588</v>
      </c>
      <c r="H2211" s="399" t="s">
        <v>3307</v>
      </c>
      <c r="I2211" s="399" t="s">
        <v>226</v>
      </c>
      <c r="J2211" s="399" t="s">
        <v>1037</v>
      </c>
      <c r="K2211" s="400">
        <v>6.88</v>
      </c>
      <c r="L2211" s="399" t="s">
        <v>951</v>
      </c>
    </row>
    <row r="2212" spans="1:12" ht="13.5">
      <c r="A2212" s="399" t="s">
        <v>2904</v>
      </c>
      <c r="B2212" s="399" t="s">
        <v>2905</v>
      </c>
      <c r="C2212" s="399" t="s">
        <v>3204</v>
      </c>
      <c r="D2212" s="399" t="s">
        <v>3205</v>
      </c>
      <c r="E2212" s="400" t="s">
        <v>947</v>
      </c>
      <c r="F2212" s="399" t="s">
        <v>947</v>
      </c>
      <c r="G2212" s="399">
        <v>95589</v>
      </c>
      <c r="H2212" s="399" t="s">
        <v>3308</v>
      </c>
      <c r="I2212" s="399" t="s">
        <v>226</v>
      </c>
      <c r="J2212" s="399" t="s">
        <v>1037</v>
      </c>
      <c r="K2212" s="400">
        <v>7.56</v>
      </c>
      <c r="L2212" s="399" t="s">
        <v>951</v>
      </c>
    </row>
    <row r="2213" spans="1:12" ht="13.5">
      <c r="A2213" s="399" t="s">
        <v>2904</v>
      </c>
      <c r="B2213" s="399" t="s">
        <v>2905</v>
      </c>
      <c r="C2213" s="399" t="s">
        <v>3204</v>
      </c>
      <c r="D2213" s="399" t="s">
        <v>3205</v>
      </c>
      <c r="E2213" s="400" t="s">
        <v>947</v>
      </c>
      <c r="F2213" s="399" t="s">
        <v>947</v>
      </c>
      <c r="G2213" s="399">
        <v>95590</v>
      </c>
      <c r="H2213" s="399" t="s">
        <v>3309</v>
      </c>
      <c r="I2213" s="399" t="s">
        <v>226</v>
      </c>
      <c r="J2213" s="399" t="s">
        <v>1037</v>
      </c>
      <c r="K2213" s="400">
        <v>7.34</v>
      </c>
      <c r="L2213" s="399" t="s">
        <v>951</v>
      </c>
    </row>
    <row r="2214" spans="1:12" ht="13.5">
      <c r="A2214" s="399" t="s">
        <v>2904</v>
      </c>
      <c r="B2214" s="399" t="s">
        <v>2905</v>
      </c>
      <c r="C2214" s="399" t="s">
        <v>3204</v>
      </c>
      <c r="D2214" s="399" t="s">
        <v>3205</v>
      </c>
      <c r="E2214" s="400" t="s">
        <v>947</v>
      </c>
      <c r="F2214" s="399" t="s">
        <v>947</v>
      </c>
      <c r="G2214" s="399">
        <v>95591</v>
      </c>
      <c r="H2214" s="399" t="s">
        <v>3310</v>
      </c>
      <c r="I2214" s="399" t="s">
        <v>226</v>
      </c>
      <c r="J2214" s="399" t="s">
        <v>1037</v>
      </c>
      <c r="K2214" s="400">
        <v>7.77</v>
      </c>
      <c r="L2214" s="399" t="s">
        <v>951</v>
      </c>
    </row>
    <row r="2215" spans="1:12" ht="13.5">
      <c r="A2215" s="399" t="s">
        <v>2904</v>
      </c>
      <c r="B2215" s="399" t="s">
        <v>2905</v>
      </c>
      <c r="C2215" s="399" t="s">
        <v>3204</v>
      </c>
      <c r="D2215" s="399" t="s">
        <v>3205</v>
      </c>
      <c r="E2215" s="400" t="s">
        <v>947</v>
      </c>
      <c r="F2215" s="399" t="s">
        <v>947</v>
      </c>
      <c r="G2215" s="399">
        <v>95592</v>
      </c>
      <c r="H2215" s="399" t="s">
        <v>3311</v>
      </c>
      <c r="I2215" s="399" t="s">
        <v>226</v>
      </c>
      <c r="J2215" s="399" t="s">
        <v>1037</v>
      </c>
      <c r="K2215" s="400">
        <v>15.81</v>
      </c>
      <c r="L2215" s="399" t="s">
        <v>951</v>
      </c>
    </row>
    <row r="2216" spans="1:12" ht="13.5">
      <c r="A2216" s="399" t="s">
        <v>2904</v>
      </c>
      <c r="B2216" s="399" t="s">
        <v>2905</v>
      </c>
      <c r="C2216" s="399" t="s">
        <v>3204</v>
      </c>
      <c r="D2216" s="399" t="s">
        <v>3205</v>
      </c>
      <c r="E2216" s="400" t="s">
        <v>947</v>
      </c>
      <c r="F2216" s="399" t="s">
        <v>947</v>
      </c>
      <c r="G2216" s="399">
        <v>95593</v>
      </c>
      <c r="H2216" s="399" t="s">
        <v>3312</v>
      </c>
      <c r="I2216" s="399" t="s">
        <v>226</v>
      </c>
      <c r="J2216" s="399" t="s">
        <v>1037</v>
      </c>
      <c r="K2216" s="400">
        <v>12.49</v>
      </c>
      <c r="L2216" s="399" t="s">
        <v>951</v>
      </c>
    </row>
    <row r="2217" spans="1:12" ht="13.5">
      <c r="A2217" s="399" t="s">
        <v>2904</v>
      </c>
      <c r="B2217" s="399" t="s">
        <v>2905</v>
      </c>
      <c r="C2217" s="399" t="s">
        <v>3204</v>
      </c>
      <c r="D2217" s="399" t="s">
        <v>3205</v>
      </c>
      <c r="E2217" s="400" t="s">
        <v>947</v>
      </c>
      <c r="F2217" s="399" t="s">
        <v>947</v>
      </c>
      <c r="G2217" s="399">
        <v>95943</v>
      </c>
      <c r="H2217" s="399" t="s">
        <v>3313</v>
      </c>
      <c r="I2217" s="399" t="s">
        <v>226</v>
      </c>
      <c r="J2217" s="399" t="s">
        <v>950</v>
      </c>
      <c r="K2217" s="400">
        <v>16.59</v>
      </c>
      <c r="L2217" s="399" t="s">
        <v>951</v>
      </c>
    </row>
    <row r="2218" spans="1:12" ht="13.5">
      <c r="A2218" s="399" t="s">
        <v>2904</v>
      </c>
      <c r="B2218" s="399" t="s">
        <v>2905</v>
      </c>
      <c r="C2218" s="399" t="s">
        <v>3204</v>
      </c>
      <c r="D2218" s="399" t="s">
        <v>3205</v>
      </c>
      <c r="E2218" s="400" t="s">
        <v>947</v>
      </c>
      <c r="F2218" s="399" t="s">
        <v>947</v>
      </c>
      <c r="G2218" s="399">
        <v>95944</v>
      </c>
      <c r="H2218" s="399" t="s">
        <v>3314</v>
      </c>
      <c r="I2218" s="399" t="s">
        <v>226</v>
      </c>
      <c r="J2218" s="399" t="s">
        <v>950</v>
      </c>
      <c r="K2218" s="400">
        <v>14.79</v>
      </c>
      <c r="L2218" s="399" t="s">
        <v>951</v>
      </c>
    </row>
    <row r="2219" spans="1:12" ht="13.5">
      <c r="A2219" s="399" t="s">
        <v>2904</v>
      </c>
      <c r="B2219" s="399" t="s">
        <v>2905</v>
      </c>
      <c r="C2219" s="399" t="s">
        <v>3204</v>
      </c>
      <c r="D2219" s="399" t="s">
        <v>3205</v>
      </c>
      <c r="E2219" s="400" t="s">
        <v>947</v>
      </c>
      <c r="F2219" s="399" t="s">
        <v>947</v>
      </c>
      <c r="G2219" s="399">
        <v>95945</v>
      </c>
      <c r="H2219" s="399" t="s">
        <v>3315</v>
      </c>
      <c r="I2219" s="399" t="s">
        <v>226</v>
      </c>
      <c r="J2219" s="399" t="s">
        <v>950</v>
      </c>
      <c r="K2219" s="400">
        <v>11.59</v>
      </c>
      <c r="L2219" s="399" t="s">
        <v>951</v>
      </c>
    </row>
    <row r="2220" spans="1:12" ht="13.5">
      <c r="A2220" s="399" t="s">
        <v>2904</v>
      </c>
      <c r="B2220" s="399" t="s">
        <v>2905</v>
      </c>
      <c r="C2220" s="399" t="s">
        <v>3204</v>
      </c>
      <c r="D2220" s="399" t="s">
        <v>3205</v>
      </c>
      <c r="E2220" s="400" t="s">
        <v>947</v>
      </c>
      <c r="F2220" s="399" t="s">
        <v>947</v>
      </c>
      <c r="G2220" s="399">
        <v>95946</v>
      </c>
      <c r="H2220" s="399" t="s">
        <v>3316</v>
      </c>
      <c r="I2220" s="399" t="s">
        <v>226</v>
      </c>
      <c r="J2220" s="399" t="s">
        <v>950</v>
      </c>
      <c r="K2220" s="400">
        <v>8.99</v>
      </c>
      <c r="L2220" s="399" t="s">
        <v>951</v>
      </c>
    </row>
    <row r="2221" spans="1:12" ht="13.5">
      <c r="A2221" s="399" t="s">
        <v>2904</v>
      </c>
      <c r="B2221" s="399" t="s">
        <v>2905</v>
      </c>
      <c r="C2221" s="399" t="s">
        <v>3204</v>
      </c>
      <c r="D2221" s="399" t="s">
        <v>3205</v>
      </c>
      <c r="E2221" s="400" t="s">
        <v>947</v>
      </c>
      <c r="F2221" s="399" t="s">
        <v>947</v>
      </c>
      <c r="G2221" s="399">
        <v>95947</v>
      </c>
      <c r="H2221" s="399" t="s">
        <v>3317</v>
      </c>
      <c r="I2221" s="399" t="s">
        <v>226</v>
      </c>
      <c r="J2221" s="399" t="s">
        <v>950</v>
      </c>
      <c r="K2221" s="400">
        <v>6.77</v>
      </c>
      <c r="L2221" s="399" t="s">
        <v>951</v>
      </c>
    </row>
    <row r="2222" spans="1:12" ht="13.5">
      <c r="A2222" s="399" t="s">
        <v>2904</v>
      </c>
      <c r="B2222" s="399" t="s">
        <v>2905</v>
      </c>
      <c r="C2222" s="399" t="s">
        <v>3204</v>
      </c>
      <c r="D2222" s="399" t="s">
        <v>3205</v>
      </c>
      <c r="E2222" s="400" t="s">
        <v>947</v>
      </c>
      <c r="F2222" s="399" t="s">
        <v>947</v>
      </c>
      <c r="G2222" s="399">
        <v>95948</v>
      </c>
      <c r="H2222" s="399" t="s">
        <v>3318</v>
      </c>
      <c r="I2222" s="399" t="s">
        <v>226</v>
      </c>
      <c r="J2222" s="399" t="s">
        <v>950</v>
      </c>
      <c r="K2222" s="400">
        <v>5.8</v>
      </c>
      <c r="L2222" s="399" t="s">
        <v>951</v>
      </c>
    </row>
    <row r="2223" spans="1:12" ht="13.5">
      <c r="A2223" s="399" t="s">
        <v>2904</v>
      </c>
      <c r="B2223" s="399" t="s">
        <v>2905</v>
      </c>
      <c r="C2223" s="399" t="s">
        <v>3204</v>
      </c>
      <c r="D2223" s="399" t="s">
        <v>3205</v>
      </c>
      <c r="E2223" s="400" t="s">
        <v>947</v>
      </c>
      <c r="F2223" s="399" t="s">
        <v>947</v>
      </c>
      <c r="G2223" s="399">
        <v>96544</v>
      </c>
      <c r="H2223" s="399" t="s">
        <v>3319</v>
      </c>
      <c r="I2223" s="399" t="s">
        <v>226</v>
      </c>
      <c r="J2223" s="399" t="s">
        <v>950</v>
      </c>
      <c r="K2223" s="400">
        <v>11.88</v>
      </c>
      <c r="L2223" s="399" t="s">
        <v>951</v>
      </c>
    </row>
    <row r="2224" spans="1:12" ht="13.5">
      <c r="A2224" s="399" t="s">
        <v>2904</v>
      </c>
      <c r="B2224" s="399" t="s">
        <v>2905</v>
      </c>
      <c r="C2224" s="399" t="s">
        <v>3204</v>
      </c>
      <c r="D2224" s="399" t="s">
        <v>3205</v>
      </c>
      <c r="E2224" s="400" t="s">
        <v>947</v>
      </c>
      <c r="F2224" s="399" t="s">
        <v>947</v>
      </c>
      <c r="G2224" s="399">
        <v>96545</v>
      </c>
      <c r="H2224" s="399" t="s">
        <v>3320</v>
      </c>
      <c r="I2224" s="399" t="s">
        <v>226</v>
      </c>
      <c r="J2224" s="399" t="s">
        <v>950</v>
      </c>
      <c r="K2224" s="400">
        <v>10.61</v>
      </c>
      <c r="L2224" s="399" t="s">
        <v>951</v>
      </c>
    </row>
    <row r="2225" spans="1:12" ht="13.5">
      <c r="A2225" s="399" t="s">
        <v>2904</v>
      </c>
      <c r="B2225" s="399" t="s">
        <v>2905</v>
      </c>
      <c r="C2225" s="399" t="s">
        <v>3204</v>
      </c>
      <c r="D2225" s="399" t="s">
        <v>3205</v>
      </c>
      <c r="E2225" s="400" t="s">
        <v>947</v>
      </c>
      <c r="F2225" s="399" t="s">
        <v>947</v>
      </c>
      <c r="G2225" s="399">
        <v>96546</v>
      </c>
      <c r="H2225" s="399" t="s">
        <v>3321</v>
      </c>
      <c r="I2225" s="399" t="s">
        <v>226</v>
      </c>
      <c r="J2225" s="399" t="s">
        <v>950</v>
      </c>
      <c r="K2225" s="400">
        <v>9.23</v>
      </c>
      <c r="L2225" s="399" t="s">
        <v>951</v>
      </c>
    </row>
    <row r="2226" spans="1:12" ht="13.5">
      <c r="A2226" s="399" t="s">
        <v>2904</v>
      </c>
      <c r="B2226" s="399" t="s">
        <v>2905</v>
      </c>
      <c r="C2226" s="399" t="s">
        <v>3204</v>
      </c>
      <c r="D2226" s="399" t="s">
        <v>3205</v>
      </c>
      <c r="E2226" s="400" t="s">
        <v>947</v>
      </c>
      <c r="F2226" s="399" t="s">
        <v>947</v>
      </c>
      <c r="G2226" s="399">
        <v>96547</v>
      </c>
      <c r="H2226" s="399" t="s">
        <v>3322</v>
      </c>
      <c r="I2226" s="399" t="s">
        <v>226</v>
      </c>
      <c r="J2226" s="399" t="s">
        <v>950</v>
      </c>
      <c r="K2226" s="400">
        <v>7.66</v>
      </c>
      <c r="L2226" s="399" t="s">
        <v>951</v>
      </c>
    </row>
    <row r="2227" spans="1:12" ht="13.5">
      <c r="A2227" s="399" t="s">
        <v>2904</v>
      </c>
      <c r="B2227" s="399" t="s">
        <v>2905</v>
      </c>
      <c r="C2227" s="399" t="s">
        <v>3204</v>
      </c>
      <c r="D2227" s="399" t="s">
        <v>3205</v>
      </c>
      <c r="E2227" s="400" t="s">
        <v>947</v>
      </c>
      <c r="F2227" s="399" t="s">
        <v>947</v>
      </c>
      <c r="G2227" s="399">
        <v>96548</v>
      </c>
      <c r="H2227" s="399" t="s">
        <v>3323</v>
      </c>
      <c r="I2227" s="399" t="s">
        <v>226</v>
      </c>
      <c r="J2227" s="399" t="s">
        <v>950</v>
      </c>
      <c r="K2227" s="400">
        <v>7.05</v>
      </c>
      <c r="L2227" s="399" t="s">
        <v>951</v>
      </c>
    </row>
    <row r="2228" spans="1:12" ht="13.5">
      <c r="A2228" s="399" t="s">
        <v>2904</v>
      </c>
      <c r="B2228" s="399" t="s">
        <v>2905</v>
      </c>
      <c r="C2228" s="399" t="s">
        <v>3204</v>
      </c>
      <c r="D2228" s="399" t="s">
        <v>3205</v>
      </c>
      <c r="E2228" s="400" t="s">
        <v>947</v>
      </c>
      <c r="F2228" s="399" t="s">
        <v>947</v>
      </c>
      <c r="G2228" s="399">
        <v>96549</v>
      </c>
      <c r="H2228" s="399" t="s">
        <v>3324</v>
      </c>
      <c r="I2228" s="399" t="s">
        <v>226</v>
      </c>
      <c r="J2228" s="399" t="s">
        <v>950</v>
      </c>
      <c r="K2228" s="400">
        <v>7.6</v>
      </c>
      <c r="L2228" s="399" t="s">
        <v>951</v>
      </c>
    </row>
    <row r="2229" spans="1:12" ht="13.5">
      <c r="A2229" s="399" t="s">
        <v>2904</v>
      </c>
      <c r="B2229" s="399" t="s">
        <v>2905</v>
      </c>
      <c r="C2229" s="399" t="s">
        <v>3204</v>
      </c>
      <c r="D2229" s="399" t="s">
        <v>3205</v>
      </c>
      <c r="E2229" s="400" t="s">
        <v>947</v>
      </c>
      <c r="F2229" s="399" t="s">
        <v>947</v>
      </c>
      <c r="G2229" s="399">
        <v>96550</v>
      </c>
      <c r="H2229" s="399" t="s">
        <v>3325</v>
      </c>
      <c r="I2229" s="399" t="s">
        <v>226</v>
      </c>
      <c r="J2229" s="399" t="s">
        <v>950</v>
      </c>
      <c r="K2229" s="400">
        <v>7.29</v>
      </c>
      <c r="L2229" s="399" t="s">
        <v>951</v>
      </c>
    </row>
    <row r="2230" spans="1:12" ht="13.5">
      <c r="A2230" s="399" t="s">
        <v>2904</v>
      </c>
      <c r="B2230" s="399" t="s">
        <v>2905</v>
      </c>
      <c r="C2230" s="399" t="s">
        <v>3204</v>
      </c>
      <c r="D2230" s="399" t="s">
        <v>3205</v>
      </c>
      <c r="E2230" s="400" t="s">
        <v>947</v>
      </c>
      <c r="F2230" s="399" t="s">
        <v>947</v>
      </c>
      <c r="G2230" s="399">
        <v>100066</v>
      </c>
      <c r="H2230" s="399" t="s">
        <v>3326</v>
      </c>
      <c r="I2230" s="399" t="s">
        <v>226</v>
      </c>
      <c r="J2230" s="399" t="s">
        <v>950</v>
      </c>
      <c r="K2230" s="400">
        <v>7.37</v>
      </c>
      <c r="L2230" s="399" t="s">
        <v>951</v>
      </c>
    </row>
    <row r="2231" spans="1:12" ht="13.5">
      <c r="A2231" s="399" t="s">
        <v>2904</v>
      </c>
      <c r="B2231" s="399" t="s">
        <v>2905</v>
      </c>
      <c r="C2231" s="399" t="s">
        <v>3204</v>
      </c>
      <c r="D2231" s="399" t="s">
        <v>3205</v>
      </c>
      <c r="E2231" s="400" t="s">
        <v>947</v>
      </c>
      <c r="F2231" s="399" t="s">
        <v>947</v>
      </c>
      <c r="G2231" s="399">
        <v>100067</v>
      </c>
      <c r="H2231" s="399" t="s">
        <v>3327</v>
      </c>
      <c r="I2231" s="399" t="s">
        <v>226</v>
      </c>
      <c r="J2231" s="399" t="s">
        <v>1037</v>
      </c>
      <c r="K2231" s="400">
        <v>8.58</v>
      </c>
      <c r="L2231" s="399" t="s">
        <v>951</v>
      </c>
    </row>
    <row r="2232" spans="1:12" ht="13.5">
      <c r="A2232" s="399" t="s">
        <v>2904</v>
      </c>
      <c r="B2232" s="399" t="s">
        <v>2905</v>
      </c>
      <c r="C2232" s="399" t="s">
        <v>3204</v>
      </c>
      <c r="D2232" s="399" t="s">
        <v>3205</v>
      </c>
      <c r="E2232" s="400" t="s">
        <v>947</v>
      </c>
      <c r="F2232" s="399" t="s">
        <v>947</v>
      </c>
      <c r="G2232" s="399">
        <v>100068</v>
      </c>
      <c r="H2232" s="399" t="s">
        <v>3328</v>
      </c>
      <c r="I2232" s="399" t="s">
        <v>226</v>
      </c>
      <c r="J2232" s="399" t="s">
        <v>1037</v>
      </c>
      <c r="K2232" s="400">
        <v>6.34</v>
      </c>
      <c r="L2232" s="399" t="s">
        <v>951</v>
      </c>
    </row>
    <row r="2233" spans="1:12" ht="13.5">
      <c r="A2233" s="399" t="s">
        <v>2904</v>
      </c>
      <c r="B2233" s="399" t="s">
        <v>2905</v>
      </c>
      <c r="C2233" s="399" t="s">
        <v>3329</v>
      </c>
      <c r="D2233" s="399" t="s">
        <v>3330</v>
      </c>
      <c r="E2233" s="400" t="s">
        <v>947</v>
      </c>
      <c r="F2233" s="399" t="s">
        <v>947</v>
      </c>
      <c r="G2233" s="399">
        <v>89993</v>
      </c>
      <c r="H2233" s="399" t="s">
        <v>3331</v>
      </c>
      <c r="I2233" s="399" t="s">
        <v>2331</v>
      </c>
      <c r="J2233" s="399" t="s">
        <v>1037</v>
      </c>
      <c r="K2233" s="400">
        <v>648.25</v>
      </c>
      <c r="L2233" s="399" t="s">
        <v>951</v>
      </c>
    </row>
    <row r="2234" spans="1:12" ht="13.5">
      <c r="A2234" s="399" t="s">
        <v>2904</v>
      </c>
      <c r="B2234" s="399" t="s">
        <v>2905</v>
      </c>
      <c r="C2234" s="399" t="s">
        <v>3329</v>
      </c>
      <c r="D2234" s="399" t="s">
        <v>3330</v>
      </c>
      <c r="E2234" s="400" t="s">
        <v>947</v>
      </c>
      <c r="F2234" s="399" t="s">
        <v>947</v>
      </c>
      <c r="G2234" s="399">
        <v>89994</v>
      </c>
      <c r="H2234" s="399" t="s">
        <v>3332</v>
      </c>
      <c r="I2234" s="399" t="s">
        <v>2331</v>
      </c>
      <c r="J2234" s="399" t="s">
        <v>1037</v>
      </c>
      <c r="K2234" s="400">
        <v>533.11</v>
      </c>
      <c r="L2234" s="399" t="s">
        <v>951</v>
      </c>
    </row>
    <row r="2235" spans="1:12" ht="13.5">
      <c r="A2235" s="399" t="s">
        <v>2904</v>
      </c>
      <c r="B2235" s="399" t="s">
        <v>2905</v>
      </c>
      <c r="C2235" s="399" t="s">
        <v>3329</v>
      </c>
      <c r="D2235" s="399" t="s">
        <v>3330</v>
      </c>
      <c r="E2235" s="400" t="s">
        <v>947</v>
      </c>
      <c r="F2235" s="399" t="s">
        <v>947</v>
      </c>
      <c r="G2235" s="399">
        <v>89995</v>
      </c>
      <c r="H2235" s="399" t="s">
        <v>3333</v>
      </c>
      <c r="I2235" s="399" t="s">
        <v>2331</v>
      </c>
      <c r="J2235" s="399" t="s">
        <v>1037</v>
      </c>
      <c r="K2235" s="400">
        <v>618.79</v>
      </c>
      <c r="L2235" s="399" t="s">
        <v>951</v>
      </c>
    </row>
    <row r="2236" spans="1:12" ht="13.5">
      <c r="A2236" s="399" t="s">
        <v>2904</v>
      </c>
      <c r="B2236" s="399" t="s">
        <v>2905</v>
      </c>
      <c r="C2236" s="399" t="s">
        <v>3329</v>
      </c>
      <c r="D2236" s="399" t="s">
        <v>3330</v>
      </c>
      <c r="E2236" s="400" t="s">
        <v>947</v>
      </c>
      <c r="F2236" s="399" t="s">
        <v>947</v>
      </c>
      <c r="G2236" s="399">
        <v>90278</v>
      </c>
      <c r="H2236" s="399" t="s">
        <v>3334</v>
      </c>
      <c r="I2236" s="399" t="s">
        <v>2331</v>
      </c>
      <c r="J2236" s="399" t="s">
        <v>1037</v>
      </c>
      <c r="K2236" s="400">
        <v>298.54000000000002</v>
      </c>
      <c r="L2236" s="399" t="s">
        <v>951</v>
      </c>
    </row>
    <row r="2237" spans="1:12" ht="13.5">
      <c r="A2237" s="399" t="s">
        <v>2904</v>
      </c>
      <c r="B2237" s="399" t="s">
        <v>2905</v>
      </c>
      <c r="C2237" s="399" t="s">
        <v>3329</v>
      </c>
      <c r="D2237" s="399" t="s">
        <v>3330</v>
      </c>
      <c r="E2237" s="400" t="s">
        <v>947</v>
      </c>
      <c r="F2237" s="399" t="s">
        <v>947</v>
      </c>
      <c r="G2237" s="399">
        <v>90279</v>
      </c>
      <c r="H2237" s="399" t="s">
        <v>3335</v>
      </c>
      <c r="I2237" s="399" t="s">
        <v>2331</v>
      </c>
      <c r="J2237" s="399" t="s">
        <v>1037</v>
      </c>
      <c r="K2237" s="400">
        <v>308.75</v>
      </c>
      <c r="L2237" s="399" t="s">
        <v>951</v>
      </c>
    </row>
    <row r="2238" spans="1:12" ht="13.5">
      <c r="A2238" s="399" t="s">
        <v>2904</v>
      </c>
      <c r="B2238" s="399" t="s">
        <v>2905</v>
      </c>
      <c r="C2238" s="399" t="s">
        <v>3329</v>
      </c>
      <c r="D2238" s="399" t="s">
        <v>3330</v>
      </c>
      <c r="E2238" s="400" t="s">
        <v>947</v>
      </c>
      <c r="F2238" s="399" t="s">
        <v>947</v>
      </c>
      <c r="G2238" s="399">
        <v>90280</v>
      </c>
      <c r="H2238" s="399" t="s">
        <v>3336</v>
      </c>
      <c r="I2238" s="399" t="s">
        <v>2331</v>
      </c>
      <c r="J2238" s="399" t="s">
        <v>1037</v>
      </c>
      <c r="K2238" s="400">
        <v>333.45</v>
      </c>
      <c r="L2238" s="399" t="s">
        <v>951</v>
      </c>
    </row>
    <row r="2239" spans="1:12" ht="13.5">
      <c r="A2239" s="399" t="s">
        <v>2904</v>
      </c>
      <c r="B2239" s="399" t="s">
        <v>2905</v>
      </c>
      <c r="C2239" s="399" t="s">
        <v>3329</v>
      </c>
      <c r="D2239" s="399" t="s">
        <v>3330</v>
      </c>
      <c r="E2239" s="400" t="s">
        <v>947</v>
      </c>
      <c r="F2239" s="399" t="s">
        <v>947</v>
      </c>
      <c r="G2239" s="399">
        <v>90281</v>
      </c>
      <c r="H2239" s="399" t="s">
        <v>3337</v>
      </c>
      <c r="I2239" s="399" t="s">
        <v>2331</v>
      </c>
      <c r="J2239" s="399" t="s">
        <v>1037</v>
      </c>
      <c r="K2239" s="400">
        <v>365.8</v>
      </c>
      <c r="L2239" s="399" t="s">
        <v>951</v>
      </c>
    </row>
    <row r="2240" spans="1:12" ht="13.5">
      <c r="A2240" s="399" t="s">
        <v>2904</v>
      </c>
      <c r="B2240" s="399" t="s">
        <v>2905</v>
      </c>
      <c r="C2240" s="399" t="s">
        <v>3329</v>
      </c>
      <c r="D2240" s="399" t="s">
        <v>3330</v>
      </c>
      <c r="E2240" s="400" t="s">
        <v>947</v>
      </c>
      <c r="F2240" s="399" t="s">
        <v>947</v>
      </c>
      <c r="G2240" s="399">
        <v>90282</v>
      </c>
      <c r="H2240" s="399" t="s">
        <v>3338</v>
      </c>
      <c r="I2240" s="399" t="s">
        <v>2331</v>
      </c>
      <c r="J2240" s="399" t="s">
        <v>1037</v>
      </c>
      <c r="K2240" s="400">
        <v>300.70999999999998</v>
      </c>
      <c r="L2240" s="399" t="s">
        <v>951</v>
      </c>
    </row>
    <row r="2241" spans="1:12" ht="13.5">
      <c r="A2241" s="399" t="s">
        <v>2904</v>
      </c>
      <c r="B2241" s="399" t="s">
        <v>2905</v>
      </c>
      <c r="C2241" s="399" t="s">
        <v>3329</v>
      </c>
      <c r="D2241" s="399" t="s">
        <v>3330</v>
      </c>
      <c r="E2241" s="400" t="s">
        <v>947</v>
      </c>
      <c r="F2241" s="399" t="s">
        <v>947</v>
      </c>
      <c r="G2241" s="399">
        <v>90283</v>
      </c>
      <c r="H2241" s="399" t="s">
        <v>3339</v>
      </c>
      <c r="I2241" s="399" t="s">
        <v>2331</v>
      </c>
      <c r="J2241" s="399" t="s">
        <v>1037</v>
      </c>
      <c r="K2241" s="400">
        <v>312.13</v>
      </c>
      <c r="L2241" s="399" t="s">
        <v>951</v>
      </c>
    </row>
    <row r="2242" spans="1:12" ht="13.5">
      <c r="A2242" s="399" t="s">
        <v>2904</v>
      </c>
      <c r="B2242" s="399" t="s">
        <v>2905</v>
      </c>
      <c r="C2242" s="399" t="s">
        <v>3329</v>
      </c>
      <c r="D2242" s="399" t="s">
        <v>3330</v>
      </c>
      <c r="E2242" s="400" t="s">
        <v>947</v>
      </c>
      <c r="F2242" s="399" t="s">
        <v>947</v>
      </c>
      <c r="G2242" s="399">
        <v>90284</v>
      </c>
      <c r="H2242" s="399" t="s">
        <v>3340</v>
      </c>
      <c r="I2242" s="399" t="s">
        <v>2331</v>
      </c>
      <c r="J2242" s="399" t="s">
        <v>1037</v>
      </c>
      <c r="K2242" s="400">
        <v>337.6</v>
      </c>
      <c r="L2242" s="399" t="s">
        <v>951</v>
      </c>
    </row>
    <row r="2243" spans="1:12" ht="13.5">
      <c r="A2243" s="399" t="s">
        <v>2904</v>
      </c>
      <c r="B2243" s="399" t="s">
        <v>2905</v>
      </c>
      <c r="C2243" s="399" t="s">
        <v>3329</v>
      </c>
      <c r="D2243" s="399" t="s">
        <v>3330</v>
      </c>
      <c r="E2243" s="400" t="s">
        <v>947</v>
      </c>
      <c r="F2243" s="399" t="s">
        <v>947</v>
      </c>
      <c r="G2243" s="399">
        <v>90285</v>
      </c>
      <c r="H2243" s="399" t="s">
        <v>3341</v>
      </c>
      <c r="I2243" s="399" t="s">
        <v>2331</v>
      </c>
      <c r="J2243" s="399" t="s">
        <v>1037</v>
      </c>
      <c r="K2243" s="400">
        <v>372.34</v>
      </c>
      <c r="L2243" s="399" t="s">
        <v>951</v>
      </c>
    </row>
    <row r="2244" spans="1:12" ht="13.5">
      <c r="A2244" s="399" t="s">
        <v>2904</v>
      </c>
      <c r="B2244" s="399" t="s">
        <v>2905</v>
      </c>
      <c r="C2244" s="399" t="s">
        <v>3329</v>
      </c>
      <c r="D2244" s="399" t="s">
        <v>3330</v>
      </c>
      <c r="E2244" s="400" t="s">
        <v>947</v>
      </c>
      <c r="F2244" s="399" t="s">
        <v>947</v>
      </c>
      <c r="G2244" s="399">
        <v>90853</v>
      </c>
      <c r="H2244" s="399" t="s">
        <v>3342</v>
      </c>
      <c r="I2244" s="399" t="s">
        <v>2331</v>
      </c>
      <c r="J2244" s="399" t="s">
        <v>950</v>
      </c>
      <c r="K2244" s="400">
        <v>370.21</v>
      </c>
      <c r="L2244" s="399" t="s">
        <v>951</v>
      </c>
    </row>
    <row r="2245" spans="1:12" ht="13.5">
      <c r="A2245" s="399" t="s">
        <v>2904</v>
      </c>
      <c r="B2245" s="399" t="s">
        <v>2905</v>
      </c>
      <c r="C2245" s="399" t="s">
        <v>3329</v>
      </c>
      <c r="D2245" s="399" t="s">
        <v>3330</v>
      </c>
      <c r="E2245" s="400" t="s">
        <v>947</v>
      </c>
      <c r="F2245" s="399" t="s">
        <v>947</v>
      </c>
      <c r="G2245" s="399">
        <v>90854</v>
      </c>
      <c r="H2245" s="399" t="s">
        <v>3343</v>
      </c>
      <c r="I2245" s="399" t="s">
        <v>2331</v>
      </c>
      <c r="J2245" s="399" t="s">
        <v>950</v>
      </c>
      <c r="K2245" s="400">
        <v>358.52</v>
      </c>
      <c r="L2245" s="399" t="s">
        <v>951</v>
      </c>
    </row>
    <row r="2246" spans="1:12" ht="13.5">
      <c r="A2246" s="399" t="s">
        <v>2904</v>
      </c>
      <c r="B2246" s="399" t="s">
        <v>2905</v>
      </c>
      <c r="C2246" s="399" t="s">
        <v>3329</v>
      </c>
      <c r="D2246" s="399" t="s">
        <v>3330</v>
      </c>
      <c r="E2246" s="400" t="s">
        <v>947</v>
      </c>
      <c r="F2246" s="399" t="s">
        <v>947</v>
      </c>
      <c r="G2246" s="399">
        <v>90855</v>
      </c>
      <c r="H2246" s="399" t="s">
        <v>3344</v>
      </c>
      <c r="I2246" s="399" t="s">
        <v>2331</v>
      </c>
      <c r="J2246" s="399" t="s">
        <v>950</v>
      </c>
      <c r="K2246" s="400">
        <v>395.32</v>
      </c>
      <c r="L2246" s="399" t="s">
        <v>951</v>
      </c>
    </row>
    <row r="2247" spans="1:12" ht="13.5">
      <c r="A2247" s="399" t="s">
        <v>2904</v>
      </c>
      <c r="B2247" s="399" t="s">
        <v>2905</v>
      </c>
      <c r="C2247" s="399" t="s">
        <v>3329</v>
      </c>
      <c r="D2247" s="399" t="s">
        <v>3330</v>
      </c>
      <c r="E2247" s="400" t="s">
        <v>947</v>
      </c>
      <c r="F2247" s="399" t="s">
        <v>947</v>
      </c>
      <c r="G2247" s="399">
        <v>90856</v>
      </c>
      <c r="H2247" s="399" t="s">
        <v>3345</v>
      </c>
      <c r="I2247" s="399" t="s">
        <v>2331</v>
      </c>
      <c r="J2247" s="399" t="s">
        <v>950</v>
      </c>
      <c r="K2247" s="400">
        <v>374.12</v>
      </c>
      <c r="L2247" s="399" t="s">
        <v>951</v>
      </c>
    </row>
    <row r="2248" spans="1:12" ht="13.5">
      <c r="A2248" s="399" t="s">
        <v>2904</v>
      </c>
      <c r="B2248" s="399" t="s">
        <v>2905</v>
      </c>
      <c r="C2248" s="399" t="s">
        <v>3329</v>
      </c>
      <c r="D2248" s="399" t="s">
        <v>3330</v>
      </c>
      <c r="E2248" s="400" t="s">
        <v>947</v>
      </c>
      <c r="F2248" s="399" t="s">
        <v>947</v>
      </c>
      <c r="G2248" s="399">
        <v>90857</v>
      </c>
      <c r="H2248" s="399" t="s">
        <v>3346</v>
      </c>
      <c r="I2248" s="399" t="s">
        <v>2331</v>
      </c>
      <c r="J2248" s="399" t="s">
        <v>950</v>
      </c>
      <c r="K2248" s="400">
        <v>361.13</v>
      </c>
      <c r="L2248" s="399" t="s">
        <v>951</v>
      </c>
    </row>
    <row r="2249" spans="1:12" ht="13.5">
      <c r="A2249" s="399" t="s">
        <v>2904</v>
      </c>
      <c r="B2249" s="399" t="s">
        <v>2905</v>
      </c>
      <c r="C2249" s="399" t="s">
        <v>3329</v>
      </c>
      <c r="D2249" s="399" t="s">
        <v>3330</v>
      </c>
      <c r="E2249" s="400" t="s">
        <v>947</v>
      </c>
      <c r="F2249" s="399" t="s">
        <v>947</v>
      </c>
      <c r="G2249" s="399">
        <v>90858</v>
      </c>
      <c r="H2249" s="399" t="s">
        <v>3347</v>
      </c>
      <c r="I2249" s="399" t="s">
        <v>2331</v>
      </c>
      <c r="J2249" s="399" t="s">
        <v>950</v>
      </c>
      <c r="K2249" s="400">
        <v>413.33</v>
      </c>
      <c r="L2249" s="399" t="s">
        <v>951</v>
      </c>
    </row>
    <row r="2250" spans="1:12" ht="13.5">
      <c r="A2250" s="399" t="s">
        <v>2904</v>
      </c>
      <c r="B2250" s="399" t="s">
        <v>2905</v>
      </c>
      <c r="C2250" s="399" t="s">
        <v>3329</v>
      </c>
      <c r="D2250" s="399" t="s">
        <v>3330</v>
      </c>
      <c r="E2250" s="400" t="s">
        <v>947</v>
      </c>
      <c r="F2250" s="399" t="s">
        <v>947</v>
      </c>
      <c r="G2250" s="399">
        <v>90859</v>
      </c>
      <c r="H2250" s="399" t="s">
        <v>3348</v>
      </c>
      <c r="I2250" s="399" t="s">
        <v>2331</v>
      </c>
      <c r="J2250" s="399" t="s">
        <v>1037</v>
      </c>
      <c r="K2250" s="400">
        <v>351.23</v>
      </c>
      <c r="L2250" s="399" t="s">
        <v>951</v>
      </c>
    </row>
    <row r="2251" spans="1:12" ht="13.5">
      <c r="A2251" s="399" t="s">
        <v>2904</v>
      </c>
      <c r="B2251" s="399" t="s">
        <v>2905</v>
      </c>
      <c r="C2251" s="399" t="s">
        <v>3329</v>
      </c>
      <c r="D2251" s="399" t="s">
        <v>3330</v>
      </c>
      <c r="E2251" s="400" t="s">
        <v>947</v>
      </c>
      <c r="F2251" s="399" t="s">
        <v>947</v>
      </c>
      <c r="G2251" s="399">
        <v>90860</v>
      </c>
      <c r="H2251" s="399" t="s">
        <v>3349</v>
      </c>
      <c r="I2251" s="399" t="s">
        <v>2331</v>
      </c>
      <c r="J2251" s="399" t="s">
        <v>1037</v>
      </c>
      <c r="K2251" s="400">
        <v>356.66</v>
      </c>
      <c r="L2251" s="399" t="s">
        <v>951</v>
      </c>
    </row>
    <row r="2252" spans="1:12" ht="13.5">
      <c r="A2252" s="399" t="s">
        <v>2904</v>
      </c>
      <c r="B2252" s="399" t="s">
        <v>2905</v>
      </c>
      <c r="C2252" s="399" t="s">
        <v>3329</v>
      </c>
      <c r="D2252" s="399" t="s">
        <v>3330</v>
      </c>
      <c r="E2252" s="400" t="s">
        <v>947</v>
      </c>
      <c r="F2252" s="399" t="s">
        <v>947</v>
      </c>
      <c r="G2252" s="399">
        <v>90861</v>
      </c>
      <c r="H2252" s="399" t="s">
        <v>3350</v>
      </c>
      <c r="I2252" s="399" t="s">
        <v>2331</v>
      </c>
      <c r="J2252" s="399" t="s">
        <v>950</v>
      </c>
      <c r="K2252" s="400">
        <v>364.6</v>
      </c>
      <c r="L2252" s="399" t="s">
        <v>951</v>
      </c>
    </row>
    <row r="2253" spans="1:12" ht="13.5">
      <c r="A2253" s="399" t="s">
        <v>2904</v>
      </c>
      <c r="B2253" s="399" t="s">
        <v>2905</v>
      </c>
      <c r="C2253" s="399" t="s">
        <v>3329</v>
      </c>
      <c r="D2253" s="399" t="s">
        <v>3330</v>
      </c>
      <c r="E2253" s="400" t="s">
        <v>947</v>
      </c>
      <c r="F2253" s="399" t="s">
        <v>947</v>
      </c>
      <c r="G2253" s="399">
        <v>90862</v>
      </c>
      <c r="H2253" s="399" t="s">
        <v>3351</v>
      </c>
      <c r="I2253" s="399" t="s">
        <v>2331</v>
      </c>
      <c r="J2253" s="399" t="s">
        <v>1037</v>
      </c>
      <c r="K2253" s="400">
        <v>329.22</v>
      </c>
      <c r="L2253" s="399" t="s">
        <v>951</v>
      </c>
    </row>
    <row r="2254" spans="1:12" ht="13.5">
      <c r="A2254" s="399" t="s">
        <v>2904</v>
      </c>
      <c r="B2254" s="399" t="s">
        <v>2905</v>
      </c>
      <c r="C2254" s="399" t="s">
        <v>3329</v>
      </c>
      <c r="D2254" s="399" t="s">
        <v>3330</v>
      </c>
      <c r="E2254" s="400" t="s">
        <v>947</v>
      </c>
      <c r="F2254" s="399" t="s">
        <v>947</v>
      </c>
      <c r="G2254" s="399">
        <v>92718</v>
      </c>
      <c r="H2254" s="399" t="s">
        <v>3352</v>
      </c>
      <c r="I2254" s="399" t="s">
        <v>2331</v>
      </c>
      <c r="J2254" s="399" t="s">
        <v>950</v>
      </c>
      <c r="K2254" s="400">
        <v>462.26</v>
      </c>
      <c r="L2254" s="399" t="s">
        <v>951</v>
      </c>
    </row>
    <row r="2255" spans="1:12" ht="13.5">
      <c r="A2255" s="399" t="s">
        <v>2904</v>
      </c>
      <c r="B2255" s="399" t="s">
        <v>2905</v>
      </c>
      <c r="C2255" s="399" t="s">
        <v>3329</v>
      </c>
      <c r="D2255" s="399" t="s">
        <v>3330</v>
      </c>
      <c r="E2255" s="400" t="s">
        <v>947</v>
      </c>
      <c r="F2255" s="399" t="s">
        <v>947</v>
      </c>
      <c r="G2255" s="399">
        <v>92719</v>
      </c>
      <c r="H2255" s="399" t="s">
        <v>3353</v>
      </c>
      <c r="I2255" s="399" t="s">
        <v>2331</v>
      </c>
      <c r="J2255" s="399" t="s">
        <v>950</v>
      </c>
      <c r="K2255" s="400">
        <v>320.19</v>
      </c>
      <c r="L2255" s="399" t="s">
        <v>951</v>
      </c>
    </row>
    <row r="2256" spans="1:12" ht="13.5">
      <c r="A2256" s="399" t="s">
        <v>2904</v>
      </c>
      <c r="B2256" s="399" t="s">
        <v>2905</v>
      </c>
      <c r="C2256" s="399" t="s">
        <v>3329</v>
      </c>
      <c r="D2256" s="399" t="s">
        <v>3330</v>
      </c>
      <c r="E2256" s="400" t="s">
        <v>947</v>
      </c>
      <c r="F2256" s="399" t="s">
        <v>947</v>
      </c>
      <c r="G2256" s="399">
        <v>92720</v>
      </c>
      <c r="H2256" s="399" t="s">
        <v>3354</v>
      </c>
      <c r="I2256" s="399" t="s">
        <v>2331</v>
      </c>
      <c r="J2256" s="399" t="s">
        <v>950</v>
      </c>
      <c r="K2256" s="400">
        <v>363.25</v>
      </c>
      <c r="L2256" s="399" t="s">
        <v>951</v>
      </c>
    </row>
    <row r="2257" spans="1:12" ht="13.5">
      <c r="A2257" s="399" t="s">
        <v>2904</v>
      </c>
      <c r="B2257" s="399" t="s">
        <v>2905</v>
      </c>
      <c r="C2257" s="399" t="s">
        <v>3329</v>
      </c>
      <c r="D2257" s="399" t="s">
        <v>3330</v>
      </c>
      <c r="E2257" s="400" t="s">
        <v>947</v>
      </c>
      <c r="F2257" s="399" t="s">
        <v>947</v>
      </c>
      <c r="G2257" s="399">
        <v>92721</v>
      </c>
      <c r="H2257" s="399" t="s">
        <v>3355</v>
      </c>
      <c r="I2257" s="399" t="s">
        <v>2331</v>
      </c>
      <c r="J2257" s="399" t="s">
        <v>950</v>
      </c>
      <c r="K2257" s="400">
        <v>311.51</v>
      </c>
      <c r="L2257" s="399" t="s">
        <v>951</v>
      </c>
    </row>
    <row r="2258" spans="1:12" ht="13.5">
      <c r="A2258" s="399" t="s">
        <v>2904</v>
      </c>
      <c r="B2258" s="399" t="s">
        <v>2905</v>
      </c>
      <c r="C2258" s="399" t="s">
        <v>3329</v>
      </c>
      <c r="D2258" s="399" t="s">
        <v>3330</v>
      </c>
      <c r="E2258" s="400" t="s">
        <v>947</v>
      </c>
      <c r="F2258" s="399" t="s">
        <v>947</v>
      </c>
      <c r="G2258" s="399">
        <v>92722</v>
      </c>
      <c r="H2258" s="399" t="s">
        <v>3356</v>
      </c>
      <c r="I2258" s="399" t="s">
        <v>2331</v>
      </c>
      <c r="J2258" s="399" t="s">
        <v>950</v>
      </c>
      <c r="K2258" s="400">
        <v>359.68</v>
      </c>
      <c r="L2258" s="399" t="s">
        <v>951</v>
      </c>
    </row>
    <row r="2259" spans="1:12" ht="13.5">
      <c r="A2259" s="399" t="s">
        <v>2904</v>
      </c>
      <c r="B2259" s="399" t="s">
        <v>2905</v>
      </c>
      <c r="C2259" s="399" t="s">
        <v>3329</v>
      </c>
      <c r="D2259" s="399" t="s">
        <v>3330</v>
      </c>
      <c r="E2259" s="400" t="s">
        <v>947</v>
      </c>
      <c r="F2259" s="399" t="s">
        <v>947</v>
      </c>
      <c r="G2259" s="399">
        <v>92723</v>
      </c>
      <c r="H2259" s="399" t="s">
        <v>3357</v>
      </c>
      <c r="I2259" s="399" t="s">
        <v>2331</v>
      </c>
      <c r="J2259" s="399" t="s">
        <v>950</v>
      </c>
      <c r="K2259" s="400">
        <v>350.97</v>
      </c>
      <c r="L2259" s="399" t="s">
        <v>951</v>
      </c>
    </row>
    <row r="2260" spans="1:12" ht="13.5">
      <c r="A2260" s="399" t="s">
        <v>2904</v>
      </c>
      <c r="B2260" s="399" t="s">
        <v>2905</v>
      </c>
      <c r="C2260" s="399" t="s">
        <v>3329</v>
      </c>
      <c r="D2260" s="399" t="s">
        <v>3330</v>
      </c>
      <c r="E2260" s="400" t="s">
        <v>947</v>
      </c>
      <c r="F2260" s="399" t="s">
        <v>947</v>
      </c>
      <c r="G2260" s="399">
        <v>92724</v>
      </c>
      <c r="H2260" s="399" t="s">
        <v>3358</v>
      </c>
      <c r="I2260" s="399" t="s">
        <v>2331</v>
      </c>
      <c r="J2260" s="399" t="s">
        <v>950</v>
      </c>
      <c r="K2260" s="400">
        <v>347.77</v>
      </c>
      <c r="L2260" s="399" t="s">
        <v>951</v>
      </c>
    </row>
    <row r="2261" spans="1:12" ht="13.5">
      <c r="A2261" s="399" t="s">
        <v>2904</v>
      </c>
      <c r="B2261" s="399" t="s">
        <v>2905</v>
      </c>
      <c r="C2261" s="399" t="s">
        <v>3329</v>
      </c>
      <c r="D2261" s="399" t="s">
        <v>3330</v>
      </c>
      <c r="E2261" s="400" t="s">
        <v>947</v>
      </c>
      <c r="F2261" s="399" t="s">
        <v>947</v>
      </c>
      <c r="G2261" s="399">
        <v>92725</v>
      </c>
      <c r="H2261" s="399" t="s">
        <v>3359</v>
      </c>
      <c r="I2261" s="399" t="s">
        <v>2331</v>
      </c>
      <c r="J2261" s="399" t="s">
        <v>950</v>
      </c>
      <c r="K2261" s="400">
        <v>346.42</v>
      </c>
      <c r="L2261" s="399" t="s">
        <v>951</v>
      </c>
    </row>
    <row r="2262" spans="1:12" ht="13.5">
      <c r="A2262" s="399" t="s">
        <v>2904</v>
      </c>
      <c r="B2262" s="399" t="s">
        <v>2905</v>
      </c>
      <c r="C2262" s="399" t="s">
        <v>3329</v>
      </c>
      <c r="D2262" s="399" t="s">
        <v>3330</v>
      </c>
      <c r="E2262" s="400" t="s">
        <v>947</v>
      </c>
      <c r="F2262" s="399" t="s">
        <v>947</v>
      </c>
      <c r="G2262" s="399">
        <v>92726</v>
      </c>
      <c r="H2262" s="399" t="s">
        <v>3360</v>
      </c>
      <c r="I2262" s="399" t="s">
        <v>2331</v>
      </c>
      <c r="J2262" s="399" t="s">
        <v>950</v>
      </c>
      <c r="K2262" s="400">
        <v>344.15</v>
      </c>
      <c r="L2262" s="399" t="s">
        <v>951</v>
      </c>
    </row>
    <row r="2263" spans="1:12" ht="13.5">
      <c r="A2263" s="399" t="s">
        <v>2904</v>
      </c>
      <c r="B2263" s="399" t="s">
        <v>2905</v>
      </c>
      <c r="C2263" s="399" t="s">
        <v>3329</v>
      </c>
      <c r="D2263" s="399" t="s">
        <v>3330</v>
      </c>
      <c r="E2263" s="400" t="s">
        <v>947</v>
      </c>
      <c r="F2263" s="399" t="s">
        <v>947</v>
      </c>
      <c r="G2263" s="399">
        <v>92727</v>
      </c>
      <c r="H2263" s="399" t="s">
        <v>3361</v>
      </c>
      <c r="I2263" s="399" t="s">
        <v>2331</v>
      </c>
      <c r="J2263" s="399" t="s">
        <v>950</v>
      </c>
      <c r="K2263" s="400">
        <v>398.47</v>
      </c>
      <c r="L2263" s="399" t="s">
        <v>951</v>
      </c>
    </row>
    <row r="2264" spans="1:12" ht="13.5">
      <c r="A2264" s="399" t="s">
        <v>2904</v>
      </c>
      <c r="B2264" s="399" t="s">
        <v>2905</v>
      </c>
      <c r="C2264" s="399" t="s">
        <v>3329</v>
      </c>
      <c r="D2264" s="399" t="s">
        <v>3330</v>
      </c>
      <c r="E2264" s="400" t="s">
        <v>947</v>
      </c>
      <c r="F2264" s="399" t="s">
        <v>947</v>
      </c>
      <c r="G2264" s="399">
        <v>92728</v>
      </c>
      <c r="H2264" s="399" t="s">
        <v>3362</v>
      </c>
      <c r="I2264" s="399" t="s">
        <v>2331</v>
      </c>
      <c r="J2264" s="399" t="s">
        <v>950</v>
      </c>
      <c r="K2264" s="400">
        <v>375.96</v>
      </c>
      <c r="L2264" s="399" t="s">
        <v>951</v>
      </c>
    </row>
    <row r="2265" spans="1:12" ht="13.5">
      <c r="A2265" s="399" t="s">
        <v>2904</v>
      </c>
      <c r="B2265" s="399" t="s">
        <v>2905</v>
      </c>
      <c r="C2265" s="399" t="s">
        <v>3329</v>
      </c>
      <c r="D2265" s="399" t="s">
        <v>3330</v>
      </c>
      <c r="E2265" s="400" t="s">
        <v>947</v>
      </c>
      <c r="F2265" s="399" t="s">
        <v>947</v>
      </c>
      <c r="G2265" s="399">
        <v>92729</v>
      </c>
      <c r="H2265" s="399" t="s">
        <v>3363</v>
      </c>
      <c r="I2265" s="399" t="s">
        <v>2331</v>
      </c>
      <c r="J2265" s="399" t="s">
        <v>950</v>
      </c>
      <c r="K2265" s="400">
        <v>366.43</v>
      </c>
      <c r="L2265" s="399" t="s">
        <v>951</v>
      </c>
    </row>
    <row r="2266" spans="1:12" ht="13.5">
      <c r="A2266" s="399" t="s">
        <v>2904</v>
      </c>
      <c r="B2266" s="399" t="s">
        <v>2905</v>
      </c>
      <c r="C2266" s="399" t="s">
        <v>3329</v>
      </c>
      <c r="D2266" s="399" t="s">
        <v>3330</v>
      </c>
      <c r="E2266" s="400" t="s">
        <v>947</v>
      </c>
      <c r="F2266" s="399" t="s">
        <v>947</v>
      </c>
      <c r="G2266" s="399">
        <v>92730</v>
      </c>
      <c r="H2266" s="399" t="s">
        <v>3364</v>
      </c>
      <c r="I2266" s="399" t="s">
        <v>2331</v>
      </c>
      <c r="J2266" s="399" t="s">
        <v>950</v>
      </c>
      <c r="K2266" s="400">
        <v>350.54</v>
      </c>
      <c r="L2266" s="399" t="s">
        <v>951</v>
      </c>
    </row>
    <row r="2267" spans="1:12" ht="13.5">
      <c r="A2267" s="399" t="s">
        <v>2904</v>
      </c>
      <c r="B2267" s="399" t="s">
        <v>2905</v>
      </c>
      <c r="C2267" s="399" t="s">
        <v>3329</v>
      </c>
      <c r="D2267" s="399" t="s">
        <v>3330</v>
      </c>
      <c r="E2267" s="400" t="s">
        <v>947</v>
      </c>
      <c r="F2267" s="399" t="s">
        <v>947</v>
      </c>
      <c r="G2267" s="399">
        <v>92731</v>
      </c>
      <c r="H2267" s="399" t="s">
        <v>3365</v>
      </c>
      <c r="I2267" s="399" t="s">
        <v>2331</v>
      </c>
      <c r="J2267" s="399" t="s">
        <v>950</v>
      </c>
      <c r="K2267" s="400">
        <v>368.78</v>
      </c>
      <c r="L2267" s="399" t="s">
        <v>951</v>
      </c>
    </row>
    <row r="2268" spans="1:12" ht="13.5">
      <c r="A2268" s="399" t="s">
        <v>2904</v>
      </c>
      <c r="B2268" s="399" t="s">
        <v>2905</v>
      </c>
      <c r="C2268" s="399" t="s">
        <v>3329</v>
      </c>
      <c r="D2268" s="399" t="s">
        <v>3330</v>
      </c>
      <c r="E2268" s="400" t="s">
        <v>947</v>
      </c>
      <c r="F2268" s="399" t="s">
        <v>947</v>
      </c>
      <c r="G2268" s="399">
        <v>92732</v>
      </c>
      <c r="H2268" s="399" t="s">
        <v>3366</v>
      </c>
      <c r="I2268" s="399" t="s">
        <v>2331</v>
      </c>
      <c r="J2268" s="399" t="s">
        <v>950</v>
      </c>
      <c r="K2268" s="400">
        <v>353.37</v>
      </c>
      <c r="L2268" s="399" t="s">
        <v>951</v>
      </c>
    </row>
    <row r="2269" spans="1:12" ht="13.5">
      <c r="A2269" s="399" t="s">
        <v>2904</v>
      </c>
      <c r="B2269" s="399" t="s">
        <v>2905</v>
      </c>
      <c r="C2269" s="399" t="s">
        <v>3329</v>
      </c>
      <c r="D2269" s="399" t="s">
        <v>3330</v>
      </c>
      <c r="E2269" s="400" t="s">
        <v>947</v>
      </c>
      <c r="F2269" s="399" t="s">
        <v>947</v>
      </c>
      <c r="G2269" s="399">
        <v>92733</v>
      </c>
      <c r="H2269" s="399" t="s">
        <v>3367</v>
      </c>
      <c r="I2269" s="399" t="s">
        <v>2331</v>
      </c>
      <c r="J2269" s="399" t="s">
        <v>950</v>
      </c>
      <c r="K2269" s="400">
        <v>346.82</v>
      </c>
      <c r="L2269" s="399" t="s">
        <v>951</v>
      </c>
    </row>
    <row r="2270" spans="1:12" ht="13.5">
      <c r="A2270" s="399" t="s">
        <v>2904</v>
      </c>
      <c r="B2270" s="399" t="s">
        <v>2905</v>
      </c>
      <c r="C2270" s="399" t="s">
        <v>3329</v>
      </c>
      <c r="D2270" s="399" t="s">
        <v>3330</v>
      </c>
      <c r="E2270" s="400" t="s">
        <v>947</v>
      </c>
      <c r="F2270" s="399" t="s">
        <v>947</v>
      </c>
      <c r="G2270" s="399">
        <v>92734</v>
      </c>
      <c r="H2270" s="399" t="s">
        <v>3368</v>
      </c>
      <c r="I2270" s="399" t="s">
        <v>2331</v>
      </c>
      <c r="J2270" s="399" t="s">
        <v>950</v>
      </c>
      <c r="K2270" s="400">
        <v>335.96</v>
      </c>
      <c r="L2270" s="399" t="s">
        <v>951</v>
      </c>
    </row>
    <row r="2271" spans="1:12" ht="13.5">
      <c r="A2271" s="399" t="s">
        <v>2904</v>
      </c>
      <c r="B2271" s="399" t="s">
        <v>2905</v>
      </c>
      <c r="C2271" s="399" t="s">
        <v>3329</v>
      </c>
      <c r="D2271" s="399" t="s">
        <v>3330</v>
      </c>
      <c r="E2271" s="400" t="s">
        <v>947</v>
      </c>
      <c r="F2271" s="399" t="s">
        <v>947</v>
      </c>
      <c r="G2271" s="399">
        <v>92735</v>
      </c>
      <c r="H2271" s="399" t="s">
        <v>3369</v>
      </c>
      <c r="I2271" s="399" t="s">
        <v>2331</v>
      </c>
      <c r="J2271" s="399" t="s">
        <v>950</v>
      </c>
      <c r="K2271" s="400">
        <v>343.81</v>
      </c>
      <c r="L2271" s="399" t="s">
        <v>951</v>
      </c>
    </row>
    <row r="2272" spans="1:12" ht="13.5">
      <c r="A2272" s="399" t="s">
        <v>2904</v>
      </c>
      <c r="B2272" s="399" t="s">
        <v>2905</v>
      </c>
      <c r="C2272" s="399" t="s">
        <v>3329</v>
      </c>
      <c r="D2272" s="399" t="s">
        <v>3330</v>
      </c>
      <c r="E2272" s="400" t="s">
        <v>947</v>
      </c>
      <c r="F2272" s="399" t="s">
        <v>947</v>
      </c>
      <c r="G2272" s="399">
        <v>92736</v>
      </c>
      <c r="H2272" s="399" t="s">
        <v>3370</v>
      </c>
      <c r="I2272" s="399" t="s">
        <v>2331</v>
      </c>
      <c r="J2272" s="399" t="s">
        <v>950</v>
      </c>
      <c r="K2272" s="400">
        <v>331.78</v>
      </c>
      <c r="L2272" s="399" t="s">
        <v>951</v>
      </c>
    </row>
    <row r="2273" spans="1:12" ht="13.5">
      <c r="A2273" s="399" t="s">
        <v>2904</v>
      </c>
      <c r="B2273" s="399" t="s">
        <v>2905</v>
      </c>
      <c r="C2273" s="399" t="s">
        <v>3329</v>
      </c>
      <c r="D2273" s="399" t="s">
        <v>3330</v>
      </c>
      <c r="E2273" s="400" t="s">
        <v>947</v>
      </c>
      <c r="F2273" s="399" t="s">
        <v>947</v>
      </c>
      <c r="G2273" s="399">
        <v>92739</v>
      </c>
      <c r="H2273" s="399" t="s">
        <v>3371</v>
      </c>
      <c r="I2273" s="399" t="s">
        <v>2331</v>
      </c>
      <c r="J2273" s="399" t="s">
        <v>950</v>
      </c>
      <c r="K2273" s="400">
        <v>314.33</v>
      </c>
      <c r="L2273" s="399" t="s">
        <v>951</v>
      </c>
    </row>
    <row r="2274" spans="1:12" ht="13.5">
      <c r="A2274" s="399" t="s">
        <v>2904</v>
      </c>
      <c r="B2274" s="399" t="s">
        <v>2905</v>
      </c>
      <c r="C2274" s="399" t="s">
        <v>3329</v>
      </c>
      <c r="D2274" s="399" t="s">
        <v>3330</v>
      </c>
      <c r="E2274" s="400" t="s">
        <v>947</v>
      </c>
      <c r="F2274" s="399" t="s">
        <v>947</v>
      </c>
      <c r="G2274" s="399">
        <v>92740</v>
      </c>
      <c r="H2274" s="399" t="s">
        <v>3372</v>
      </c>
      <c r="I2274" s="399" t="s">
        <v>2331</v>
      </c>
      <c r="J2274" s="399" t="s">
        <v>950</v>
      </c>
      <c r="K2274" s="400">
        <v>308.36</v>
      </c>
      <c r="L2274" s="399" t="s">
        <v>951</v>
      </c>
    </row>
    <row r="2275" spans="1:12" ht="13.5">
      <c r="A2275" s="399" t="s">
        <v>2904</v>
      </c>
      <c r="B2275" s="399" t="s">
        <v>2905</v>
      </c>
      <c r="C2275" s="399" t="s">
        <v>3329</v>
      </c>
      <c r="D2275" s="399" t="s">
        <v>3330</v>
      </c>
      <c r="E2275" s="400" t="s">
        <v>947</v>
      </c>
      <c r="F2275" s="399" t="s">
        <v>947</v>
      </c>
      <c r="G2275" s="399">
        <v>92741</v>
      </c>
      <c r="H2275" s="399" t="s">
        <v>3373</v>
      </c>
      <c r="I2275" s="399" t="s">
        <v>2331</v>
      </c>
      <c r="J2275" s="399" t="s">
        <v>950</v>
      </c>
      <c r="K2275" s="400">
        <v>522.95000000000005</v>
      </c>
      <c r="L2275" s="399" t="s">
        <v>951</v>
      </c>
    </row>
    <row r="2276" spans="1:12" ht="13.5">
      <c r="A2276" s="399" t="s">
        <v>2904</v>
      </c>
      <c r="B2276" s="399" t="s">
        <v>2905</v>
      </c>
      <c r="C2276" s="399" t="s">
        <v>3329</v>
      </c>
      <c r="D2276" s="399" t="s">
        <v>3330</v>
      </c>
      <c r="E2276" s="400" t="s">
        <v>947</v>
      </c>
      <c r="F2276" s="399" t="s">
        <v>947</v>
      </c>
      <c r="G2276" s="399">
        <v>92742</v>
      </c>
      <c r="H2276" s="399" t="s">
        <v>3374</v>
      </c>
      <c r="I2276" s="399" t="s">
        <v>2331</v>
      </c>
      <c r="J2276" s="399" t="s">
        <v>950</v>
      </c>
      <c r="K2276" s="400">
        <v>749.18</v>
      </c>
      <c r="L2276" s="399" t="s">
        <v>951</v>
      </c>
    </row>
    <row r="2277" spans="1:12" ht="13.5">
      <c r="A2277" s="399" t="s">
        <v>2904</v>
      </c>
      <c r="B2277" s="399" t="s">
        <v>2905</v>
      </c>
      <c r="C2277" s="399" t="s">
        <v>3329</v>
      </c>
      <c r="D2277" s="399" t="s">
        <v>3330</v>
      </c>
      <c r="E2277" s="400" t="s">
        <v>947</v>
      </c>
      <c r="F2277" s="399" t="s">
        <v>947</v>
      </c>
      <c r="G2277" s="399">
        <v>92873</v>
      </c>
      <c r="H2277" s="399" t="s">
        <v>3375</v>
      </c>
      <c r="I2277" s="399" t="s">
        <v>2331</v>
      </c>
      <c r="J2277" s="399" t="s">
        <v>950</v>
      </c>
      <c r="K2277" s="400">
        <v>175.65</v>
      </c>
      <c r="L2277" s="399" t="s">
        <v>951</v>
      </c>
    </row>
    <row r="2278" spans="1:12" ht="13.5">
      <c r="A2278" s="399" t="s">
        <v>2904</v>
      </c>
      <c r="B2278" s="399" t="s">
        <v>2905</v>
      </c>
      <c r="C2278" s="399" t="s">
        <v>3329</v>
      </c>
      <c r="D2278" s="399" t="s">
        <v>3330</v>
      </c>
      <c r="E2278" s="400" t="s">
        <v>947</v>
      </c>
      <c r="F2278" s="399" t="s">
        <v>947</v>
      </c>
      <c r="G2278" s="399">
        <v>92874</v>
      </c>
      <c r="H2278" s="399" t="s">
        <v>3376</v>
      </c>
      <c r="I2278" s="399" t="s">
        <v>2331</v>
      </c>
      <c r="J2278" s="399" t="s">
        <v>950</v>
      </c>
      <c r="K2278" s="400">
        <v>28.77</v>
      </c>
      <c r="L2278" s="399" t="s">
        <v>951</v>
      </c>
    </row>
    <row r="2279" spans="1:12" ht="13.5">
      <c r="A2279" s="399" t="s">
        <v>2904</v>
      </c>
      <c r="B2279" s="399" t="s">
        <v>2905</v>
      </c>
      <c r="C2279" s="399" t="s">
        <v>3329</v>
      </c>
      <c r="D2279" s="399" t="s">
        <v>3330</v>
      </c>
      <c r="E2279" s="400" t="s">
        <v>947</v>
      </c>
      <c r="F2279" s="399" t="s">
        <v>947</v>
      </c>
      <c r="G2279" s="399">
        <v>94962</v>
      </c>
      <c r="H2279" s="399" t="s">
        <v>3377</v>
      </c>
      <c r="I2279" s="399" t="s">
        <v>2331</v>
      </c>
      <c r="J2279" s="399" t="s">
        <v>1037</v>
      </c>
      <c r="K2279" s="400">
        <v>263.77</v>
      </c>
      <c r="L2279" s="399" t="s">
        <v>951</v>
      </c>
    </row>
    <row r="2280" spans="1:12" ht="13.5">
      <c r="A2280" s="399" t="s">
        <v>2904</v>
      </c>
      <c r="B2280" s="399" t="s">
        <v>2905</v>
      </c>
      <c r="C2280" s="399" t="s">
        <v>3329</v>
      </c>
      <c r="D2280" s="399" t="s">
        <v>3330</v>
      </c>
      <c r="E2280" s="400" t="s">
        <v>947</v>
      </c>
      <c r="F2280" s="399" t="s">
        <v>947</v>
      </c>
      <c r="G2280" s="399">
        <v>94963</v>
      </c>
      <c r="H2280" s="399" t="s">
        <v>3378</v>
      </c>
      <c r="I2280" s="399" t="s">
        <v>2331</v>
      </c>
      <c r="J2280" s="399" t="s">
        <v>1037</v>
      </c>
      <c r="K2280" s="400">
        <v>285.22000000000003</v>
      </c>
      <c r="L2280" s="399" t="s">
        <v>951</v>
      </c>
    </row>
    <row r="2281" spans="1:12" ht="13.5">
      <c r="A2281" s="399" t="s">
        <v>2904</v>
      </c>
      <c r="B2281" s="399" t="s">
        <v>2905</v>
      </c>
      <c r="C2281" s="399" t="s">
        <v>3329</v>
      </c>
      <c r="D2281" s="399" t="s">
        <v>3330</v>
      </c>
      <c r="E2281" s="400" t="s">
        <v>947</v>
      </c>
      <c r="F2281" s="399" t="s">
        <v>947</v>
      </c>
      <c r="G2281" s="399">
        <v>94964</v>
      </c>
      <c r="H2281" s="399" t="s">
        <v>3379</v>
      </c>
      <c r="I2281" s="399" t="s">
        <v>2331</v>
      </c>
      <c r="J2281" s="399" t="s">
        <v>1037</v>
      </c>
      <c r="K2281" s="400">
        <v>306.16000000000003</v>
      </c>
      <c r="L2281" s="399" t="s">
        <v>951</v>
      </c>
    </row>
    <row r="2282" spans="1:12" ht="13.5">
      <c r="A2282" s="399" t="s">
        <v>2904</v>
      </c>
      <c r="B2282" s="399" t="s">
        <v>2905</v>
      </c>
      <c r="C2282" s="399" t="s">
        <v>3329</v>
      </c>
      <c r="D2282" s="399" t="s">
        <v>3330</v>
      </c>
      <c r="E2282" s="400" t="s">
        <v>947</v>
      </c>
      <c r="F2282" s="399" t="s">
        <v>947</v>
      </c>
      <c r="G2282" s="399">
        <v>94965</v>
      </c>
      <c r="H2282" s="399" t="s">
        <v>3380</v>
      </c>
      <c r="I2282" s="399" t="s">
        <v>2331</v>
      </c>
      <c r="J2282" s="399" t="s">
        <v>1037</v>
      </c>
      <c r="K2282" s="400">
        <v>312.77</v>
      </c>
      <c r="L2282" s="399" t="s">
        <v>951</v>
      </c>
    </row>
    <row r="2283" spans="1:12" ht="13.5">
      <c r="A2283" s="399" t="s">
        <v>2904</v>
      </c>
      <c r="B2283" s="399" t="s">
        <v>2905</v>
      </c>
      <c r="C2283" s="399" t="s">
        <v>3329</v>
      </c>
      <c r="D2283" s="399" t="s">
        <v>3330</v>
      </c>
      <c r="E2283" s="400" t="s">
        <v>947</v>
      </c>
      <c r="F2283" s="399" t="s">
        <v>947</v>
      </c>
      <c r="G2283" s="399">
        <v>94966</v>
      </c>
      <c r="H2283" s="399" t="s">
        <v>3381</v>
      </c>
      <c r="I2283" s="399" t="s">
        <v>2331</v>
      </c>
      <c r="J2283" s="399" t="s">
        <v>1037</v>
      </c>
      <c r="K2283" s="400">
        <v>321</v>
      </c>
      <c r="L2283" s="399" t="s">
        <v>951</v>
      </c>
    </row>
    <row r="2284" spans="1:12" ht="13.5">
      <c r="A2284" s="399" t="s">
        <v>2904</v>
      </c>
      <c r="B2284" s="399" t="s">
        <v>2905</v>
      </c>
      <c r="C2284" s="399" t="s">
        <v>3329</v>
      </c>
      <c r="D2284" s="399" t="s">
        <v>3330</v>
      </c>
      <c r="E2284" s="400" t="s">
        <v>947</v>
      </c>
      <c r="F2284" s="399" t="s">
        <v>947</v>
      </c>
      <c r="G2284" s="399">
        <v>94967</v>
      </c>
      <c r="H2284" s="399" t="s">
        <v>3382</v>
      </c>
      <c r="I2284" s="399" t="s">
        <v>2331</v>
      </c>
      <c r="J2284" s="399" t="s">
        <v>1037</v>
      </c>
      <c r="K2284" s="400">
        <v>358.13</v>
      </c>
      <c r="L2284" s="399" t="s">
        <v>951</v>
      </c>
    </row>
    <row r="2285" spans="1:12" ht="13.5">
      <c r="A2285" s="399" t="s">
        <v>2904</v>
      </c>
      <c r="B2285" s="399" t="s">
        <v>2905</v>
      </c>
      <c r="C2285" s="399" t="s">
        <v>3329</v>
      </c>
      <c r="D2285" s="399" t="s">
        <v>3330</v>
      </c>
      <c r="E2285" s="400" t="s">
        <v>947</v>
      </c>
      <c r="F2285" s="399" t="s">
        <v>947</v>
      </c>
      <c r="G2285" s="399">
        <v>94968</v>
      </c>
      <c r="H2285" s="399" t="s">
        <v>3383</v>
      </c>
      <c r="I2285" s="399" t="s">
        <v>2331</v>
      </c>
      <c r="J2285" s="399" t="s">
        <v>1037</v>
      </c>
      <c r="K2285" s="400">
        <v>260.75</v>
      </c>
      <c r="L2285" s="399" t="s">
        <v>951</v>
      </c>
    </row>
    <row r="2286" spans="1:12" ht="13.5">
      <c r="A2286" s="399" t="s">
        <v>2904</v>
      </c>
      <c r="B2286" s="399" t="s">
        <v>2905</v>
      </c>
      <c r="C2286" s="399" t="s">
        <v>3329</v>
      </c>
      <c r="D2286" s="399" t="s">
        <v>3330</v>
      </c>
      <c r="E2286" s="400" t="s">
        <v>947</v>
      </c>
      <c r="F2286" s="399" t="s">
        <v>947</v>
      </c>
      <c r="G2286" s="399">
        <v>94969</v>
      </c>
      <c r="H2286" s="399" t="s">
        <v>3384</v>
      </c>
      <c r="I2286" s="399" t="s">
        <v>2331</v>
      </c>
      <c r="J2286" s="399" t="s">
        <v>1037</v>
      </c>
      <c r="K2286" s="400">
        <v>279.73</v>
      </c>
      <c r="L2286" s="399" t="s">
        <v>951</v>
      </c>
    </row>
    <row r="2287" spans="1:12" ht="13.5">
      <c r="A2287" s="399" t="s">
        <v>2904</v>
      </c>
      <c r="B2287" s="399" t="s">
        <v>2905</v>
      </c>
      <c r="C2287" s="399" t="s">
        <v>3329</v>
      </c>
      <c r="D2287" s="399" t="s">
        <v>3330</v>
      </c>
      <c r="E2287" s="400" t="s">
        <v>947</v>
      </c>
      <c r="F2287" s="399" t="s">
        <v>947</v>
      </c>
      <c r="G2287" s="399">
        <v>94970</v>
      </c>
      <c r="H2287" s="399" t="s">
        <v>3385</v>
      </c>
      <c r="I2287" s="399" t="s">
        <v>2331</v>
      </c>
      <c r="J2287" s="399" t="s">
        <v>1037</v>
      </c>
      <c r="K2287" s="400">
        <v>295.85000000000002</v>
      </c>
      <c r="L2287" s="399" t="s">
        <v>951</v>
      </c>
    </row>
    <row r="2288" spans="1:12" ht="13.5">
      <c r="A2288" s="399" t="s">
        <v>2904</v>
      </c>
      <c r="B2288" s="399" t="s">
        <v>2905</v>
      </c>
      <c r="C2288" s="399" t="s">
        <v>3329</v>
      </c>
      <c r="D2288" s="399" t="s">
        <v>3330</v>
      </c>
      <c r="E2288" s="400" t="s">
        <v>947</v>
      </c>
      <c r="F2288" s="399" t="s">
        <v>947</v>
      </c>
      <c r="G2288" s="399">
        <v>94971</v>
      </c>
      <c r="H2288" s="399" t="s">
        <v>3386</v>
      </c>
      <c r="I2288" s="399" t="s">
        <v>2331</v>
      </c>
      <c r="J2288" s="399" t="s">
        <v>1037</v>
      </c>
      <c r="K2288" s="400">
        <v>307.11</v>
      </c>
      <c r="L2288" s="399" t="s">
        <v>951</v>
      </c>
    </row>
    <row r="2289" spans="1:12" ht="13.5">
      <c r="A2289" s="399" t="s">
        <v>2904</v>
      </c>
      <c r="B2289" s="399" t="s">
        <v>2905</v>
      </c>
      <c r="C2289" s="399" t="s">
        <v>3329</v>
      </c>
      <c r="D2289" s="399" t="s">
        <v>3330</v>
      </c>
      <c r="E2289" s="400" t="s">
        <v>947</v>
      </c>
      <c r="F2289" s="399" t="s">
        <v>947</v>
      </c>
      <c r="G2289" s="399">
        <v>94972</v>
      </c>
      <c r="H2289" s="399" t="s">
        <v>3387</v>
      </c>
      <c r="I2289" s="399" t="s">
        <v>2331</v>
      </c>
      <c r="J2289" s="399" t="s">
        <v>1037</v>
      </c>
      <c r="K2289" s="400">
        <v>315.14</v>
      </c>
      <c r="L2289" s="399" t="s">
        <v>951</v>
      </c>
    </row>
    <row r="2290" spans="1:12" ht="13.5">
      <c r="A2290" s="399" t="s">
        <v>2904</v>
      </c>
      <c r="B2290" s="399" t="s">
        <v>2905</v>
      </c>
      <c r="C2290" s="399" t="s">
        <v>3329</v>
      </c>
      <c r="D2290" s="399" t="s">
        <v>3330</v>
      </c>
      <c r="E2290" s="400" t="s">
        <v>947</v>
      </c>
      <c r="F2290" s="399" t="s">
        <v>947</v>
      </c>
      <c r="G2290" s="399">
        <v>94973</v>
      </c>
      <c r="H2290" s="399" t="s">
        <v>3388</v>
      </c>
      <c r="I2290" s="399" t="s">
        <v>2331</v>
      </c>
      <c r="J2290" s="399" t="s">
        <v>1037</v>
      </c>
      <c r="K2290" s="400">
        <v>350.88</v>
      </c>
      <c r="L2290" s="399" t="s">
        <v>951</v>
      </c>
    </row>
    <row r="2291" spans="1:12" ht="13.5">
      <c r="A2291" s="399" t="s">
        <v>2904</v>
      </c>
      <c r="B2291" s="399" t="s">
        <v>2905</v>
      </c>
      <c r="C2291" s="399" t="s">
        <v>3329</v>
      </c>
      <c r="D2291" s="399" t="s">
        <v>3330</v>
      </c>
      <c r="E2291" s="400" t="s">
        <v>947</v>
      </c>
      <c r="F2291" s="399" t="s">
        <v>947</v>
      </c>
      <c r="G2291" s="399">
        <v>94974</v>
      </c>
      <c r="H2291" s="399" t="s">
        <v>3389</v>
      </c>
      <c r="I2291" s="399" t="s">
        <v>2331</v>
      </c>
      <c r="J2291" s="399" t="s">
        <v>1037</v>
      </c>
      <c r="K2291" s="400">
        <v>371.04</v>
      </c>
      <c r="L2291" s="399" t="s">
        <v>951</v>
      </c>
    </row>
    <row r="2292" spans="1:12" ht="13.5">
      <c r="A2292" s="399" t="s">
        <v>2904</v>
      </c>
      <c r="B2292" s="399" t="s">
        <v>2905</v>
      </c>
      <c r="C2292" s="399" t="s">
        <v>3329</v>
      </c>
      <c r="D2292" s="399" t="s">
        <v>3330</v>
      </c>
      <c r="E2292" s="400" t="s">
        <v>947</v>
      </c>
      <c r="F2292" s="399" t="s">
        <v>947</v>
      </c>
      <c r="G2292" s="399">
        <v>94975</v>
      </c>
      <c r="H2292" s="399" t="s">
        <v>3390</v>
      </c>
      <c r="I2292" s="399" t="s">
        <v>2331</v>
      </c>
      <c r="J2292" s="399" t="s">
        <v>1037</v>
      </c>
      <c r="K2292" s="400">
        <v>390.64</v>
      </c>
      <c r="L2292" s="399" t="s">
        <v>951</v>
      </c>
    </row>
    <row r="2293" spans="1:12" ht="13.5">
      <c r="A2293" s="399" t="s">
        <v>2904</v>
      </c>
      <c r="B2293" s="399" t="s">
        <v>2905</v>
      </c>
      <c r="C2293" s="399" t="s">
        <v>3329</v>
      </c>
      <c r="D2293" s="399" t="s">
        <v>3330</v>
      </c>
      <c r="E2293" s="400" t="s">
        <v>947</v>
      </c>
      <c r="F2293" s="399" t="s">
        <v>947</v>
      </c>
      <c r="G2293" s="399">
        <v>96555</v>
      </c>
      <c r="H2293" s="399" t="s">
        <v>3391</v>
      </c>
      <c r="I2293" s="399" t="s">
        <v>2331</v>
      </c>
      <c r="J2293" s="399" t="s">
        <v>950</v>
      </c>
      <c r="K2293" s="400">
        <v>457.28</v>
      </c>
      <c r="L2293" s="399" t="s">
        <v>951</v>
      </c>
    </row>
    <row r="2294" spans="1:12" ht="13.5">
      <c r="A2294" s="399" t="s">
        <v>2904</v>
      </c>
      <c r="B2294" s="399" t="s">
        <v>2905</v>
      </c>
      <c r="C2294" s="399" t="s">
        <v>3329</v>
      </c>
      <c r="D2294" s="399" t="s">
        <v>3330</v>
      </c>
      <c r="E2294" s="400" t="s">
        <v>947</v>
      </c>
      <c r="F2294" s="399" t="s">
        <v>947</v>
      </c>
      <c r="G2294" s="399">
        <v>96556</v>
      </c>
      <c r="H2294" s="399" t="s">
        <v>3392</v>
      </c>
      <c r="I2294" s="399" t="s">
        <v>2331</v>
      </c>
      <c r="J2294" s="399" t="s">
        <v>950</v>
      </c>
      <c r="K2294" s="400">
        <v>528.11</v>
      </c>
      <c r="L2294" s="399" t="s">
        <v>951</v>
      </c>
    </row>
    <row r="2295" spans="1:12" ht="13.5">
      <c r="A2295" s="399" t="s">
        <v>2904</v>
      </c>
      <c r="B2295" s="399" t="s">
        <v>2905</v>
      </c>
      <c r="C2295" s="399" t="s">
        <v>3329</v>
      </c>
      <c r="D2295" s="399" t="s">
        <v>3330</v>
      </c>
      <c r="E2295" s="400" t="s">
        <v>947</v>
      </c>
      <c r="F2295" s="399" t="s">
        <v>947</v>
      </c>
      <c r="G2295" s="399">
        <v>96557</v>
      </c>
      <c r="H2295" s="399" t="s">
        <v>3393</v>
      </c>
      <c r="I2295" s="399" t="s">
        <v>2331</v>
      </c>
      <c r="J2295" s="399" t="s">
        <v>950</v>
      </c>
      <c r="K2295" s="400">
        <v>377.75</v>
      </c>
      <c r="L2295" s="399" t="s">
        <v>951</v>
      </c>
    </row>
    <row r="2296" spans="1:12" ht="13.5">
      <c r="A2296" s="399" t="s">
        <v>2904</v>
      </c>
      <c r="B2296" s="399" t="s">
        <v>2905</v>
      </c>
      <c r="C2296" s="399" t="s">
        <v>3329</v>
      </c>
      <c r="D2296" s="399" t="s">
        <v>3330</v>
      </c>
      <c r="E2296" s="400" t="s">
        <v>947</v>
      </c>
      <c r="F2296" s="399" t="s">
        <v>947</v>
      </c>
      <c r="G2296" s="399">
        <v>96558</v>
      </c>
      <c r="H2296" s="399" t="s">
        <v>3394</v>
      </c>
      <c r="I2296" s="399" t="s">
        <v>2331</v>
      </c>
      <c r="J2296" s="399" t="s">
        <v>950</v>
      </c>
      <c r="K2296" s="400">
        <v>383.98</v>
      </c>
      <c r="L2296" s="399" t="s">
        <v>951</v>
      </c>
    </row>
    <row r="2297" spans="1:12" ht="13.5">
      <c r="A2297" s="399" t="s">
        <v>2904</v>
      </c>
      <c r="B2297" s="399" t="s">
        <v>2905</v>
      </c>
      <c r="C2297" s="399" t="s">
        <v>3329</v>
      </c>
      <c r="D2297" s="399" t="s">
        <v>3330</v>
      </c>
      <c r="E2297" s="400" t="s">
        <v>947</v>
      </c>
      <c r="F2297" s="399" t="s">
        <v>947</v>
      </c>
      <c r="G2297" s="399">
        <v>99235</v>
      </c>
      <c r="H2297" s="399" t="s">
        <v>3395</v>
      </c>
      <c r="I2297" s="399" t="s">
        <v>2331</v>
      </c>
      <c r="J2297" s="399" t="s">
        <v>1037</v>
      </c>
      <c r="K2297" s="400">
        <v>340.34</v>
      </c>
      <c r="L2297" s="399" t="s">
        <v>951</v>
      </c>
    </row>
    <row r="2298" spans="1:12" ht="13.5">
      <c r="A2298" s="399" t="s">
        <v>2904</v>
      </c>
      <c r="B2298" s="399" t="s">
        <v>2905</v>
      </c>
      <c r="C2298" s="399" t="s">
        <v>3329</v>
      </c>
      <c r="D2298" s="399" t="s">
        <v>3330</v>
      </c>
      <c r="E2298" s="400" t="s">
        <v>947</v>
      </c>
      <c r="F2298" s="399" t="s">
        <v>947</v>
      </c>
      <c r="G2298" s="399">
        <v>99431</v>
      </c>
      <c r="H2298" s="399" t="s">
        <v>3396</v>
      </c>
      <c r="I2298" s="399" t="s">
        <v>2331</v>
      </c>
      <c r="J2298" s="399" t="s">
        <v>950</v>
      </c>
      <c r="K2298" s="400">
        <v>405.79</v>
      </c>
      <c r="L2298" s="399" t="s">
        <v>951</v>
      </c>
    </row>
    <row r="2299" spans="1:12" ht="13.5">
      <c r="A2299" s="399" t="s">
        <v>2904</v>
      </c>
      <c r="B2299" s="399" t="s">
        <v>2905</v>
      </c>
      <c r="C2299" s="399" t="s">
        <v>3329</v>
      </c>
      <c r="D2299" s="399" t="s">
        <v>3330</v>
      </c>
      <c r="E2299" s="400" t="s">
        <v>947</v>
      </c>
      <c r="F2299" s="399" t="s">
        <v>947</v>
      </c>
      <c r="G2299" s="399">
        <v>99432</v>
      </c>
      <c r="H2299" s="399" t="s">
        <v>3397</v>
      </c>
      <c r="I2299" s="399" t="s">
        <v>2331</v>
      </c>
      <c r="J2299" s="399" t="s">
        <v>950</v>
      </c>
      <c r="K2299" s="400">
        <v>382.18</v>
      </c>
      <c r="L2299" s="399" t="s">
        <v>951</v>
      </c>
    </row>
    <row r="2300" spans="1:12" ht="13.5">
      <c r="A2300" s="399" t="s">
        <v>2904</v>
      </c>
      <c r="B2300" s="399" t="s">
        <v>2905</v>
      </c>
      <c r="C2300" s="399" t="s">
        <v>3329</v>
      </c>
      <c r="D2300" s="399" t="s">
        <v>3330</v>
      </c>
      <c r="E2300" s="400" t="s">
        <v>947</v>
      </c>
      <c r="F2300" s="399" t="s">
        <v>947</v>
      </c>
      <c r="G2300" s="399">
        <v>99433</v>
      </c>
      <c r="H2300" s="399" t="s">
        <v>3398</v>
      </c>
      <c r="I2300" s="399" t="s">
        <v>2331</v>
      </c>
      <c r="J2300" s="399" t="s">
        <v>950</v>
      </c>
      <c r="K2300" s="400">
        <v>432.19</v>
      </c>
      <c r="L2300" s="399" t="s">
        <v>951</v>
      </c>
    </row>
    <row r="2301" spans="1:12" ht="13.5">
      <c r="A2301" s="399" t="s">
        <v>2904</v>
      </c>
      <c r="B2301" s="399" t="s">
        <v>2905</v>
      </c>
      <c r="C2301" s="399" t="s">
        <v>3329</v>
      </c>
      <c r="D2301" s="399" t="s">
        <v>3330</v>
      </c>
      <c r="E2301" s="400" t="s">
        <v>947</v>
      </c>
      <c r="F2301" s="399" t="s">
        <v>947</v>
      </c>
      <c r="G2301" s="399">
        <v>99434</v>
      </c>
      <c r="H2301" s="399" t="s">
        <v>3399</v>
      </c>
      <c r="I2301" s="399" t="s">
        <v>2331</v>
      </c>
      <c r="J2301" s="399" t="s">
        <v>950</v>
      </c>
      <c r="K2301" s="400">
        <v>409.7</v>
      </c>
      <c r="L2301" s="399" t="s">
        <v>951</v>
      </c>
    </row>
    <row r="2302" spans="1:12" ht="13.5">
      <c r="A2302" s="399" t="s">
        <v>2904</v>
      </c>
      <c r="B2302" s="399" t="s">
        <v>2905</v>
      </c>
      <c r="C2302" s="399" t="s">
        <v>3329</v>
      </c>
      <c r="D2302" s="399" t="s">
        <v>3330</v>
      </c>
      <c r="E2302" s="400" t="s">
        <v>947</v>
      </c>
      <c r="F2302" s="399" t="s">
        <v>947</v>
      </c>
      <c r="G2302" s="399">
        <v>99435</v>
      </c>
      <c r="H2302" s="399" t="s">
        <v>3400</v>
      </c>
      <c r="I2302" s="399" t="s">
        <v>2331</v>
      </c>
      <c r="J2302" s="399" t="s">
        <v>950</v>
      </c>
      <c r="K2302" s="400">
        <v>395.76</v>
      </c>
      <c r="L2302" s="399" t="s">
        <v>951</v>
      </c>
    </row>
    <row r="2303" spans="1:12" ht="13.5">
      <c r="A2303" s="399" t="s">
        <v>2904</v>
      </c>
      <c r="B2303" s="399" t="s">
        <v>2905</v>
      </c>
      <c r="C2303" s="399" t="s">
        <v>3329</v>
      </c>
      <c r="D2303" s="399" t="s">
        <v>3330</v>
      </c>
      <c r="E2303" s="400" t="s">
        <v>947</v>
      </c>
      <c r="F2303" s="399" t="s">
        <v>947</v>
      </c>
      <c r="G2303" s="399">
        <v>99436</v>
      </c>
      <c r="H2303" s="399" t="s">
        <v>3401</v>
      </c>
      <c r="I2303" s="399" t="s">
        <v>2331</v>
      </c>
      <c r="J2303" s="399" t="s">
        <v>950</v>
      </c>
      <c r="K2303" s="400">
        <v>450.2</v>
      </c>
      <c r="L2303" s="399" t="s">
        <v>951</v>
      </c>
    </row>
    <row r="2304" spans="1:12" ht="13.5">
      <c r="A2304" s="399" t="s">
        <v>2904</v>
      </c>
      <c r="B2304" s="399" t="s">
        <v>2905</v>
      </c>
      <c r="C2304" s="399" t="s">
        <v>3329</v>
      </c>
      <c r="D2304" s="399" t="s">
        <v>3330</v>
      </c>
      <c r="E2304" s="400" t="s">
        <v>947</v>
      </c>
      <c r="F2304" s="399" t="s">
        <v>947</v>
      </c>
      <c r="G2304" s="399">
        <v>99437</v>
      </c>
      <c r="H2304" s="399" t="s">
        <v>3402</v>
      </c>
      <c r="I2304" s="399" t="s">
        <v>2331</v>
      </c>
      <c r="J2304" s="399" t="s">
        <v>1037</v>
      </c>
      <c r="K2304" s="400">
        <v>362.97</v>
      </c>
      <c r="L2304" s="399" t="s">
        <v>951</v>
      </c>
    </row>
    <row r="2305" spans="1:12" ht="13.5">
      <c r="A2305" s="399" t="s">
        <v>2904</v>
      </c>
      <c r="B2305" s="399" t="s">
        <v>2905</v>
      </c>
      <c r="C2305" s="399" t="s">
        <v>3329</v>
      </c>
      <c r="D2305" s="399" t="s">
        <v>3330</v>
      </c>
      <c r="E2305" s="400" t="s">
        <v>947</v>
      </c>
      <c r="F2305" s="399" t="s">
        <v>947</v>
      </c>
      <c r="G2305" s="399">
        <v>99438</v>
      </c>
      <c r="H2305" s="399" t="s">
        <v>3403</v>
      </c>
      <c r="I2305" s="399" t="s">
        <v>2331</v>
      </c>
      <c r="J2305" s="399" t="s">
        <v>1037</v>
      </c>
      <c r="K2305" s="400">
        <v>368.4</v>
      </c>
      <c r="L2305" s="399" t="s">
        <v>951</v>
      </c>
    </row>
    <row r="2306" spans="1:12" ht="13.5">
      <c r="A2306" s="399" t="s">
        <v>2904</v>
      </c>
      <c r="B2306" s="399" t="s">
        <v>2905</v>
      </c>
      <c r="C2306" s="399" t="s">
        <v>3329</v>
      </c>
      <c r="D2306" s="399" t="s">
        <v>3330</v>
      </c>
      <c r="E2306" s="400" t="s">
        <v>947</v>
      </c>
      <c r="F2306" s="399" t="s">
        <v>947</v>
      </c>
      <c r="G2306" s="399">
        <v>99439</v>
      </c>
      <c r="H2306" s="399" t="s">
        <v>3404</v>
      </c>
      <c r="I2306" s="399" t="s">
        <v>2331</v>
      </c>
      <c r="J2306" s="399" t="s">
        <v>950</v>
      </c>
      <c r="K2306" s="400">
        <v>399.54</v>
      </c>
      <c r="L2306" s="399" t="s">
        <v>951</v>
      </c>
    </row>
    <row r="2307" spans="1:12" ht="13.5">
      <c r="A2307" s="399" t="s">
        <v>2904</v>
      </c>
      <c r="B2307" s="399" t="s">
        <v>2905</v>
      </c>
      <c r="C2307" s="399" t="s">
        <v>3405</v>
      </c>
      <c r="D2307" s="399" t="s">
        <v>3406</v>
      </c>
      <c r="E2307" s="400">
        <v>74141</v>
      </c>
      <c r="F2307" s="399" t="s">
        <v>3407</v>
      </c>
      <c r="G2307" s="399" t="s">
        <v>3408</v>
      </c>
      <c r="H2307" s="399" t="s">
        <v>3409</v>
      </c>
      <c r="I2307" s="399" t="s">
        <v>1205</v>
      </c>
      <c r="J2307" s="399" t="s">
        <v>950</v>
      </c>
      <c r="K2307" s="400">
        <v>73.39</v>
      </c>
      <c r="L2307" s="399" t="s">
        <v>951</v>
      </c>
    </row>
    <row r="2308" spans="1:12" ht="13.5">
      <c r="A2308" s="399" t="s">
        <v>2904</v>
      </c>
      <c r="B2308" s="399" t="s">
        <v>2905</v>
      </c>
      <c r="C2308" s="399" t="s">
        <v>3405</v>
      </c>
      <c r="D2308" s="399" t="s">
        <v>3406</v>
      </c>
      <c r="E2308" s="400">
        <v>74141</v>
      </c>
      <c r="F2308" s="399" t="s">
        <v>3407</v>
      </c>
      <c r="G2308" s="399" t="s">
        <v>3410</v>
      </c>
      <c r="H2308" s="399" t="s">
        <v>3411</v>
      </c>
      <c r="I2308" s="399" t="s">
        <v>1205</v>
      </c>
      <c r="J2308" s="399" t="s">
        <v>950</v>
      </c>
      <c r="K2308" s="400">
        <v>81.41</v>
      </c>
      <c r="L2308" s="399" t="s">
        <v>951</v>
      </c>
    </row>
    <row r="2309" spans="1:12" ht="13.5">
      <c r="A2309" s="399" t="s">
        <v>2904</v>
      </c>
      <c r="B2309" s="399" t="s">
        <v>2905</v>
      </c>
      <c r="C2309" s="399" t="s">
        <v>3405</v>
      </c>
      <c r="D2309" s="399" t="s">
        <v>3406</v>
      </c>
      <c r="E2309" s="400">
        <v>74141</v>
      </c>
      <c r="F2309" s="399" t="s">
        <v>3407</v>
      </c>
      <c r="G2309" s="399" t="s">
        <v>3412</v>
      </c>
      <c r="H2309" s="399" t="s">
        <v>3413</v>
      </c>
      <c r="I2309" s="399" t="s">
        <v>1205</v>
      </c>
      <c r="J2309" s="399" t="s">
        <v>950</v>
      </c>
      <c r="K2309" s="400">
        <v>96.64</v>
      </c>
      <c r="L2309" s="399" t="s">
        <v>951</v>
      </c>
    </row>
    <row r="2310" spans="1:12" ht="13.5">
      <c r="A2310" s="399" t="s">
        <v>2904</v>
      </c>
      <c r="B2310" s="399" t="s">
        <v>2905</v>
      </c>
      <c r="C2310" s="399" t="s">
        <v>3405</v>
      </c>
      <c r="D2310" s="399" t="s">
        <v>3406</v>
      </c>
      <c r="E2310" s="400">
        <v>74141</v>
      </c>
      <c r="F2310" s="399" t="s">
        <v>3407</v>
      </c>
      <c r="G2310" s="399" t="s">
        <v>3414</v>
      </c>
      <c r="H2310" s="399" t="s">
        <v>3415</v>
      </c>
      <c r="I2310" s="399" t="s">
        <v>1205</v>
      </c>
      <c r="J2310" s="399" t="s">
        <v>950</v>
      </c>
      <c r="K2310" s="400">
        <v>110.21</v>
      </c>
      <c r="L2310" s="399" t="s">
        <v>951</v>
      </c>
    </row>
    <row r="2311" spans="1:12" ht="13.5">
      <c r="A2311" s="399" t="s">
        <v>2904</v>
      </c>
      <c r="B2311" s="399" t="s">
        <v>2905</v>
      </c>
      <c r="C2311" s="399" t="s">
        <v>3405</v>
      </c>
      <c r="D2311" s="399" t="s">
        <v>3406</v>
      </c>
      <c r="E2311" s="400">
        <v>74202</v>
      </c>
      <c r="F2311" s="399" t="s">
        <v>3407</v>
      </c>
      <c r="G2311" s="399" t="s">
        <v>3416</v>
      </c>
      <c r="H2311" s="399" t="s">
        <v>3417</v>
      </c>
      <c r="I2311" s="399" t="s">
        <v>1205</v>
      </c>
      <c r="J2311" s="399" t="s">
        <v>950</v>
      </c>
      <c r="K2311" s="400">
        <v>65.94</v>
      </c>
      <c r="L2311" s="399" t="s">
        <v>951</v>
      </c>
    </row>
    <row r="2312" spans="1:12" ht="13.5">
      <c r="A2312" s="399" t="s">
        <v>2904</v>
      </c>
      <c r="B2312" s="399" t="s">
        <v>2905</v>
      </c>
      <c r="C2312" s="399" t="s">
        <v>3405</v>
      </c>
      <c r="D2312" s="399" t="s">
        <v>3406</v>
      </c>
      <c r="E2312" s="400">
        <v>74202</v>
      </c>
      <c r="F2312" s="399" t="s">
        <v>3407</v>
      </c>
      <c r="G2312" s="399" t="s">
        <v>3418</v>
      </c>
      <c r="H2312" s="399" t="s">
        <v>3419</v>
      </c>
      <c r="I2312" s="399" t="s">
        <v>1205</v>
      </c>
      <c r="J2312" s="399" t="s">
        <v>950</v>
      </c>
      <c r="K2312" s="400">
        <v>72.75</v>
      </c>
      <c r="L2312" s="399" t="s">
        <v>951</v>
      </c>
    </row>
    <row r="2313" spans="1:12" ht="13.5">
      <c r="A2313" s="399" t="s">
        <v>2904</v>
      </c>
      <c r="B2313" s="399" t="s">
        <v>2905</v>
      </c>
      <c r="C2313" s="399" t="s">
        <v>3420</v>
      </c>
      <c r="D2313" s="399" t="s">
        <v>3421</v>
      </c>
      <c r="E2313" s="400" t="s">
        <v>947</v>
      </c>
      <c r="F2313" s="399" t="s">
        <v>947</v>
      </c>
      <c r="G2313" s="399">
        <v>83518</v>
      </c>
      <c r="H2313" s="399" t="s">
        <v>3422</v>
      </c>
      <c r="I2313" s="399" t="s">
        <v>2331</v>
      </c>
      <c r="J2313" s="399" t="s">
        <v>1037</v>
      </c>
      <c r="K2313" s="400">
        <v>328.55</v>
      </c>
      <c r="L2313" s="399" t="s">
        <v>951</v>
      </c>
    </row>
    <row r="2314" spans="1:12" ht="13.5">
      <c r="A2314" s="399" t="s">
        <v>2904</v>
      </c>
      <c r="B2314" s="399" t="s">
        <v>2905</v>
      </c>
      <c r="C2314" s="399" t="s">
        <v>3423</v>
      </c>
      <c r="D2314" s="399" t="s">
        <v>3424</v>
      </c>
      <c r="E2314" s="400" t="s">
        <v>947</v>
      </c>
      <c r="F2314" s="399" t="s">
        <v>947</v>
      </c>
      <c r="G2314" s="399">
        <v>98576</v>
      </c>
      <c r="H2314" s="399" t="s">
        <v>3425</v>
      </c>
      <c r="I2314" s="399" t="s">
        <v>949</v>
      </c>
      <c r="J2314" s="399" t="s">
        <v>950</v>
      </c>
      <c r="K2314" s="400">
        <v>16.84</v>
      </c>
      <c r="L2314" s="399" t="s">
        <v>951</v>
      </c>
    </row>
    <row r="2315" spans="1:12" ht="13.5">
      <c r="A2315" s="399" t="s">
        <v>2904</v>
      </c>
      <c r="B2315" s="399" t="s">
        <v>2905</v>
      </c>
      <c r="C2315" s="399" t="s">
        <v>3426</v>
      </c>
      <c r="D2315" s="399" t="s">
        <v>3427</v>
      </c>
      <c r="E2315" s="400" t="s">
        <v>947</v>
      </c>
      <c r="F2315" s="399" t="s">
        <v>947</v>
      </c>
      <c r="G2315" s="399">
        <v>93182</v>
      </c>
      <c r="H2315" s="399" t="s">
        <v>3428</v>
      </c>
      <c r="I2315" s="399" t="s">
        <v>949</v>
      </c>
      <c r="J2315" s="399" t="s">
        <v>950</v>
      </c>
      <c r="K2315" s="400">
        <v>26.76</v>
      </c>
      <c r="L2315" s="399" t="s">
        <v>951</v>
      </c>
    </row>
    <row r="2316" spans="1:12" ht="13.5">
      <c r="A2316" s="399" t="s">
        <v>2904</v>
      </c>
      <c r="B2316" s="399" t="s">
        <v>2905</v>
      </c>
      <c r="C2316" s="399" t="s">
        <v>3426</v>
      </c>
      <c r="D2316" s="399" t="s">
        <v>3427</v>
      </c>
      <c r="E2316" s="400" t="s">
        <v>947</v>
      </c>
      <c r="F2316" s="399" t="s">
        <v>947</v>
      </c>
      <c r="G2316" s="399">
        <v>93183</v>
      </c>
      <c r="H2316" s="399" t="s">
        <v>3429</v>
      </c>
      <c r="I2316" s="399" t="s">
        <v>949</v>
      </c>
      <c r="J2316" s="399" t="s">
        <v>950</v>
      </c>
      <c r="K2316" s="400">
        <v>33.590000000000003</v>
      </c>
      <c r="L2316" s="399" t="s">
        <v>951</v>
      </c>
    </row>
    <row r="2317" spans="1:12" ht="13.5">
      <c r="A2317" s="399" t="s">
        <v>2904</v>
      </c>
      <c r="B2317" s="399" t="s">
        <v>2905</v>
      </c>
      <c r="C2317" s="399" t="s">
        <v>3426</v>
      </c>
      <c r="D2317" s="399" t="s">
        <v>3427</v>
      </c>
      <c r="E2317" s="400" t="s">
        <v>947</v>
      </c>
      <c r="F2317" s="399" t="s">
        <v>947</v>
      </c>
      <c r="G2317" s="399">
        <v>93184</v>
      </c>
      <c r="H2317" s="399" t="s">
        <v>3430</v>
      </c>
      <c r="I2317" s="399" t="s">
        <v>949</v>
      </c>
      <c r="J2317" s="399" t="s">
        <v>950</v>
      </c>
      <c r="K2317" s="400">
        <v>20.440000000000001</v>
      </c>
      <c r="L2317" s="399" t="s">
        <v>951</v>
      </c>
    </row>
    <row r="2318" spans="1:12" ht="13.5">
      <c r="A2318" s="399" t="s">
        <v>2904</v>
      </c>
      <c r="B2318" s="399" t="s">
        <v>2905</v>
      </c>
      <c r="C2318" s="399" t="s">
        <v>3426</v>
      </c>
      <c r="D2318" s="399" t="s">
        <v>3427</v>
      </c>
      <c r="E2318" s="400" t="s">
        <v>947</v>
      </c>
      <c r="F2318" s="399" t="s">
        <v>947</v>
      </c>
      <c r="G2318" s="399">
        <v>93185</v>
      </c>
      <c r="H2318" s="399" t="s">
        <v>3431</v>
      </c>
      <c r="I2318" s="399" t="s">
        <v>949</v>
      </c>
      <c r="J2318" s="399" t="s">
        <v>950</v>
      </c>
      <c r="K2318" s="400">
        <v>33.01</v>
      </c>
      <c r="L2318" s="399" t="s">
        <v>951</v>
      </c>
    </row>
    <row r="2319" spans="1:12" ht="13.5">
      <c r="A2319" s="399" t="s">
        <v>2904</v>
      </c>
      <c r="B2319" s="399" t="s">
        <v>2905</v>
      </c>
      <c r="C2319" s="399" t="s">
        <v>3426</v>
      </c>
      <c r="D2319" s="399" t="s">
        <v>3427</v>
      </c>
      <c r="E2319" s="400" t="s">
        <v>947</v>
      </c>
      <c r="F2319" s="399" t="s">
        <v>947</v>
      </c>
      <c r="G2319" s="399">
        <v>93186</v>
      </c>
      <c r="H2319" s="399" t="s">
        <v>3432</v>
      </c>
      <c r="I2319" s="399" t="s">
        <v>949</v>
      </c>
      <c r="J2319" s="399" t="s">
        <v>950</v>
      </c>
      <c r="K2319" s="400">
        <v>48.89</v>
      </c>
      <c r="L2319" s="399" t="s">
        <v>951</v>
      </c>
    </row>
    <row r="2320" spans="1:12" ht="13.5">
      <c r="A2320" s="399" t="s">
        <v>2904</v>
      </c>
      <c r="B2320" s="399" t="s">
        <v>2905</v>
      </c>
      <c r="C2320" s="399" t="s">
        <v>3426</v>
      </c>
      <c r="D2320" s="399" t="s">
        <v>3427</v>
      </c>
      <c r="E2320" s="400" t="s">
        <v>947</v>
      </c>
      <c r="F2320" s="399" t="s">
        <v>947</v>
      </c>
      <c r="G2320" s="399">
        <v>93187</v>
      </c>
      <c r="H2320" s="399" t="s">
        <v>3433</v>
      </c>
      <c r="I2320" s="399" t="s">
        <v>949</v>
      </c>
      <c r="J2320" s="399" t="s">
        <v>950</v>
      </c>
      <c r="K2320" s="400">
        <v>55.48</v>
      </c>
      <c r="L2320" s="399" t="s">
        <v>951</v>
      </c>
    </row>
    <row r="2321" spans="1:12" ht="13.5">
      <c r="A2321" s="399" t="s">
        <v>2904</v>
      </c>
      <c r="B2321" s="399" t="s">
        <v>2905</v>
      </c>
      <c r="C2321" s="399" t="s">
        <v>3426</v>
      </c>
      <c r="D2321" s="399" t="s">
        <v>3427</v>
      </c>
      <c r="E2321" s="400" t="s">
        <v>947</v>
      </c>
      <c r="F2321" s="399" t="s">
        <v>947</v>
      </c>
      <c r="G2321" s="399">
        <v>93188</v>
      </c>
      <c r="H2321" s="399" t="s">
        <v>3434</v>
      </c>
      <c r="I2321" s="399" t="s">
        <v>949</v>
      </c>
      <c r="J2321" s="399" t="s">
        <v>950</v>
      </c>
      <c r="K2321" s="400">
        <v>45.57</v>
      </c>
      <c r="L2321" s="399" t="s">
        <v>951</v>
      </c>
    </row>
    <row r="2322" spans="1:12" ht="13.5">
      <c r="A2322" s="399" t="s">
        <v>2904</v>
      </c>
      <c r="B2322" s="399" t="s">
        <v>2905</v>
      </c>
      <c r="C2322" s="399" t="s">
        <v>3426</v>
      </c>
      <c r="D2322" s="399" t="s">
        <v>3427</v>
      </c>
      <c r="E2322" s="400" t="s">
        <v>947</v>
      </c>
      <c r="F2322" s="399" t="s">
        <v>947</v>
      </c>
      <c r="G2322" s="399">
        <v>93189</v>
      </c>
      <c r="H2322" s="399" t="s">
        <v>3435</v>
      </c>
      <c r="I2322" s="399" t="s">
        <v>949</v>
      </c>
      <c r="J2322" s="399" t="s">
        <v>950</v>
      </c>
      <c r="K2322" s="400">
        <v>55.74</v>
      </c>
      <c r="L2322" s="399" t="s">
        <v>951</v>
      </c>
    </row>
    <row r="2323" spans="1:12" ht="13.5">
      <c r="A2323" s="399" t="s">
        <v>2904</v>
      </c>
      <c r="B2323" s="399" t="s">
        <v>2905</v>
      </c>
      <c r="C2323" s="399" t="s">
        <v>3426</v>
      </c>
      <c r="D2323" s="399" t="s">
        <v>3427</v>
      </c>
      <c r="E2323" s="400" t="s">
        <v>947</v>
      </c>
      <c r="F2323" s="399" t="s">
        <v>947</v>
      </c>
      <c r="G2323" s="399">
        <v>93190</v>
      </c>
      <c r="H2323" s="399" t="s">
        <v>3436</v>
      </c>
      <c r="I2323" s="399" t="s">
        <v>949</v>
      </c>
      <c r="J2323" s="399" t="s">
        <v>1037</v>
      </c>
      <c r="K2323" s="400">
        <v>29.86</v>
      </c>
      <c r="L2323" s="399" t="s">
        <v>951</v>
      </c>
    </row>
    <row r="2324" spans="1:12" ht="13.5">
      <c r="A2324" s="399" t="s">
        <v>2904</v>
      </c>
      <c r="B2324" s="399" t="s">
        <v>2905</v>
      </c>
      <c r="C2324" s="399" t="s">
        <v>3426</v>
      </c>
      <c r="D2324" s="399" t="s">
        <v>3427</v>
      </c>
      <c r="E2324" s="400" t="s">
        <v>947</v>
      </c>
      <c r="F2324" s="399" t="s">
        <v>947</v>
      </c>
      <c r="G2324" s="399">
        <v>93191</v>
      </c>
      <c r="H2324" s="399" t="s">
        <v>3437</v>
      </c>
      <c r="I2324" s="399" t="s">
        <v>949</v>
      </c>
      <c r="J2324" s="399" t="s">
        <v>1037</v>
      </c>
      <c r="K2324" s="400">
        <v>30.94</v>
      </c>
      <c r="L2324" s="399" t="s">
        <v>951</v>
      </c>
    </row>
    <row r="2325" spans="1:12" ht="13.5">
      <c r="A2325" s="399" t="s">
        <v>2904</v>
      </c>
      <c r="B2325" s="399" t="s">
        <v>2905</v>
      </c>
      <c r="C2325" s="399" t="s">
        <v>3426</v>
      </c>
      <c r="D2325" s="399" t="s">
        <v>3427</v>
      </c>
      <c r="E2325" s="400" t="s">
        <v>947</v>
      </c>
      <c r="F2325" s="399" t="s">
        <v>947</v>
      </c>
      <c r="G2325" s="399">
        <v>93192</v>
      </c>
      <c r="H2325" s="399" t="s">
        <v>3438</v>
      </c>
      <c r="I2325" s="399" t="s">
        <v>949</v>
      </c>
      <c r="J2325" s="399" t="s">
        <v>1037</v>
      </c>
      <c r="K2325" s="400">
        <v>32.04</v>
      </c>
      <c r="L2325" s="399" t="s">
        <v>951</v>
      </c>
    </row>
    <row r="2326" spans="1:12" ht="13.5">
      <c r="A2326" s="399" t="s">
        <v>2904</v>
      </c>
      <c r="B2326" s="399" t="s">
        <v>2905</v>
      </c>
      <c r="C2326" s="399" t="s">
        <v>3426</v>
      </c>
      <c r="D2326" s="399" t="s">
        <v>3427</v>
      </c>
      <c r="E2326" s="400" t="s">
        <v>947</v>
      </c>
      <c r="F2326" s="399" t="s">
        <v>947</v>
      </c>
      <c r="G2326" s="399">
        <v>93193</v>
      </c>
      <c r="H2326" s="399" t="s">
        <v>3439</v>
      </c>
      <c r="I2326" s="399" t="s">
        <v>949</v>
      </c>
      <c r="J2326" s="399" t="s">
        <v>1037</v>
      </c>
      <c r="K2326" s="400">
        <v>31.29</v>
      </c>
      <c r="L2326" s="399" t="s">
        <v>951</v>
      </c>
    </row>
    <row r="2327" spans="1:12" ht="13.5">
      <c r="A2327" s="399" t="s">
        <v>2904</v>
      </c>
      <c r="B2327" s="399" t="s">
        <v>2905</v>
      </c>
      <c r="C2327" s="399" t="s">
        <v>3426</v>
      </c>
      <c r="D2327" s="399" t="s">
        <v>3427</v>
      </c>
      <c r="E2327" s="400" t="s">
        <v>947</v>
      </c>
      <c r="F2327" s="399" t="s">
        <v>947</v>
      </c>
      <c r="G2327" s="399">
        <v>93194</v>
      </c>
      <c r="H2327" s="399" t="s">
        <v>3440</v>
      </c>
      <c r="I2327" s="399" t="s">
        <v>949</v>
      </c>
      <c r="J2327" s="399" t="s">
        <v>950</v>
      </c>
      <c r="K2327" s="400">
        <v>26.31</v>
      </c>
      <c r="L2327" s="399" t="s">
        <v>951</v>
      </c>
    </row>
    <row r="2328" spans="1:12" ht="13.5">
      <c r="A2328" s="399" t="s">
        <v>2904</v>
      </c>
      <c r="B2328" s="399" t="s">
        <v>2905</v>
      </c>
      <c r="C2328" s="399" t="s">
        <v>3426</v>
      </c>
      <c r="D2328" s="399" t="s">
        <v>3427</v>
      </c>
      <c r="E2328" s="400" t="s">
        <v>947</v>
      </c>
      <c r="F2328" s="399" t="s">
        <v>947</v>
      </c>
      <c r="G2328" s="399">
        <v>93195</v>
      </c>
      <c r="H2328" s="399" t="s">
        <v>3441</v>
      </c>
      <c r="I2328" s="399" t="s">
        <v>949</v>
      </c>
      <c r="J2328" s="399" t="s">
        <v>950</v>
      </c>
      <c r="K2328" s="400">
        <v>31.3</v>
      </c>
      <c r="L2328" s="399" t="s">
        <v>951</v>
      </c>
    </row>
    <row r="2329" spans="1:12" ht="13.5">
      <c r="A2329" s="399" t="s">
        <v>2904</v>
      </c>
      <c r="B2329" s="399" t="s">
        <v>2905</v>
      </c>
      <c r="C2329" s="399" t="s">
        <v>3426</v>
      </c>
      <c r="D2329" s="399" t="s">
        <v>3427</v>
      </c>
      <c r="E2329" s="400" t="s">
        <v>947</v>
      </c>
      <c r="F2329" s="399" t="s">
        <v>947</v>
      </c>
      <c r="G2329" s="399">
        <v>93196</v>
      </c>
      <c r="H2329" s="399" t="s">
        <v>3442</v>
      </c>
      <c r="I2329" s="399" t="s">
        <v>949</v>
      </c>
      <c r="J2329" s="399" t="s">
        <v>950</v>
      </c>
      <c r="K2329" s="400">
        <v>47.61</v>
      </c>
      <c r="L2329" s="399" t="s">
        <v>951</v>
      </c>
    </row>
    <row r="2330" spans="1:12" ht="13.5">
      <c r="A2330" s="399" t="s">
        <v>2904</v>
      </c>
      <c r="B2330" s="399" t="s">
        <v>2905</v>
      </c>
      <c r="C2330" s="399" t="s">
        <v>3426</v>
      </c>
      <c r="D2330" s="399" t="s">
        <v>3427</v>
      </c>
      <c r="E2330" s="400" t="s">
        <v>947</v>
      </c>
      <c r="F2330" s="399" t="s">
        <v>947</v>
      </c>
      <c r="G2330" s="399">
        <v>93197</v>
      </c>
      <c r="H2330" s="399" t="s">
        <v>3443</v>
      </c>
      <c r="I2330" s="399" t="s">
        <v>949</v>
      </c>
      <c r="J2330" s="399" t="s">
        <v>950</v>
      </c>
      <c r="K2330" s="400">
        <v>52.69</v>
      </c>
      <c r="L2330" s="399" t="s">
        <v>951</v>
      </c>
    </row>
    <row r="2331" spans="1:12" ht="13.5">
      <c r="A2331" s="399" t="s">
        <v>2904</v>
      </c>
      <c r="B2331" s="399" t="s">
        <v>2905</v>
      </c>
      <c r="C2331" s="399" t="s">
        <v>3426</v>
      </c>
      <c r="D2331" s="399" t="s">
        <v>3427</v>
      </c>
      <c r="E2331" s="400" t="s">
        <v>947</v>
      </c>
      <c r="F2331" s="399" t="s">
        <v>947</v>
      </c>
      <c r="G2331" s="399">
        <v>93198</v>
      </c>
      <c r="H2331" s="399" t="s">
        <v>3444</v>
      </c>
      <c r="I2331" s="399" t="s">
        <v>949</v>
      </c>
      <c r="J2331" s="399" t="s">
        <v>1037</v>
      </c>
      <c r="K2331" s="400">
        <v>26.74</v>
      </c>
      <c r="L2331" s="399" t="s">
        <v>951</v>
      </c>
    </row>
    <row r="2332" spans="1:12" ht="13.5">
      <c r="A2332" s="399" t="s">
        <v>2904</v>
      </c>
      <c r="B2332" s="399" t="s">
        <v>2905</v>
      </c>
      <c r="C2332" s="399" t="s">
        <v>3426</v>
      </c>
      <c r="D2332" s="399" t="s">
        <v>3427</v>
      </c>
      <c r="E2332" s="400" t="s">
        <v>947</v>
      </c>
      <c r="F2332" s="399" t="s">
        <v>947</v>
      </c>
      <c r="G2332" s="399">
        <v>93199</v>
      </c>
      <c r="H2332" s="399" t="s">
        <v>3445</v>
      </c>
      <c r="I2332" s="399" t="s">
        <v>949</v>
      </c>
      <c r="J2332" s="399" t="s">
        <v>1037</v>
      </c>
      <c r="K2332" s="400">
        <v>26.24</v>
      </c>
      <c r="L2332" s="399" t="s">
        <v>951</v>
      </c>
    </row>
    <row r="2333" spans="1:12" ht="13.5">
      <c r="A2333" s="399" t="s">
        <v>2904</v>
      </c>
      <c r="B2333" s="399" t="s">
        <v>2905</v>
      </c>
      <c r="C2333" s="399" t="s">
        <v>3426</v>
      </c>
      <c r="D2333" s="399" t="s">
        <v>3427</v>
      </c>
      <c r="E2333" s="400" t="s">
        <v>947</v>
      </c>
      <c r="F2333" s="399" t="s">
        <v>947</v>
      </c>
      <c r="G2333" s="399">
        <v>93200</v>
      </c>
      <c r="H2333" s="399" t="s">
        <v>3446</v>
      </c>
      <c r="I2333" s="399" t="s">
        <v>949</v>
      </c>
      <c r="J2333" s="399" t="s">
        <v>1037</v>
      </c>
      <c r="K2333" s="400">
        <v>2.42</v>
      </c>
      <c r="L2333" s="399" t="s">
        <v>951</v>
      </c>
    </row>
    <row r="2334" spans="1:12" ht="13.5">
      <c r="A2334" s="399" t="s">
        <v>2904</v>
      </c>
      <c r="B2334" s="399" t="s">
        <v>2905</v>
      </c>
      <c r="C2334" s="399" t="s">
        <v>3426</v>
      </c>
      <c r="D2334" s="399" t="s">
        <v>3427</v>
      </c>
      <c r="E2334" s="400" t="s">
        <v>947</v>
      </c>
      <c r="F2334" s="399" t="s">
        <v>947</v>
      </c>
      <c r="G2334" s="399">
        <v>93201</v>
      </c>
      <c r="H2334" s="399" t="s">
        <v>3447</v>
      </c>
      <c r="I2334" s="399" t="s">
        <v>949</v>
      </c>
      <c r="J2334" s="399" t="s">
        <v>1037</v>
      </c>
      <c r="K2334" s="400">
        <v>5.17</v>
      </c>
      <c r="L2334" s="399" t="s">
        <v>951</v>
      </c>
    </row>
    <row r="2335" spans="1:12" ht="13.5">
      <c r="A2335" s="399" t="s">
        <v>2904</v>
      </c>
      <c r="B2335" s="399" t="s">
        <v>2905</v>
      </c>
      <c r="C2335" s="399" t="s">
        <v>3426</v>
      </c>
      <c r="D2335" s="399" t="s">
        <v>3427</v>
      </c>
      <c r="E2335" s="400" t="s">
        <v>947</v>
      </c>
      <c r="F2335" s="399" t="s">
        <v>947</v>
      </c>
      <c r="G2335" s="399">
        <v>93202</v>
      </c>
      <c r="H2335" s="399" t="s">
        <v>3448</v>
      </c>
      <c r="I2335" s="399" t="s">
        <v>949</v>
      </c>
      <c r="J2335" s="399" t="s">
        <v>1037</v>
      </c>
      <c r="K2335" s="400">
        <v>19.059999999999999</v>
      </c>
      <c r="L2335" s="399" t="s">
        <v>951</v>
      </c>
    </row>
    <row r="2336" spans="1:12" ht="13.5">
      <c r="A2336" s="399" t="s">
        <v>2904</v>
      </c>
      <c r="B2336" s="399" t="s">
        <v>2905</v>
      </c>
      <c r="C2336" s="399" t="s">
        <v>3426</v>
      </c>
      <c r="D2336" s="399" t="s">
        <v>3427</v>
      </c>
      <c r="E2336" s="400" t="s">
        <v>947</v>
      </c>
      <c r="F2336" s="399" t="s">
        <v>947</v>
      </c>
      <c r="G2336" s="399">
        <v>93203</v>
      </c>
      <c r="H2336" s="399" t="s">
        <v>3449</v>
      </c>
      <c r="I2336" s="399" t="s">
        <v>949</v>
      </c>
      <c r="J2336" s="399" t="s">
        <v>1440</v>
      </c>
      <c r="K2336" s="400">
        <v>11.17</v>
      </c>
      <c r="L2336" s="399" t="s">
        <v>951</v>
      </c>
    </row>
    <row r="2337" spans="1:12" ht="13.5">
      <c r="A2337" s="399" t="s">
        <v>2904</v>
      </c>
      <c r="B2337" s="399" t="s">
        <v>2905</v>
      </c>
      <c r="C2337" s="399" t="s">
        <v>3426</v>
      </c>
      <c r="D2337" s="399" t="s">
        <v>3427</v>
      </c>
      <c r="E2337" s="400" t="s">
        <v>947</v>
      </c>
      <c r="F2337" s="399" t="s">
        <v>947</v>
      </c>
      <c r="G2337" s="399">
        <v>93204</v>
      </c>
      <c r="H2337" s="399" t="s">
        <v>3450</v>
      </c>
      <c r="I2337" s="399" t="s">
        <v>949</v>
      </c>
      <c r="J2337" s="399" t="s">
        <v>950</v>
      </c>
      <c r="K2337" s="400">
        <v>37.01</v>
      </c>
      <c r="L2337" s="399" t="s">
        <v>951</v>
      </c>
    </row>
    <row r="2338" spans="1:12" ht="13.5">
      <c r="A2338" s="399" t="s">
        <v>2904</v>
      </c>
      <c r="B2338" s="399" t="s">
        <v>2905</v>
      </c>
      <c r="C2338" s="399" t="s">
        <v>3426</v>
      </c>
      <c r="D2338" s="399" t="s">
        <v>3427</v>
      </c>
      <c r="E2338" s="400" t="s">
        <v>947</v>
      </c>
      <c r="F2338" s="399" t="s">
        <v>947</v>
      </c>
      <c r="G2338" s="399">
        <v>93205</v>
      </c>
      <c r="H2338" s="399" t="s">
        <v>3451</v>
      </c>
      <c r="I2338" s="399" t="s">
        <v>949</v>
      </c>
      <c r="J2338" s="399" t="s">
        <v>1037</v>
      </c>
      <c r="K2338" s="400">
        <v>24.08</v>
      </c>
      <c r="L2338" s="399" t="s">
        <v>951</v>
      </c>
    </row>
    <row r="2339" spans="1:12" ht="13.5">
      <c r="A2339" s="399" t="s">
        <v>2904</v>
      </c>
      <c r="B2339" s="399" t="s">
        <v>2905</v>
      </c>
      <c r="C2339" s="399" t="s">
        <v>3452</v>
      </c>
      <c r="D2339" s="399" t="s">
        <v>3453</v>
      </c>
      <c r="E2339" s="400" t="s">
        <v>947</v>
      </c>
      <c r="F2339" s="399" t="s">
        <v>947</v>
      </c>
      <c r="G2339" s="399">
        <v>85233</v>
      </c>
      <c r="H2339" s="399" t="s">
        <v>3454</v>
      </c>
      <c r="I2339" s="399" t="s">
        <v>2331</v>
      </c>
      <c r="J2339" s="399" t="s">
        <v>950</v>
      </c>
      <c r="K2339" s="401">
        <v>2526.56</v>
      </c>
      <c r="L2339" s="399" t="s">
        <v>951</v>
      </c>
    </row>
    <row r="2340" spans="1:12" ht="13.5">
      <c r="A2340" s="399" t="s">
        <v>2904</v>
      </c>
      <c r="B2340" s="399" t="s">
        <v>2905</v>
      </c>
      <c r="C2340" s="399" t="s">
        <v>3452</v>
      </c>
      <c r="D2340" s="399" t="s">
        <v>3453</v>
      </c>
      <c r="E2340" s="400" t="s">
        <v>947</v>
      </c>
      <c r="F2340" s="399" t="s">
        <v>947</v>
      </c>
      <c r="G2340" s="399">
        <v>95952</v>
      </c>
      <c r="H2340" s="399" t="s">
        <v>3455</v>
      </c>
      <c r="I2340" s="399" t="s">
        <v>2331</v>
      </c>
      <c r="J2340" s="399" t="s">
        <v>950</v>
      </c>
      <c r="K2340" s="401">
        <v>1459.12</v>
      </c>
      <c r="L2340" s="399" t="s">
        <v>951</v>
      </c>
    </row>
    <row r="2341" spans="1:12" ht="13.5">
      <c r="A2341" s="399" t="s">
        <v>2904</v>
      </c>
      <c r="B2341" s="399" t="s">
        <v>2905</v>
      </c>
      <c r="C2341" s="399" t="s">
        <v>3452</v>
      </c>
      <c r="D2341" s="399" t="s">
        <v>3453</v>
      </c>
      <c r="E2341" s="400" t="s">
        <v>947</v>
      </c>
      <c r="F2341" s="399" t="s">
        <v>947</v>
      </c>
      <c r="G2341" s="399">
        <v>95953</v>
      </c>
      <c r="H2341" s="399" t="s">
        <v>3456</v>
      </c>
      <c r="I2341" s="399" t="s">
        <v>2331</v>
      </c>
      <c r="J2341" s="399" t="s">
        <v>950</v>
      </c>
      <c r="K2341" s="401">
        <v>2453.4899999999998</v>
      </c>
      <c r="L2341" s="399" t="s">
        <v>951</v>
      </c>
    </row>
    <row r="2342" spans="1:12" ht="13.5">
      <c r="A2342" s="399" t="s">
        <v>2904</v>
      </c>
      <c r="B2342" s="399" t="s">
        <v>2905</v>
      </c>
      <c r="C2342" s="399" t="s">
        <v>3452</v>
      </c>
      <c r="D2342" s="399" t="s">
        <v>3453</v>
      </c>
      <c r="E2342" s="400" t="s">
        <v>947</v>
      </c>
      <c r="F2342" s="399" t="s">
        <v>947</v>
      </c>
      <c r="G2342" s="399">
        <v>95954</v>
      </c>
      <c r="H2342" s="399" t="s">
        <v>3457</v>
      </c>
      <c r="I2342" s="399" t="s">
        <v>2331</v>
      </c>
      <c r="J2342" s="399" t="s">
        <v>950</v>
      </c>
      <c r="K2342" s="401">
        <v>1723.09</v>
      </c>
      <c r="L2342" s="399" t="s">
        <v>951</v>
      </c>
    </row>
    <row r="2343" spans="1:12" ht="13.5">
      <c r="A2343" s="399" t="s">
        <v>2904</v>
      </c>
      <c r="B2343" s="399" t="s">
        <v>2905</v>
      </c>
      <c r="C2343" s="399" t="s">
        <v>3452</v>
      </c>
      <c r="D2343" s="399" t="s">
        <v>3453</v>
      </c>
      <c r="E2343" s="400" t="s">
        <v>947</v>
      </c>
      <c r="F2343" s="399" t="s">
        <v>947</v>
      </c>
      <c r="G2343" s="399">
        <v>95955</v>
      </c>
      <c r="H2343" s="399" t="s">
        <v>3458</v>
      </c>
      <c r="I2343" s="399" t="s">
        <v>2331</v>
      </c>
      <c r="J2343" s="399" t="s">
        <v>950</v>
      </c>
      <c r="K2343" s="401">
        <v>2177.86</v>
      </c>
      <c r="L2343" s="399" t="s">
        <v>951</v>
      </c>
    </row>
    <row r="2344" spans="1:12" ht="13.5">
      <c r="A2344" s="399" t="s">
        <v>2904</v>
      </c>
      <c r="B2344" s="399" t="s">
        <v>2905</v>
      </c>
      <c r="C2344" s="399" t="s">
        <v>3452</v>
      </c>
      <c r="D2344" s="399" t="s">
        <v>3453</v>
      </c>
      <c r="E2344" s="400" t="s">
        <v>947</v>
      </c>
      <c r="F2344" s="399" t="s">
        <v>947</v>
      </c>
      <c r="G2344" s="399">
        <v>95956</v>
      </c>
      <c r="H2344" s="399" t="s">
        <v>3459</v>
      </c>
      <c r="I2344" s="399" t="s">
        <v>2331</v>
      </c>
      <c r="J2344" s="399" t="s">
        <v>950</v>
      </c>
      <c r="K2344" s="401">
        <v>1689.7</v>
      </c>
      <c r="L2344" s="399" t="s">
        <v>951</v>
      </c>
    </row>
    <row r="2345" spans="1:12" ht="13.5">
      <c r="A2345" s="399" t="s">
        <v>2904</v>
      </c>
      <c r="B2345" s="399" t="s">
        <v>2905</v>
      </c>
      <c r="C2345" s="399" t="s">
        <v>3452</v>
      </c>
      <c r="D2345" s="399" t="s">
        <v>3453</v>
      </c>
      <c r="E2345" s="400" t="s">
        <v>947</v>
      </c>
      <c r="F2345" s="399" t="s">
        <v>947</v>
      </c>
      <c r="G2345" s="399">
        <v>95957</v>
      </c>
      <c r="H2345" s="399" t="s">
        <v>3460</v>
      </c>
      <c r="I2345" s="399" t="s">
        <v>2331</v>
      </c>
      <c r="J2345" s="399" t="s">
        <v>950</v>
      </c>
      <c r="K2345" s="401">
        <v>2154.71</v>
      </c>
      <c r="L2345" s="399" t="s">
        <v>951</v>
      </c>
    </row>
    <row r="2346" spans="1:12" ht="13.5">
      <c r="A2346" s="399" t="s">
        <v>2904</v>
      </c>
      <c r="B2346" s="399" t="s">
        <v>2905</v>
      </c>
      <c r="C2346" s="399" t="s">
        <v>3452</v>
      </c>
      <c r="D2346" s="399" t="s">
        <v>3453</v>
      </c>
      <c r="E2346" s="400" t="s">
        <v>947</v>
      </c>
      <c r="F2346" s="399" t="s">
        <v>947</v>
      </c>
      <c r="G2346" s="399">
        <v>95969</v>
      </c>
      <c r="H2346" s="399" t="s">
        <v>3461</v>
      </c>
      <c r="I2346" s="399" t="s">
        <v>2331</v>
      </c>
      <c r="J2346" s="399" t="s">
        <v>950</v>
      </c>
      <c r="K2346" s="401">
        <v>2042.24</v>
      </c>
      <c r="L2346" s="399" t="s">
        <v>951</v>
      </c>
    </row>
    <row r="2347" spans="1:12" ht="13.5">
      <c r="A2347" s="399" t="s">
        <v>2904</v>
      </c>
      <c r="B2347" s="399" t="s">
        <v>2905</v>
      </c>
      <c r="C2347" s="399" t="s">
        <v>3452</v>
      </c>
      <c r="D2347" s="399" t="s">
        <v>3453</v>
      </c>
      <c r="E2347" s="400" t="s">
        <v>947</v>
      </c>
      <c r="F2347" s="399" t="s">
        <v>947</v>
      </c>
      <c r="G2347" s="399">
        <v>97733</v>
      </c>
      <c r="H2347" s="399" t="s">
        <v>3462</v>
      </c>
      <c r="I2347" s="399" t="s">
        <v>2331</v>
      </c>
      <c r="J2347" s="399" t="s">
        <v>950</v>
      </c>
      <c r="K2347" s="401">
        <v>2567.29</v>
      </c>
      <c r="L2347" s="399" t="s">
        <v>951</v>
      </c>
    </row>
    <row r="2348" spans="1:12" ht="13.5">
      <c r="A2348" s="399" t="s">
        <v>2904</v>
      </c>
      <c r="B2348" s="399" t="s">
        <v>2905</v>
      </c>
      <c r="C2348" s="399" t="s">
        <v>3452</v>
      </c>
      <c r="D2348" s="399" t="s">
        <v>3453</v>
      </c>
      <c r="E2348" s="400" t="s">
        <v>947</v>
      </c>
      <c r="F2348" s="399" t="s">
        <v>947</v>
      </c>
      <c r="G2348" s="399">
        <v>97734</v>
      </c>
      <c r="H2348" s="399" t="s">
        <v>3463</v>
      </c>
      <c r="I2348" s="399" t="s">
        <v>2331</v>
      </c>
      <c r="J2348" s="399" t="s">
        <v>950</v>
      </c>
      <c r="K2348" s="401">
        <v>2229.17</v>
      </c>
      <c r="L2348" s="399" t="s">
        <v>951</v>
      </c>
    </row>
    <row r="2349" spans="1:12" ht="13.5">
      <c r="A2349" s="399" t="s">
        <v>2904</v>
      </c>
      <c r="B2349" s="399" t="s">
        <v>2905</v>
      </c>
      <c r="C2349" s="399" t="s">
        <v>3452</v>
      </c>
      <c r="D2349" s="399" t="s">
        <v>3453</v>
      </c>
      <c r="E2349" s="400" t="s">
        <v>947</v>
      </c>
      <c r="F2349" s="399" t="s">
        <v>947</v>
      </c>
      <c r="G2349" s="399">
        <v>97735</v>
      </c>
      <c r="H2349" s="399" t="s">
        <v>3464</v>
      </c>
      <c r="I2349" s="399" t="s">
        <v>2331</v>
      </c>
      <c r="J2349" s="399" t="s">
        <v>950</v>
      </c>
      <c r="K2349" s="401">
        <v>1821.44</v>
      </c>
      <c r="L2349" s="399" t="s">
        <v>951</v>
      </c>
    </row>
    <row r="2350" spans="1:12" ht="13.5">
      <c r="A2350" s="399" t="s">
        <v>2904</v>
      </c>
      <c r="B2350" s="399" t="s">
        <v>2905</v>
      </c>
      <c r="C2350" s="399" t="s">
        <v>3452</v>
      </c>
      <c r="D2350" s="399" t="s">
        <v>3453</v>
      </c>
      <c r="E2350" s="400" t="s">
        <v>947</v>
      </c>
      <c r="F2350" s="399" t="s">
        <v>947</v>
      </c>
      <c r="G2350" s="399">
        <v>97736</v>
      </c>
      <c r="H2350" s="399" t="s">
        <v>3465</v>
      </c>
      <c r="I2350" s="399" t="s">
        <v>2331</v>
      </c>
      <c r="J2350" s="399" t="s">
        <v>950</v>
      </c>
      <c r="K2350" s="401">
        <v>1084.55</v>
      </c>
      <c r="L2350" s="399" t="s">
        <v>951</v>
      </c>
    </row>
    <row r="2351" spans="1:12" ht="13.5">
      <c r="A2351" s="399" t="s">
        <v>2904</v>
      </c>
      <c r="B2351" s="399" t="s">
        <v>2905</v>
      </c>
      <c r="C2351" s="399" t="s">
        <v>3452</v>
      </c>
      <c r="D2351" s="399" t="s">
        <v>3453</v>
      </c>
      <c r="E2351" s="400" t="s">
        <v>947</v>
      </c>
      <c r="F2351" s="399" t="s">
        <v>947</v>
      </c>
      <c r="G2351" s="399">
        <v>97737</v>
      </c>
      <c r="H2351" s="399" t="s">
        <v>3466</v>
      </c>
      <c r="I2351" s="399" t="s">
        <v>2331</v>
      </c>
      <c r="J2351" s="399" t="s">
        <v>950</v>
      </c>
      <c r="K2351" s="401">
        <v>2507.13</v>
      </c>
      <c r="L2351" s="399" t="s">
        <v>951</v>
      </c>
    </row>
    <row r="2352" spans="1:12" ht="13.5">
      <c r="A2352" s="399" t="s">
        <v>2904</v>
      </c>
      <c r="B2352" s="399" t="s">
        <v>2905</v>
      </c>
      <c r="C2352" s="399" t="s">
        <v>3452</v>
      </c>
      <c r="D2352" s="399" t="s">
        <v>3453</v>
      </c>
      <c r="E2352" s="400" t="s">
        <v>947</v>
      </c>
      <c r="F2352" s="399" t="s">
        <v>947</v>
      </c>
      <c r="G2352" s="399">
        <v>97738</v>
      </c>
      <c r="H2352" s="399" t="s">
        <v>3467</v>
      </c>
      <c r="I2352" s="399" t="s">
        <v>2331</v>
      </c>
      <c r="J2352" s="399" t="s">
        <v>950</v>
      </c>
      <c r="K2352" s="401">
        <v>3401.2</v>
      </c>
      <c r="L2352" s="399" t="s">
        <v>951</v>
      </c>
    </row>
    <row r="2353" spans="1:12" ht="13.5">
      <c r="A2353" s="399" t="s">
        <v>2904</v>
      </c>
      <c r="B2353" s="399" t="s">
        <v>2905</v>
      </c>
      <c r="C2353" s="399" t="s">
        <v>3452</v>
      </c>
      <c r="D2353" s="399" t="s">
        <v>3453</v>
      </c>
      <c r="E2353" s="400" t="s">
        <v>947</v>
      </c>
      <c r="F2353" s="399" t="s">
        <v>947</v>
      </c>
      <c r="G2353" s="399">
        <v>97739</v>
      </c>
      <c r="H2353" s="399" t="s">
        <v>3468</v>
      </c>
      <c r="I2353" s="399" t="s">
        <v>2331</v>
      </c>
      <c r="J2353" s="399" t="s">
        <v>950</v>
      </c>
      <c r="K2353" s="401">
        <v>2070.14</v>
      </c>
      <c r="L2353" s="399" t="s">
        <v>951</v>
      </c>
    </row>
    <row r="2354" spans="1:12" ht="13.5">
      <c r="A2354" s="399" t="s">
        <v>2904</v>
      </c>
      <c r="B2354" s="399" t="s">
        <v>2905</v>
      </c>
      <c r="C2354" s="399" t="s">
        <v>3452</v>
      </c>
      <c r="D2354" s="399" t="s">
        <v>3453</v>
      </c>
      <c r="E2354" s="400" t="s">
        <v>947</v>
      </c>
      <c r="F2354" s="399" t="s">
        <v>947</v>
      </c>
      <c r="G2354" s="399">
        <v>97740</v>
      </c>
      <c r="H2354" s="399" t="s">
        <v>3469</v>
      </c>
      <c r="I2354" s="399" t="s">
        <v>2331</v>
      </c>
      <c r="J2354" s="399" t="s">
        <v>950</v>
      </c>
      <c r="K2354" s="401">
        <v>1447.1</v>
      </c>
      <c r="L2354" s="399" t="s">
        <v>951</v>
      </c>
    </row>
    <row r="2355" spans="1:12" ht="13.5">
      <c r="A2355" s="399" t="s">
        <v>2904</v>
      </c>
      <c r="B2355" s="399" t="s">
        <v>2905</v>
      </c>
      <c r="C2355" s="399" t="s">
        <v>3452</v>
      </c>
      <c r="D2355" s="399" t="s">
        <v>3453</v>
      </c>
      <c r="E2355" s="400" t="s">
        <v>947</v>
      </c>
      <c r="F2355" s="399" t="s">
        <v>947</v>
      </c>
      <c r="G2355" s="399">
        <v>98615</v>
      </c>
      <c r="H2355" s="399" t="s">
        <v>3470</v>
      </c>
      <c r="I2355" s="399" t="s">
        <v>1205</v>
      </c>
      <c r="J2355" s="399" t="s">
        <v>950</v>
      </c>
      <c r="K2355" s="400">
        <v>79.92</v>
      </c>
      <c r="L2355" s="399" t="s">
        <v>951</v>
      </c>
    </row>
    <row r="2356" spans="1:12" ht="13.5">
      <c r="A2356" s="399" t="s">
        <v>2904</v>
      </c>
      <c r="B2356" s="399" t="s">
        <v>2905</v>
      </c>
      <c r="C2356" s="399" t="s">
        <v>3452</v>
      </c>
      <c r="D2356" s="399" t="s">
        <v>3453</v>
      </c>
      <c r="E2356" s="400" t="s">
        <v>947</v>
      </c>
      <c r="F2356" s="399" t="s">
        <v>947</v>
      </c>
      <c r="G2356" s="399">
        <v>98616</v>
      </c>
      <c r="H2356" s="399" t="s">
        <v>3471</v>
      </c>
      <c r="I2356" s="399" t="s">
        <v>1205</v>
      </c>
      <c r="J2356" s="399" t="s">
        <v>950</v>
      </c>
      <c r="K2356" s="400">
        <v>61.83</v>
      </c>
      <c r="L2356" s="399" t="s">
        <v>951</v>
      </c>
    </row>
    <row r="2357" spans="1:12" ht="13.5">
      <c r="A2357" s="399" t="s">
        <v>2904</v>
      </c>
      <c r="B2357" s="399" t="s">
        <v>2905</v>
      </c>
      <c r="C2357" s="399" t="s">
        <v>3452</v>
      </c>
      <c r="D2357" s="399" t="s">
        <v>3453</v>
      </c>
      <c r="E2357" s="400" t="s">
        <v>947</v>
      </c>
      <c r="F2357" s="399" t="s">
        <v>947</v>
      </c>
      <c r="G2357" s="399">
        <v>98617</v>
      </c>
      <c r="H2357" s="399" t="s">
        <v>3472</v>
      </c>
      <c r="I2357" s="399" t="s">
        <v>1205</v>
      </c>
      <c r="J2357" s="399" t="s">
        <v>950</v>
      </c>
      <c r="K2357" s="400">
        <v>56.72</v>
      </c>
      <c r="L2357" s="399" t="s">
        <v>951</v>
      </c>
    </row>
    <row r="2358" spans="1:12" ht="13.5">
      <c r="A2358" s="399" t="s">
        <v>2904</v>
      </c>
      <c r="B2358" s="399" t="s">
        <v>2905</v>
      </c>
      <c r="C2358" s="399" t="s">
        <v>3452</v>
      </c>
      <c r="D2358" s="399" t="s">
        <v>3453</v>
      </c>
      <c r="E2358" s="400" t="s">
        <v>947</v>
      </c>
      <c r="F2358" s="399" t="s">
        <v>947</v>
      </c>
      <c r="G2358" s="399">
        <v>98618</v>
      </c>
      <c r="H2358" s="399" t="s">
        <v>3473</v>
      </c>
      <c r="I2358" s="399" t="s">
        <v>1205</v>
      </c>
      <c r="J2358" s="399" t="s">
        <v>950</v>
      </c>
      <c r="K2358" s="400">
        <v>78.12</v>
      </c>
      <c r="L2358" s="399" t="s">
        <v>951</v>
      </c>
    </row>
    <row r="2359" spans="1:12" ht="13.5">
      <c r="A2359" s="399" t="s">
        <v>2904</v>
      </c>
      <c r="B2359" s="399" t="s">
        <v>2905</v>
      </c>
      <c r="C2359" s="399" t="s">
        <v>3452</v>
      </c>
      <c r="D2359" s="399" t="s">
        <v>3453</v>
      </c>
      <c r="E2359" s="400" t="s">
        <v>947</v>
      </c>
      <c r="F2359" s="399" t="s">
        <v>947</v>
      </c>
      <c r="G2359" s="399">
        <v>98619</v>
      </c>
      <c r="H2359" s="399" t="s">
        <v>3474</v>
      </c>
      <c r="I2359" s="399" t="s">
        <v>1205</v>
      </c>
      <c r="J2359" s="399" t="s">
        <v>950</v>
      </c>
      <c r="K2359" s="400">
        <v>70.39</v>
      </c>
      <c r="L2359" s="399" t="s">
        <v>951</v>
      </c>
    </row>
    <row r="2360" spans="1:12" ht="13.5">
      <c r="A2360" s="399" t="s">
        <v>2904</v>
      </c>
      <c r="B2360" s="399" t="s">
        <v>2905</v>
      </c>
      <c r="C2360" s="399" t="s">
        <v>3452</v>
      </c>
      <c r="D2360" s="399" t="s">
        <v>3453</v>
      </c>
      <c r="E2360" s="400" t="s">
        <v>947</v>
      </c>
      <c r="F2360" s="399" t="s">
        <v>947</v>
      </c>
      <c r="G2360" s="399">
        <v>98620</v>
      </c>
      <c r="H2360" s="399" t="s">
        <v>3475</v>
      </c>
      <c r="I2360" s="399" t="s">
        <v>1205</v>
      </c>
      <c r="J2360" s="399" t="s">
        <v>950</v>
      </c>
      <c r="K2360" s="400">
        <v>66.489999999999995</v>
      </c>
      <c r="L2360" s="399" t="s">
        <v>951</v>
      </c>
    </row>
    <row r="2361" spans="1:12" ht="13.5">
      <c r="A2361" s="399" t="s">
        <v>2904</v>
      </c>
      <c r="B2361" s="399" t="s">
        <v>2905</v>
      </c>
      <c r="C2361" s="399" t="s">
        <v>3452</v>
      </c>
      <c r="D2361" s="399" t="s">
        <v>3453</v>
      </c>
      <c r="E2361" s="400" t="s">
        <v>947</v>
      </c>
      <c r="F2361" s="399" t="s">
        <v>947</v>
      </c>
      <c r="G2361" s="399">
        <v>98621</v>
      </c>
      <c r="H2361" s="399" t="s">
        <v>3476</v>
      </c>
      <c r="I2361" s="399" t="s">
        <v>1205</v>
      </c>
      <c r="J2361" s="399" t="s">
        <v>950</v>
      </c>
      <c r="K2361" s="400">
        <v>87.6</v>
      </c>
      <c r="L2361" s="399" t="s">
        <v>951</v>
      </c>
    </row>
    <row r="2362" spans="1:12" ht="13.5">
      <c r="A2362" s="399" t="s">
        <v>2904</v>
      </c>
      <c r="B2362" s="399" t="s">
        <v>2905</v>
      </c>
      <c r="C2362" s="399" t="s">
        <v>3452</v>
      </c>
      <c r="D2362" s="399" t="s">
        <v>3453</v>
      </c>
      <c r="E2362" s="400" t="s">
        <v>947</v>
      </c>
      <c r="F2362" s="399" t="s">
        <v>947</v>
      </c>
      <c r="G2362" s="399">
        <v>98622</v>
      </c>
      <c r="H2362" s="399" t="s">
        <v>3477</v>
      </c>
      <c r="I2362" s="399" t="s">
        <v>1205</v>
      </c>
      <c r="J2362" s="399" t="s">
        <v>950</v>
      </c>
      <c r="K2362" s="400">
        <v>81.400000000000006</v>
      </c>
      <c r="L2362" s="399" t="s">
        <v>951</v>
      </c>
    </row>
    <row r="2363" spans="1:12" ht="13.5">
      <c r="A2363" s="399" t="s">
        <v>2904</v>
      </c>
      <c r="B2363" s="399" t="s">
        <v>2905</v>
      </c>
      <c r="C2363" s="399" t="s">
        <v>3452</v>
      </c>
      <c r="D2363" s="399" t="s">
        <v>3453</v>
      </c>
      <c r="E2363" s="400" t="s">
        <v>947</v>
      </c>
      <c r="F2363" s="399" t="s">
        <v>947</v>
      </c>
      <c r="G2363" s="399">
        <v>98623</v>
      </c>
      <c r="H2363" s="399" t="s">
        <v>3478</v>
      </c>
      <c r="I2363" s="399" t="s">
        <v>1205</v>
      </c>
      <c r="J2363" s="399" t="s">
        <v>950</v>
      </c>
      <c r="K2363" s="400">
        <v>78.23</v>
      </c>
      <c r="L2363" s="399" t="s">
        <v>951</v>
      </c>
    </row>
    <row r="2364" spans="1:12" ht="13.5">
      <c r="A2364" s="399" t="s">
        <v>2904</v>
      </c>
      <c r="B2364" s="399" t="s">
        <v>2905</v>
      </c>
      <c r="C2364" s="399" t="s">
        <v>3452</v>
      </c>
      <c r="D2364" s="399" t="s">
        <v>3453</v>
      </c>
      <c r="E2364" s="400" t="s">
        <v>947</v>
      </c>
      <c r="F2364" s="399" t="s">
        <v>947</v>
      </c>
      <c r="G2364" s="399">
        <v>98624</v>
      </c>
      <c r="H2364" s="399" t="s">
        <v>3479</v>
      </c>
      <c r="I2364" s="399" t="s">
        <v>1205</v>
      </c>
      <c r="J2364" s="399" t="s">
        <v>950</v>
      </c>
      <c r="K2364" s="400">
        <v>98.17</v>
      </c>
      <c r="L2364" s="399" t="s">
        <v>951</v>
      </c>
    </row>
    <row r="2365" spans="1:12" ht="13.5">
      <c r="A2365" s="399" t="s">
        <v>2904</v>
      </c>
      <c r="B2365" s="399" t="s">
        <v>2905</v>
      </c>
      <c r="C2365" s="399" t="s">
        <v>3452</v>
      </c>
      <c r="D2365" s="399" t="s">
        <v>3453</v>
      </c>
      <c r="E2365" s="400" t="s">
        <v>947</v>
      </c>
      <c r="F2365" s="399" t="s">
        <v>947</v>
      </c>
      <c r="G2365" s="399">
        <v>98625</v>
      </c>
      <c r="H2365" s="399" t="s">
        <v>3480</v>
      </c>
      <c r="I2365" s="399" t="s">
        <v>1205</v>
      </c>
      <c r="J2365" s="399" t="s">
        <v>950</v>
      </c>
      <c r="K2365" s="400">
        <v>92.93</v>
      </c>
      <c r="L2365" s="399" t="s">
        <v>951</v>
      </c>
    </row>
    <row r="2366" spans="1:12" ht="13.5">
      <c r="A2366" s="399" t="s">
        <v>2904</v>
      </c>
      <c r="B2366" s="399" t="s">
        <v>2905</v>
      </c>
      <c r="C2366" s="399" t="s">
        <v>3452</v>
      </c>
      <c r="D2366" s="399" t="s">
        <v>3453</v>
      </c>
      <c r="E2366" s="400" t="s">
        <v>947</v>
      </c>
      <c r="F2366" s="399" t="s">
        <v>947</v>
      </c>
      <c r="G2366" s="399">
        <v>98626</v>
      </c>
      <c r="H2366" s="399" t="s">
        <v>3481</v>
      </c>
      <c r="I2366" s="399" t="s">
        <v>1205</v>
      </c>
      <c r="J2366" s="399" t="s">
        <v>950</v>
      </c>
      <c r="K2366" s="400">
        <v>90.24</v>
      </c>
      <c r="L2366" s="399" t="s">
        <v>951</v>
      </c>
    </row>
    <row r="2367" spans="1:12" ht="13.5">
      <c r="A2367" s="399" t="s">
        <v>2904</v>
      </c>
      <c r="B2367" s="399" t="s">
        <v>2905</v>
      </c>
      <c r="C2367" s="399" t="s">
        <v>3452</v>
      </c>
      <c r="D2367" s="399" t="s">
        <v>3453</v>
      </c>
      <c r="E2367" s="400" t="s">
        <v>947</v>
      </c>
      <c r="F2367" s="399" t="s">
        <v>947</v>
      </c>
      <c r="G2367" s="399">
        <v>98655</v>
      </c>
      <c r="H2367" s="399" t="s">
        <v>3482</v>
      </c>
      <c r="I2367" s="399" t="s">
        <v>949</v>
      </c>
      <c r="J2367" s="399" t="s">
        <v>950</v>
      </c>
      <c r="K2367" s="400">
        <v>432.45</v>
      </c>
      <c r="L2367" s="399" t="s">
        <v>951</v>
      </c>
    </row>
    <row r="2368" spans="1:12" ht="13.5">
      <c r="A2368" s="399" t="s">
        <v>2904</v>
      </c>
      <c r="B2368" s="399" t="s">
        <v>2905</v>
      </c>
      <c r="C2368" s="399" t="s">
        <v>3452</v>
      </c>
      <c r="D2368" s="399" t="s">
        <v>3453</v>
      </c>
      <c r="E2368" s="400" t="s">
        <v>947</v>
      </c>
      <c r="F2368" s="399" t="s">
        <v>947</v>
      </c>
      <c r="G2368" s="399">
        <v>98656</v>
      </c>
      <c r="H2368" s="399" t="s">
        <v>3483</v>
      </c>
      <c r="I2368" s="399" t="s">
        <v>949</v>
      </c>
      <c r="J2368" s="399" t="s">
        <v>950</v>
      </c>
      <c r="K2368" s="400">
        <v>438.45</v>
      </c>
      <c r="L2368" s="399" t="s">
        <v>951</v>
      </c>
    </row>
    <row r="2369" spans="1:12" ht="13.5">
      <c r="A2369" s="399" t="s">
        <v>2904</v>
      </c>
      <c r="B2369" s="399" t="s">
        <v>2905</v>
      </c>
      <c r="C2369" s="399" t="s">
        <v>3452</v>
      </c>
      <c r="D2369" s="399" t="s">
        <v>3453</v>
      </c>
      <c r="E2369" s="400" t="s">
        <v>947</v>
      </c>
      <c r="F2369" s="399" t="s">
        <v>947</v>
      </c>
      <c r="G2369" s="399">
        <v>98657</v>
      </c>
      <c r="H2369" s="399" t="s">
        <v>3484</v>
      </c>
      <c r="I2369" s="399" t="s">
        <v>949</v>
      </c>
      <c r="J2369" s="399" t="s">
        <v>950</v>
      </c>
      <c r="K2369" s="400">
        <v>444.46</v>
      </c>
      <c r="L2369" s="399" t="s">
        <v>951</v>
      </c>
    </row>
    <row r="2370" spans="1:12" ht="13.5">
      <c r="A2370" s="399" t="s">
        <v>2904</v>
      </c>
      <c r="B2370" s="399" t="s">
        <v>2905</v>
      </c>
      <c r="C2370" s="399" t="s">
        <v>3452</v>
      </c>
      <c r="D2370" s="399" t="s">
        <v>3453</v>
      </c>
      <c r="E2370" s="400" t="s">
        <v>947</v>
      </c>
      <c r="F2370" s="399" t="s">
        <v>947</v>
      </c>
      <c r="G2370" s="399">
        <v>98658</v>
      </c>
      <c r="H2370" s="399" t="s">
        <v>3485</v>
      </c>
      <c r="I2370" s="399" t="s">
        <v>949</v>
      </c>
      <c r="J2370" s="399" t="s">
        <v>950</v>
      </c>
      <c r="K2370" s="400">
        <v>450.47</v>
      </c>
      <c r="L2370" s="399" t="s">
        <v>951</v>
      </c>
    </row>
    <row r="2371" spans="1:12" ht="13.5">
      <c r="A2371" s="399" t="s">
        <v>2904</v>
      </c>
      <c r="B2371" s="399" t="s">
        <v>2905</v>
      </c>
      <c r="C2371" s="399" t="s">
        <v>3452</v>
      </c>
      <c r="D2371" s="399" t="s">
        <v>3453</v>
      </c>
      <c r="E2371" s="400" t="s">
        <v>947</v>
      </c>
      <c r="F2371" s="399" t="s">
        <v>947</v>
      </c>
      <c r="G2371" s="399">
        <v>98659</v>
      </c>
      <c r="H2371" s="399" t="s">
        <v>3486</v>
      </c>
      <c r="I2371" s="399" t="s">
        <v>949</v>
      </c>
      <c r="J2371" s="399" t="s">
        <v>950</v>
      </c>
      <c r="K2371" s="400">
        <v>462.48</v>
      </c>
      <c r="L2371" s="399" t="s">
        <v>951</v>
      </c>
    </row>
    <row r="2372" spans="1:12" ht="13.5">
      <c r="A2372" s="399" t="s">
        <v>2904</v>
      </c>
      <c r="B2372" s="399" t="s">
        <v>2905</v>
      </c>
      <c r="C2372" s="399" t="s">
        <v>3452</v>
      </c>
      <c r="D2372" s="399" t="s">
        <v>3453</v>
      </c>
      <c r="E2372" s="400" t="s">
        <v>947</v>
      </c>
      <c r="F2372" s="399" t="s">
        <v>947</v>
      </c>
      <c r="G2372" s="399">
        <v>98746</v>
      </c>
      <c r="H2372" s="399" t="s">
        <v>3487</v>
      </c>
      <c r="I2372" s="399" t="s">
        <v>949</v>
      </c>
      <c r="J2372" s="399" t="s">
        <v>1037</v>
      </c>
      <c r="K2372" s="400">
        <v>46.86</v>
      </c>
      <c r="L2372" s="399" t="s">
        <v>951</v>
      </c>
    </row>
    <row r="2373" spans="1:12" ht="13.5">
      <c r="A2373" s="399" t="s">
        <v>2904</v>
      </c>
      <c r="B2373" s="399" t="s">
        <v>2905</v>
      </c>
      <c r="C2373" s="399" t="s">
        <v>3452</v>
      </c>
      <c r="D2373" s="399" t="s">
        <v>3453</v>
      </c>
      <c r="E2373" s="400" t="s">
        <v>947</v>
      </c>
      <c r="F2373" s="399" t="s">
        <v>947</v>
      </c>
      <c r="G2373" s="399">
        <v>98749</v>
      </c>
      <c r="H2373" s="399" t="s">
        <v>3488</v>
      </c>
      <c r="I2373" s="399" t="s">
        <v>949</v>
      </c>
      <c r="J2373" s="399" t="s">
        <v>1037</v>
      </c>
      <c r="K2373" s="400">
        <v>53.77</v>
      </c>
      <c r="L2373" s="399" t="s">
        <v>951</v>
      </c>
    </row>
    <row r="2374" spans="1:12" ht="13.5">
      <c r="A2374" s="399" t="s">
        <v>2904</v>
      </c>
      <c r="B2374" s="399" t="s">
        <v>2905</v>
      </c>
      <c r="C2374" s="399" t="s">
        <v>3452</v>
      </c>
      <c r="D2374" s="399" t="s">
        <v>3453</v>
      </c>
      <c r="E2374" s="400" t="s">
        <v>947</v>
      </c>
      <c r="F2374" s="399" t="s">
        <v>947</v>
      </c>
      <c r="G2374" s="399">
        <v>98750</v>
      </c>
      <c r="H2374" s="399" t="s">
        <v>3489</v>
      </c>
      <c r="I2374" s="399" t="s">
        <v>949</v>
      </c>
      <c r="J2374" s="399" t="s">
        <v>1037</v>
      </c>
      <c r="K2374" s="400">
        <v>61.93</v>
      </c>
      <c r="L2374" s="399" t="s">
        <v>951</v>
      </c>
    </row>
    <row r="2375" spans="1:12" ht="13.5">
      <c r="A2375" s="399" t="s">
        <v>2904</v>
      </c>
      <c r="B2375" s="399" t="s">
        <v>2905</v>
      </c>
      <c r="C2375" s="399" t="s">
        <v>3452</v>
      </c>
      <c r="D2375" s="399" t="s">
        <v>3453</v>
      </c>
      <c r="E2375" s="400" t="s">
        <v>947</v>
      </c>
      <c r="F2375" s="399" t="s">
        <v>947</v>
      </c>
      <c r="G2375" s="399">
        <v>98751</v>
      </c>
      <c r="H2375" s="399" t="s">
        <v>3490</v>
      </c>
      <c r="I2375" s="399" t="s">
        <v>949</v>
      </c>
      <c r="J2375" s="399" t="s">
        <v>1037</v>
      </c>
      <c r="K2375" s="400">
        <v>83.12</v>
      </c>
      <c r="L2375" s="399" t="s">
        <v>951</v>
      </c>
    </row>
    <row r="2376" spans="1:12" ht="13.5">
      <c r="A2376" s="399" t="s">
        <v>2904</v>
      </c>
      <c r="B2376" s="399" t="s">
        <v>2905</v>
      </c>
      <c r="C2376" s="399" t="s">
        <v>3452</v>
      </c>
      <c r="D2376" s="399" t="s">
        <v>3453</v>
      </c>
      <c r="E2376" s="400" t="s">
        <v>947</v>
      </c>
      <c r="F2376" s="399" t="s">
        <v>947</v>
      </c>
      <c r="G2376" s="399">
        <v>98752</v>
      </c>
      <c r="H2376" s="399" t="s">
        <v>3491</v>
      </c>
      <c r="I2376" s="399" t="s">
        <v>949</v>
      </c>
      <c r="J2376" s="399" t="s">
        <v>1037</v>
      </c>
      <c r="K2376" s="400">
        <v>108.32</v>
      </c>
      <c r="L2376" s="399" t="s">
        <v>951</v>
      </c>
    </row>
    <row r="2377" spans="1:12" ht="13.5">
      <c r="A2377" s="399" t="s">
        <v>2904</v>
      </c>
      <c r="B2377" s="399" t="s">
        <v>2905</v>
      </c>
      <c r="C2377" s="399" t="s">
        <v>3452</v>
      </c>
      <c r="D2377" s="399" t="s">
        <v>3453</v>
      </c>
      <c r="E2377" s="400" t="s">
        <v>947</v>
      </c>
      <c r="F2377" s="399" t="s">
        <v>947</v>
      </c>
      <c r="G2377" s="399">
        <v>98753</v>
      </c>
      <c r="H2377" s="399" t="s">
        <v>3492</v>
      </c>
      <c r="I2377" s="399" t="s">
        <v>949</v>
      </c>
      <c r="J2377" s="399" t="s">
        <v>1037</v>
      </c>
      <c r="K2377" s="400">
        <v>139.41</v>
      </c>
      <c r="L2377" s="399" t="s">
        <v>951</v>
      </c>
    </row>
    <row r="2378" spans="1:12" ht="13.5">
      <c r="A2378" s="399" t="s">
        <v>2904</v>
      </c>
      <c r="B2378" s="399" t="s">
        <v>2905</v>
      </c>
      <c r="C2378" s="399" t="s">
        <v>3452</v>
      </c>
      <c r="D2378" s="399" t="s">
        <v>3453</v>
      </c>
      <c r="E2378" s="400" t="s">
        <v>947</v>
      </c>
      <c r="F2378" s="399" t="s">
        <v>947</v>
      </c>
      <c r="G2378" s="399">
        <v>100763</v>
      </c>
      <c r="H2378" s="399" t="s">
        <v>3493</v>
      </c>
      <c r="I2378" s="399" t="s">
        <v>226</v>
      </c>
      <c r="J2378" s="399" t="s">
        <v>950</v>
      </c>
      <c r="K2378" s="400">
        <v>9.08</v>
      </c>
      <c r="L2378" s="399" t="s">
        <v>951</v>
      </c>
    </row>
    <row r="2379" spans="1:12" ht="13.5">
      <c r="A2379" s="399" t="s">
        <v>2904</v>
      </c>
      <c r="B2379" s="399" t="s">
        <v>2905</v>
      </c>
      <c r="C2379" s="399" t="s">
        <v>3452</v>
      </c>
      <c r="D2379" s="399" t="s">
        <v>3453</v>
      </c>
      <c r="E2379" s="400" t="s">
        <v>947</v>
      </c>
      <c r="F2379" s="399" t="s">
        <v>947</v>
      </c>
      <c r="G2379" s="399">
        <v>100764</v>
      </c>
      <c r="H2379" s="399" t="s">
        <v>3494</v>
      </c>
      <c r="I2379" s="399" t="s">
        <v>226</v>
      </c>
      <c r="J2379" s="399" t="s">
        <v>950</v>
      </c>
      <c r="K2379" s="400">
        <v>9.0399999999999991</v>
      </c>
      <c r="L2379" s="399" t="s">
        <v>951</v>
      </c>
    </row>
    <row r="2380" spans="1:12" ht="13.5">
      <c r="A2380" s="399" t="s">
        <v>2904</v>
      </c>
      <c r="B2380" s="399" t="s">
        <v>2905</v>
      </c>
      <c r="C2380" s="399" t="s">
        <v>3452</v>
      </c>
      <c r="D2380" s="399" t="s">
        <v>3453</v>
      </c>
      <c r="E2380" s="400" t="s">
        <v>947</v>
      </c>
      <c r="F2380" s="399" t="s">
        <v>947</v>
      </c>
      <c r="G2380" s="399">
        <v>100765</v>
      </c>
      <c r="H2380" s="399" t="s">
        <v>3495</v>
      </c>
      <c r="I2380" s="399" t="s">
        <v>226</v>
      </c>
      <c r="J2380" s="399" t="s">
        <v>950</v>
      </c>
      <c r="K2380" s="400">
        <v>8.18</v>
      </c>
      <c r="L2380" s="399" t="s">
        <v>951</v>
      </c>
    </row>
    <row r="2381" spans="1:12" ht="13.5">
      <c r="A2381" s="399" t="s">
        <v>2904</v>
      </c>
      <c r="B2381" s="399" t="s">
        <v>2905</v>
      </c>
      <c r="C2381" s="399" t="s">
        <v>3452</v>
      </c>
      <c r="D2381" s="399" t="s">
        <v>3453</v>
      </c>
      <c r="E2381" s="400" t="s">
        <v>947</v>
      </c>
      <c r="F2381" s="399" t="s">
        <v>947</v>
      </c>
      <c r="G2381" s="399">
        <v>100766</v>
      </c>
      <c r="H2381" s="399" t="s">
        <v>3496</v>
      </c>
      <c r="I2381" s="399" t="s">
        <v>226</v>
      </c>
      <c r="J2381" s="399" t="s">
        <v>950</v>
      </c>
      <c r="K2381" s="400">
        <v>8.4499999999999993</v>
      </c>
      <c r="L2381" s="399" t="s">
        <v>951</v>
      </c>
    </row>
    <row r="2382" spans="1:12" ht="13.5">
      <c r="A2382" s="399" t="s">
        <v>2904</v>
      </c>
      <c r="B2382" s="399" t="s">
        <v>2905</v>
      </c>
      <c r="C2382" s="399" t="s">
        <v>3452</v>
      </c>
      <c r="D2382" s="399" t="s">
        <v>3453</v>
      </c>
      <c r="E2382" s="400" t="s">
        <v>947</v>
      </c>
      <c r="F2382" s="399" t="s">
        <v>947</v>
      </c>
      <c r="G2382" s="399">
        <v>100767</v>
      </c>
      <c r="H2382" s="399" t="s">
        <v>3497</v>
      </c>
      <c r="I2382" s="399" t="s">
        <v>226</v>
      </c>
      <c r="J2382" s="399" t="s">
        <v>950</v>
      </c>
      <c r="K2382" s="400">
        <v>9.3699999999999992</v>
      </c>
      <c r="L2382" s="399" t="s">
        <v>951</v>
      </c>
    </row>
    <row r="2383" spans="1:12" ht="13.5">
      <c r="A2383" s="399" t="s">
        <v>2904</v>
      </c>
      <c r="B2383" s="399" t="s">
        <v>2905</v>
      </c>
      <c r="C2383" s="399" t="s">
        <v>3452</v>
      </c>
      <c r="D2383" s="399" t="s">
        <v>3453</v>
      </c>
      <c r="E2383" s="400" t="s">
        <v>947</v>
      </c>
      <c r="F2383" s="399" t="s">
        <v>947</v>
      </c>
      <c r="G2383" s="399">
        <v>100768</v>
      </c>
      <c r="H2383" s="399" t="s">
        <v>3498</v>
      </c>
      <c r="I2383" s="399" t="s">
        <v>226</v>
      </c>
      <c r="J2383" s="399" t="s">
        <v>950</v>
      </c>
      <c r="K2383" s="400">
        <v>13.43</v>
      </c>
      <c r="L2383" s="399" t="s">
        <v>951</v>
      </c>
    </row>
    <row r="2384" spans="1:12" ht="13.5">
      <c r="A2384" s="399" t="s">
        <v>2904</v>
      </c>
      <c r="B2384" s="399" t="s">
        <v>2905</v>
      </c>
      <c r="C2384" s="399" t="s">
        <v>3452</v>
      </c>
      <c r="D2384" s="399" t="s">
        <v>3453</v>
      </c>
      <c r="E2384" s="400" t="s">
        <v>947</v>
      </c>
      <c r="F2384" s="399" t="s">
        <v>947</v>
      </c>
      <c r="G2384" s="399">
        <v>100769</v>
      </c>
      <c r="H2384" s="399" t="s">
        <v>3499</v>
      </c>
      <c r="I2384" s="399" t="s">
        <v>226</v>
      </c>
      <c r="J2384" s="399" t="s">
        <v>950</v>
      </c>
      <c r="K2384" s="400">
        <v>13.61</v>
      </c>
      <c r="L2384" s="399" t="s">
        <v>951</v>
      </c>
    </row>
    <row r="2385" spans="1:12" ht="13.5">
      <c r="A2385" s="399" t="s">
        <v>2904</v>
      </c>
      <c r="B2385" s="399" t="s">
        <v>2905</v>
      </c>
      <c r="C2385" s="399" t="s">
        <v>3452</v>
      </c>
      <c r="D2385" s="399" t="s">
        <v>3453</v>
      </c>
      <c r="E2385" s="400" t="s">
        <v>947</v>
      </c>
      <c r="F2385" s="399" t="s">
        <v>947</v>
      </c>
      <c r="G2385" s="399">
        <v>100770</v>
      </c>
      <c r="H2385" s="399" t="s">
        <v>3500</v>
      </c>
      <c r="I2385" s="399" t="s">
        <v>226</v>
      </c>
      <c r="J2385" s="399" t="s">
        <v>950</v>
      </c>
      <c r="K2385" s="400">
        <v>13.24</v>
      </c>
      <c r="L2385" s="399" t="s">
        <v>951</v>
      </c>
    </row>
    <row r="2386" spans="1:12" ht="13.5">
      <c r="A2386" s="399" t="s">
        <v>2904</v>
      </c>
      <c r="B2386" s="399" t="s">
        <v>2905</v>
      </c>
      <c r="C2386" s="399" t="s">
        <v>3452</v>
      </c>
      <c r="D2386" s="399" t="s">
        <v>3453</v>
      </c>
      <c r="E2386" s="400" t="s">
        <v>947</v>
      </c>
      <c r="F2386" s="399" t="s">
        <v>947</v>
      </c>
      <c r="G2386" s="399">
        <v>100771</v>
      </c>
      <c r="H2386" s="399" t="s">
        <v>3501</v>
      </c>
      <c r="I2386" s="399" t="s">
        <v>226</v>
      </c>
      <c r="J2386" s="399" t="s">
        <v>950</v>
      </c>
      <c r="K2386" s="400">
        <v>15.91</v>
      </c>
      <c r="L2386" s="399" t="s">
        <v>951</v>
      </c>
    </row>
    <row r="2387" spans="1:12" ht="13.5">
      <c r="A2387" s="399" t="s">
        <v>2904</v>
      </c>
      <c r="B2387" s="399" t="s">
        <v>2905</v>
      </c>
      <c r="C2387" s="399" t="s">
        <v>3452</v>
      </c>
      <c r="D2387" s="399" t="s">
        <v>3453</v>
      </c>
      <c r="E2387" s="400" t="s">
        <v>947</v>
      </c>
      <c r="F2387" s="399" t="s">
        <v>947</v>
      </c>
      <c r="G2387" s="399">
        <v>100772</v>
      </c>
      <c r="H2387" s="399" t="s">
        <v>3502</v>
      </c>
      <c r="I2387" s="399" t="s">
        <v>226</v>
      </c>
      <c r="J2387" s="399" t="s">
        <v>950</v>
      </c>
      <c r="K2387" s="400">
        <v>9.1999999999999993</v>
      </c>
      <c r="L2387" s="399" t="s">
        <v>951</v>
      </c>
    </row>
    <row r="2388" spans="1:12" ht="13.5">
      <c r="A2388" s="399" t="s">
        <v>2904</v>
      </c>
      <c r="B2388" s="399" t="s">
        <v>2905</v>
      </c>
      <c r="C2388" s="399" t="s">
        <v>3452</v>
      </c>
      <c r="D2388" s="399" t="s">
        <v>3453</v>
      </c>
      <c r="E2388" s="400" t="s">
        <v>947</v>
      </c>
      <c r="F2388" s="399" t="s">
        <v>947</v>
      </c>
      <c r="G2388" s="399">
        <v>100773</v>
      </c>
      <c r="H2388" s="399" t="s">
        <v>3503</v>
      </c>
      <c r="I2388" s="399" t="s">
        <v>226</v>
      </c>
      <c r="J2388" s="399" t="s">
        <v>950</v>
      </c>
      <c r="K2388" s="400">
        <v>12.2</v>
      </c>
      <c r="L2388" s="399" t="s">
        <v>951</v>
      </c>
    </row>
    <row r="2389" spans="1:12" ht="13.5">
      <c r="A2389" s="399" t="s">
        <v>2904</v>
      </c>
      <c r="B2389" s="399" t="s">
        <v>2905</v>
      </c>
      <c r="C2389" s="399" t="s">
        <v>3452</v>
      </c>
      <c r="D2389" s="399" t="s">
        <v>3453</v>
      </c>
      <c r="E2389" s="400" t="s">
        <v>947</v>
      </c>
      <c r="F2389" s="399" t="s">
        <v>947</v>
      </c>
      <c r="G2389" s="399">
        <v>100774</v>
      </c>
      <c r="H2389" s="399" t="s">
        <v>3504</v>
      </c>
      <c r="I2389" s="399" t="s">
        <v>226</v>
      </c>
      <c r="J2389" s="399" t="s">
        <v>950</v>
      </c>
      <c r="K2389" s="400">
        <v>6.43</v>
      </c>
      <c r="L2389" s="399" t="s">
        <v>951</v>
      </c>
    </row>
    <row r="2390" spans="1:12" ht="13.5">
      <c r="A2390" s="399" t="s">
        <v>2904</v>
      </c>
      <c r="B2390" s="399" t="s">
        <v>2905</v>
      </c>
      <c r="C2390" s="399" t="s">
        <v>3452</v>
      </c>
      <c r="D2390" s="399" t="s">
        <v>3453</v>
      </c>
      <c r="E2390" s="400" t="s">
        <v>947</v>
      </c>
      <c r="F2390" s="399" t="s">
        <v>947</v>
      </c>
      <c r="G2390" s="399">
        <v>100775</v>
      </c>
      <c r="H2390" s="399" t="s">
        <v>3505</v>
      </c>
      <c r="I2390" s="399" t="s">
        <v>226</v>
      </c>
      <c r="J2390" s="399" t="s">
        <v>950</v>
      </c>
      <c r="K2390" s="400">
        <v>7.9</v>
      </c>
      <c r="L2390" s="399" t="s">
        <v>951</v>
      </c>
    </row>
    <row r="2391" spans="1:12" ht="13.5">
      <c r="A2391" s="399" t="s">
        <v>2904</v>
      </c>
      <c r="B2391" s="399" t="s">
        <v>2905</v>
      </c>
      <c r="C2391" s="399" t="s">
        <v>3452</v>
      </c>
      <c r="D2391" s="399" t="s">
        <v>3453</v>
      </c>
      <c r="E2391" s="400" t="s">
        <v>947</v>
      </c>
      <c r="F2391" s="399" t="s">
        <v>947</v>
      </c>
      <c r="G2391" s="399">
        <v>100776</v>
      </c>
      <c r="H2391" s="399" t="s">
        <v>3506</v>
      </c>
      <c r="I2391" s="399" t="s">
        <v>226</v>
      </c>
      <c r="J2391" s="399" t="s">
        <v>950</v>
      </c>
      <c r="K2391" s="400">
        <v>12.26</v>
      </c>
      <c r="L2391" s="399" t="s">
        <v>951</v>
      </c>
    </row>
    <row r="2392" spans="1:12" ht="13.5">
      <c r="A2392" s="399" t="s">
        <v>2904</v>
      </c>
      <c r="B2392" s="399" t="s">
        <v>2905</v>
      </c>
      <c r="C2392" s="399" t="s">
        <v>3452</v>
      </c>
      <c r="D2392" s="399" t="s">
        <v>3453</v>
      </c>
      <c r="E2392" s="400" t="s">
        <v>947</v>
      </c>
      <c r="F2392" s="399" t="s">
        <v>947</v>
      </c>
      <c r="G2392" s="399">
        <v>100777</v>
      </c>
      <c r="H2392" s="399" t="s">
        <v>3507</v>
      </c>
      <c r="I2392" s="399" t="s">
        <v>226</v>
      </c>
      <c r="J2392" s="399" t="s">
        <v>950</v>
      </c>
      <c r="K2392" s="400">
        <v>8.41</v>
      </c>
      <c r="L2392" s="399" t="s">
        <v>951</v>
      </c>
    </row>
    <row r="2393" spans="1:12" ht="13.5">
      <c r="A2393" s="399" t="s">
        <v>2904</v>
      </c>
      <c r="B2393" s="399" t="s">
        <v>2905</v>
      </c>
      <c r="C2393" s="399" t="s">
        <v>3452</v>
      </c>
      <c r="D2393" s="399" t="s">
        <v>3453</v>
      </c>
      <c r="E2393" s="400" t="s">
        <v>947</v>
      </c>
      <c r="F2393" s="399" t="s">
        <v>947</v>
      </c>
      <c r="G2393" s="399">
        <v>100778</v>
      </c>
      <c r="H2393" s="399" t="s">
        <v>3508</v>
      </c>
      <c r="I2393" s="399" t="s">
        <v>226</v>
      </c>
      <c r="J2393" s="399" t="s">
        <v>950</v>
      </c>
      <c r="K2393" s="400">
        <v>5.27</v>
      </c>
      <c r="L2393" s="399" t="s">
        <v>951</v>
      </c>
    </row>
    <row r="2394" spans="1:12" ht="13.5">
      <c r="A2394" s="399" t="s">
        <v>3509</v>
      </c>
      <c r="B2394" s="399" t="s">
        <v>3510</v>
      </c>
      <c r="C2394" s="399" t="s">
        <v>3511</v>
      </c>
      <c r="D2394" s="399" t="s">
        <v>3512</v>
      </c>
      <c r="E2394" s="400" t="s">
        <v>947</v>
      </c>
      <c r="F2394" s="399" t="s">
        <v>947</v>
      </c>
      <c r="G2394" s="399">
        <v>98560</v>
      </c>
      <c r="H2394" s="399" t="s">
        <v>3513</v>
      </c>
      <c r="I2394" s="399" t="s">
        <v>1205</v>
      </c>
      <c r="J2394" s="399" t="s">
        <v>1037</v>
      </c>
      <c r="K2394" s="400">
        <v>36.96</v>
      </c>
      <c r="L2394" s="399" t="s">
        <v>951</v>
      </c>
    </row>
    <row r="2395" spans="1:12" ht="13.5">
      <c r="A2395" s="399" t="s">
        <v>3509</v>
      </c>
      <c r="B2395" s="399" t="s">
        <v>3510</v>
      </c>
      <c r="C2395" s="399" t="s">
        <v>3511</v>
      </c>
      <c r="D2395" s="399" t="s">
        <v>3512</v>
      </c>
      <c r="E2395" s="400" t="s">
        <v>947</v>
      </c>
      <c r="F2395" s="399" t="s">
        <v>947</v>
      </c>
      <c r="G2395" s="399">
        <v>98561</v>
      </c>
      <c r="H2395" s="399" t="s">
        <v>3514</v>
      </c>
      <c r="I2395" s="399" t="s">
        <v>1205</v>
      </c>
      <c r="J2395" s="399" t="s">
        <v>1037</v>
      </c>
      <c r="K2395" s="400">
        <v>33.950000000000003</v>
      </c>
      <c r="L2395" s="399" t="s">
        <v>951</v>
      </c>
    </row>
    <row r="2396" spans="1:12" ht="13.5">
      <c r="A2396" s="399" t="s">
        <v>3509</v>
      </c>
      <c r="B2396" s="399" t="s">
        <v>3510</v>
      </c>
      <c r="C2396" s="399" t="s">
        <v>3511</v>
      </c>
      <c r="D2396" s="399" t="s">
        <v>3512</v>
      </c>
      <c r="E2396" s="400" t="s">
        <v>947</v>
      </c>
      <c r="F2396" s="399" t="s">
        <v>947</v>
      </c>
      <c r="G2396" s="399">
        <v>98562</v>
      </c>
      <c r="H2396" s="399" t="s">
        <v>3515</v>
      </c>
      <c r="I2396" s="399" t="s">
        <v>1205</v>
      </c>
      <c r="J2396" s="399" t="s">
        <v>1037</v>
      </c>
      <c r="K2396" s="400">
        <v>31.96</v>
      </c>
      <c r="L2396" s="399" t="s">
        <v>951</v>
      </c>
    </row>
    <row r="2397" spans="1:12" ht="13.5">
      <c r="A2397" s="399" t="s">
        <v>3509</v>
      </c>
      <c r="B2397" s="399" t="s">
        <v>3510</v>
      </c>
      <c r="C2397" s="399" t="s">
        <v>3516</v>
      </c>
      <c r="D2397" s="399" t="s">
        <v>3517</v>
      </c>
      <c r="E2397" s="400" t="s">
        <v>947</v>
      </c>
      <c r="F2397" s="399" t="s">
        <v>947</v>
      </c>
      <c r="G2397" s="399">
        <v>98555</v>
      </c>
      <c r="H2397" s="399" t="s">
        <v>3518</v>
      </c>
      <c r="I2397" s="399" t="s">
        <v>1205</v>
      </c>
      <c r="J2397" s="399" t="s">
        <v>1037</v>
      </c>
      <c r="K2397" s="400">
        <v>20.94</v>
      </c>
      <c r="L2397" s="399" t="s">
        <v>951</v>
      </c>
    </row>
    <row r="2398" spans="1:12" ht="13.5">
      <c r="A2398" s="399" t="s">
        <v>3509</v>
      </c>
      <c r="B2398" s="399" t="s">
        <v>3510</v>
      </c>
      <c r="C2398" s="399" t="s">
        <v>3516</v>
      </c>
      <c r="D2398" s="399" t="s">
        <v>3517</v>
      </c>
      <c r="E2398" s="400" t="s">
        <v>947</v>
      </c>
      <c r="F2398" s="399" t="s">
        <v>947</v>
      </c>
      <c r="G2398" s="399">
        <v>98556</v>
      </c>
      <c r="H2398" s="399" t="s">
        <v>3519</v>
      </c>
      <c r="I2398" s="399" t="s">
        <v>1205</v>
      </c>
      <c r="J2398" s="399" t="s">
        <v>1037</v>
      </c>
      <c r="K2398" s="400">
        <v>39.47</v>
      </c>
      <c r="L2398" s="399" t="s">
        <v>951</v>
      </c>
    </row>
    <row r="2399" spans="1:12" ht="13.5">
      <c r="A2399" s="399" t="s">
        <v>3509</v>
      </c>
      <c r="B2399" s="399" t="s">
        <v>3510</v>
      </c>
      <c r="C2399" s="399" t="s">
        <v>3516</v>
      </c>
      <c r="D2399" s="399" t="s">
        <v>3517</v>
      </c>
      <c r="E2399" s="400" t="s">
        <v>947</v>
      </c>
      <c r="F2399" s="399" t="s">
        <v>947</v>
      </c>
      <c r="G2399" s="399">
        <v>98558</v>
      </c>
      <c r="H2399" s="399" t="s">
        <v>3520</v>
      </c>
      <c r="I2399" s="399" t="s">
        <v>1036</v>
      </c>
      <c r="J2399" s="399" t="s">
        <v>1037</v>
      </c>
      <c r="K2399" s="400">
        <v>6</v>
      </c>
      <c r="L2399" s="399" t="s">
        <v>951</v>
      </c>
    </row>
    <row r="2400" spans="1:12" ht="13.5">
      <c r="A2400" s="399" t="s">
        <v>3509</v>
      </c>
      <c r="B2400" s="399" t="s">
        <v>3510</v>
      </c>
      <c r="C2400" s="399" t="s">
        <v>3516</v>
      </c>
      <c r="D2400" s="399" t="s">
        <v>3517</v>
      </c>
      <c r="E2400" s="400" t="s">
        <v>947</v>
      </c>
      <c r="F2400" s="399" t="s">
        <v>947</v>
      </c>
      <c r="G2400" s="399">
        <v>98559</v>
      </c>
      <c r="H2400" s="399" t="s">
        <v>3521</v>
      </c>
      <c r="I2400" s="399" t="s">
        <v>949</v>
      </c>
      <c r="J2400" s="399" t="s">
        <v>1037</v>
      </c>
      <c r="K2400" s="400">
        <v>3.65</v>
      </c>
      <c r="L2400" s="399" t="s">
        <v>951</v>
      </c>
    </row>
    <row r="2401" spans="1:12" ht="13.5">
      <c r="A2401" s="399" t="s">
        <v>3509</v>
      </c>
      <c r="B2401" s="399" t="s">
        <v>3510</v>
      </c>
      <c r="C2401" s="399" t="s">
        <v>3522</v>
      </c>
      <c r="D2401" s="399" t="s">
        <v>3523</v>
      </c>
      <c r="E2401" s="400" t="s">
        <v>947</v>
      </c>
      <c r="F2401" s="399" t="s">
        <v>947</v>
      </c>
      <c r="G2401" s="399">
        <v>98546</v>
      </c>
      <c r="H2401" s="399" t="s">
        <v>3524</v>
      </c>
      <c r="I2401" s="399" t="s">
        <v>1205</v>
      </c>
      <c r="J2401" s="399" t="s">
        <v>950</v>
      </c>
      <c r="K2401" s="400">
        <v>81.67</v>
      </c>
      <c r="L2401" s="399" t="s">
        <v>951</v>
      </c>
    </row>
    <row r="2402" spans="1:12" ht="13.5">
      <c r="A2402" s="399" t="s">
        <v>3509</v>
      </c>
      <c r="B2402" s="399" t="s">
        <v>3510</v>
      </c>
      <c r="C2402" s="399" t="s">
        <v>3522</v>
      </c>
      <c r="D2402" s="399" t="s">
        <v>3523</v>
      </c>
      <c r="E2402" s="400" t="s">
        <v>947</v>
      </c>
      <c r="F2402" s="399" t="s">
        <v>947</v>
      </c>
      <c r="G2402" s="399">
        <v>98547</v>
      </c>
      <c r="H2402" s="399" t="s">
        <v>3525</v>
      </c>
      <c r="I2402" s="399" t="s">
        <v>1205</v>
      </c>
      <c r="J2402" s="399" t="s">
        <v>950</v>
      </c>
      <c r="K2402" s="400">
        <v>150.38</v>
      </c>
      <c r="L2402" s="399" t="s">
        <v>951</v>
      </c>
    </row>
    <row r="2403" spans="1:12" ht="13.5">
      <c r="A2403" s="399" t="s">
        <v>3509</v>
      </c>
      <c r="B2403" s="399" t="s">
        <v>3510</v>
      </c>
      <c r="C2403" s="399" t="s">
        <v>3522</v>
      </c>
      <c r="D2403" s="399" t="s">
        <v>3523</v>
      </c>
      <c r="E2403" s="400" t="s">
        <v>947</v>
      </c>
      <c r="F2403" s="399" t="s">
        <v>947</v>
      </c>
      <c r="G2403" s="399">
        <v>98553</v>
      </c>
      <c r="H2403" s="399" t="s">
        <v>3526</v>
      </c>
      <c r="I2403" s="399" t="s">
        <v>1205</v>
      </c>
      <c r="J2403" s="399" t="s">
        <v>1037</v>
      </c>
      <c r="K2403" s="400">
        <v>90.59</v>
      </c>
      <c r="L2403" s="399" t="s">
        <v>951</v>
      </c>
    </row>
    <row r="2404" spans="1:12" ht="13.5">
      <c r="A2404" s="399" t="s">
        <v>3509</v>
      </c>
      <c r="B2404" s="399" t="s">
        <v>3510</v>
      </c>
      <c r="C2404" s="399" t="s">
        <v>3522</v>
      </c>
      <c r="D2404" s="399" t="s">
        <v>3523</v>
      </c>
      <c r="E2404" s="400" t="s">
        <v>947</v>
      </c>
      <c r="F2404" s="399" t="s">
        <v>947</v>
      </c>
      <c r="G2404" s="399">
        <v>98554</v>
      </c>
      <c r="H2404" s="399" t="s">
        <v>3527</v>
      </c>
      <c r="I2404" s="399" t="s">
        <v>1205</v>
      </c>
      <c r="J2404" s="399" t="s">
        <v>1037</v>
      </c>
      <c r="K2404" s="400">
        <v>33.4</v>
      </c>
      <c r="L2404" s="399" t="s">
        <v>951</v>
      </c>
    </row>
    <row r="2405" spans="1:12" ht="13.5">
      <c r="A2405" s="399" t="s">
        <v>3509</v>
      </c>
      <c r="B2405" s="399" t="s">
        <v>3510</v>
      </c>
      <c r="C2405" s="399" t="s">
        <v>3528</v>
      </c>
      <c r="D2405" s="399" t="s">
        <v>3529</v>
      </c>
      <c r="E2405" s="400" t="s">
        <v>947</v>
      </c>
      <c r="F2405" s="399" t="s">
        <v>947</v>
      </c>
      <c r="G2405" s="399">
        <v>98557</v>
      </c>
      <c r="H2405" s="399" t="s">
        <v>3530</v>
      </c>
      <c r="I2405" s="399" t="s">
        <v>1205</v>
      </c>
      <c r="J2405" s="399" t="s">
        <v>1037</v>
      </c>
      <c r="K2405" s="400">
        <v>32.78</v>
      </c>
      <c r="L2405" s="399" t="s">
        <v>951</v>
      </c>
    </row>
    <row r="2406" spans="1:12" ht="13.5">
      <c r="A2406" s="399" t="s">
        <v>3509</v>
      </c>
      <c r="B2406" s="399" t="s">
        <v>3510</v>
      </c>
      <c r="C2406" s="399" t="s">
        <v>3531</v>
      </c>
      <c r="D2406" s="399" t="s">
        <v>3532</v>
      </c>
      <c r="E2406" s="400" t="s">
        <v>947</v>
      </c>
      <c r="F2406" s="399" t="s">
        <v>947</v>
      </c>
      <c r="G2406" s="399">
        <v>98563</v>
      </c>
      <c r="H2406" s="399" t="s">
        <v>3533</v>
      </c>
      <c r="I2406" s="399" t="s">
        <v>1205</v>
      </c>
      <c r="J2406" s="399" t="s">
        <v>1037</v>
      </c>
      <c r="K2406" s="400">
        <v>25.72</v>
      </c>
      <c r="L2406" s="399" t="s">
        <v>951</v>
      </c>
    </row>
    <row r="2407" spans="1:12" ht="13.5">
      <c r="A2407" s="399" t="s">
        <v>3509</v>
      </c>
      <c r="B2407" s="399" t="s">
        <v>3510</v>
      </c>
      <c r="C2407" s="399" t="s">
        <v>3531</v>
      </c>
      <c r="D2407" s="399" t="s">
        <v>3532</v>
      </c>
      <c r="E2407" s="400" t="s">
        <v>947</v>
      </c>
      <c r="F2407" s="399" t="s">
        <v>947</v>
      </c>
      <c r="G2407" s="399">
        <v>98564</v>
      </c>
      <c r="H2407" s="399" t="s">
        <v>3534</v>
      </c>
      <c r="I2407" s="399" t="s">
        <v>1205</v>
      </c>
      <c r="J2407" s="399" t="s">
        <v>1037</v>
      </c>
      <c r="K2407" s="400">
        <v>32.46</v>
      </c>
      <c r="L2407" s="399" t="s">
        <v>951</v>
      </c>
    </row>
    <row r="2408" spans="1:12" ht="13.5">
      <c r="A2408" s="399" t="s">
        <v>3509</v>
      </c>
      <c r="B2408" s="399" t="s">
        <v>3510</v>
      </c>
      <c r="C2408" s="399" t="s">
        <v>3531</v>
      </c>
      <c r="D2408" s="399" t="s">
        <v>3532</v>
      </c>
      <c r="E2408" s="400" t="s">
        <v>947</v>
      </c>
      <c r="F2408" s="399" t="s">
        <v>947</v>
      </c>
      <c r="G2408" s="399">
        <v>98565</v>
      </c>
      <c r="H2408" s="399" t="s">
        <v>3535</v>
      </c>
      <c r="I2408" s="399" t="s">
        <v>1205</v>
      </c>
      <c r="J2408" s="399" t="s">
        <v>1037</v>
      </c>
      <c r="K2408" s="400">
        <v>37.22</v>
      </c>
      <c r="L2408" s="399" t="s">
        <v>951</v>
      </c>
    </row>
    <row r="2409" spans="1:12" ht="13.5">
      <c r="A2409" s="399" t="s">
        <v>3509</v>
      </c>
      <c r="B2409" s="399" t="s">
        <v>3510</v>
      </c>
      <c r="C2409" s="399" t="s">
        <v>3531</v>
      </c>
      <c r="D2409" s="399" t="s">
        <v>3532</v>
      </c>
      <c r="E2409" s="400" t="s">
        <v>947</v>
      </c>
      <c r="F2409" s="399" t="s">
        <v>947</v>
      </c>
      <c r="G2409" s="399">
        <v>98566</v>
      </c>
      <c r="H2409" s="399" t="s">
        <v>3536</v>
      </c>
      <c r="I2409" s="399" t="s">
        <v>1205</v>
      </c>
      <c r="J2409" s="399" t="s">
        <v>1037</v>
      </c>
      <c r="K2409" s="400">
        <v>43.95</v>
      </c>
      <c r="L2409" s="399" t="s">
        <v>951</v>
      </c>
    </row>
    <row r="2410" spans="1:12" ht="13.5">
      <c r="A2410" s="399" t="s">
        <v>3509</v>
      </c>
      <c r="B2410" s="399" t="s">
        <v>3510</v>
      </c>
      <c r="C2410" s="399" t="s">
        <v>3531</v>
      </c>
      <c r="D2410" s="399" t="s">
        <v>3532</v>
      </c>
      <c r="E2410" s="400" t="s">
        <v>947</v>
      </c>
      <c r="F2410" s="399" t="s">
        <v>947</v>
      </c>
      <c r="G2410" s="399">
        <v>98567</v>
      </c>
      <c r="H2410" s="399" t="s">
        <v>3537</v>
      </c>
      <c r="I2410" s="399" t="s">
        <v>1205</v>
      </c>
      <c r="J2410" s="399" t="s">
        <v>1037</v>
      </c>
      <c r="K2410" s="400">
        <v>48.21</v>
      </c>
      <c r="L2410" s="399" t="s">
        <v>951</v>
      </c>
    </row>
    <row r="2411" spans="1:12" ht="13.5">
      <c r="A2411" s="399" t="s">
        <v>3509</v>
      </c>
      <c r="B2411" s="399" t="s">
        <v>3510</v>
      </c>
      <c r="C2411" s="399" t="s">
        <v>3531</v>
      </c>
      <c r="D2411" s="399" t="s">
        <v>3532</v>
      </c>
      <c r="E2411" s="400" t="s">
        <v>947</v>
      </c>
      <c r="F2411" s="399" t="s">
        <v>947</v>
      </c>
      <c r="G2411" s="399">
        <v>98568</v>
      </c>
      <c r="H2411" s="399" t="s">
        <v>3538</v>
      </c>
      <c r="I2411" s="399" t="s">
        <v>1205</v>
      </c>
      <c r="J2411" s="399" t="s">
        <v>1037</v>
      </c>
      <c r="K2411" s="400">
        <v>54.92</v>
      </c>
      <c r="L2411" s="399" t="s">
        <v>951</v>
      </c>
    </row>
    <row r="2412" spans="1:12" ht="13.5">
      <c r="A2412" s="399" t="s">
        <v>3509</v>
      </c>
      <c r="B2412" s="399" t="s">
        <v>3510</v>
      </c>
      <c r="C2412" s="399" t="s">
        <v>3531</v>
      </c>
      <c r="D2412" s="399" t="s">
        <v>3532</v>
      </c>
      <c r="E2412" s="400" t="s">
        <v>947</v>
      </c>
      <c r="F2412" s="399" t="s">
        <v>947</v>
      </c>
      <c r="G2412" s="399">
        <v>98569</v>
      </c>
      <c r="H2412" s="399" t="s">
        <v>3539</v>
      </c>
      <c r="I2412" s="399" t="s">
        <v>1205</v>
      </c>
      <c r="J2412" s="399" t="s">
        <v>1037</v>
      </c>
      <c r="K2412" s="400">
        <v>59.69</v>
      </c>
      <c r="L2412" s="399" t="s">
        <v>951</v>
      </c>
    </row>
    <row r="2413" spans="1:12" ht="13.5">
      <c r="A2413" s="399" t="s">
        <v>3509</v>
      </c>
      <c r="B2413" s="399" t="s">
        <v>3510</v>
      </c>
      <c r="C2413" s="399" t="s">
        <v>3531</v>
      </c>
      <c r="D2413" s="399" t="s">
        <v>3532</v>
      </c>
      <c r="E2413" s="400" t="s">
        <v>947</v>
      </c>
      <c r="F2413" s="399" t="s">
        <v>947</v>
      </c>
      <c r="G2413" s="399">
        <v>98570</v>
      </c>
      <c r="H2413" s="399" t="s">
        <v>3540</v>
      </c>
      <c r="I2413" s="399" t="s">
        <v>1205</v>
      </c>
      <c r="J2413" s="399" t="s">
        <v>1037</v>
      </c>
      <c r="K2413" s="400">
        <v>66.44</v>
      </c>
      <c r="L2413" s="399" t="s">
        <v>951</v>
      </c>
    </row>
    <row r="2414" spans="1:12" ht="13.5">
      <c r="A2414" s="399" t="s">
        <v>3509</v>
      </c>
      <c r="B2414" s="399" t="s">
        <v>3510</v>
      </c>
      <c r="C2414" s="399" t="s">
        <v>3531</v>
      </c>
      <c r="D2414" s="399" t="s">
        <v>3532</v>
      </c>
      <c r="E2414" s="400" t="s">
        <v>947</v>
      </c>
      <c r="F2414" s="399" t="s">
        <v>947</v>
      </c>
      <c r="G2414" s="399">
        <v>98571</v>
      </c>
      <c r="H2414" s="399" t="s">
        <v>3541</v>
      </c>
      <c r="I2414" s="399" t="s">
        <v>1205</v>
      </c>
      <c r="J2414" s="399" t="s">
        <v>1037</v>
      </c>
      <c r="K2414" s="400">
        <v>29.14</v>
      </c>
      <c r="L2414" s="399" t="s">
        <v>951</v>
      </c>
    </row>
    <row r="2415" spans="1:12" ht="13.5">
      <c r="A2415" s="399" t="s">
        <v>3509</v>
      </c>
      <c r="B2415" s="399" t="s">
        <v>3510</v>
      </c>
      <c r="C2415" s="399" t="s">
        <v>3531</v>
      </c>
      <c r="D2415" s="399" t="s">
        <v>3532</v>
      </c>
      <c r="E2415" s="400" t="s">
        <v>947</v>
      </c>
      <c r="F2415" s="399" t="s">
        <v>947</v>
      </c>
      <c r="G2415" s="399">
        <v>98572</v>
      </c>
      <c r="H2415" s="399" t="s">
        <v>3542</v>
      </c>
      <c r="I2415" s="399" t="s">
        <v>1205</v>
      </c>
      <c r="J2415" s="399" t="s">
        <v>1037</v>
      </c>
      <c r="K2415" s="400">
        <v>36</v>
      </c>
      <c r="L2415" s="399" t="s">
        <v>951</v>
      </c>
    </row>
    <row r="2416" spans="1:12" ht="13.5">
      <c r="A2416" s="399" t="s">
        <v>3509</v>
      </c>
      <c r="B2416" s="399" t="s">
        <v>3510</v>
      </c>
      <c r="C2416" s="399" t="s">
        <v>3531</v>
      </c>
      <c r="D2416" s="399" t="s">
        <v>3532</v>
      </c>
      <c r="E2416" s="400" t="s">
        <v>947</v>
      </c>
      <c r="F2416" s="399" t="s">
        <v>947</v>
      </c>
      <c r="G2416" s="399">
        <v>98573</v>
      </c>
      <c r="H2416" s="399" t="s">
        <v>3543</v>
      </c>
      <c r="I2416" s="399" t="s">
        <v>1205</v>
      </c>
      <c r="J2416" s="399" t="s">
        <v>1037</v>
      </c>
      <c r="K2416" s="400">
        <v>42.38</v>
      </c>
      <c r="L2416" s="399" t="s">
        <v>951</v>
      </c>
    </row>
    <row r="2417" spans="1:12" ht="13.5">
      <c r="A2417" s="399" t="s">
        <v>3544</v>
      </c>
      <c r="B2417" s="399" t="s">
        <v>3545</v>
      </c>
      <c r="C2417" s="399" t="s">
        <v>3546</v>
      </c>
      <c r="D2417" s="399" t="s">
        <v>3547</v>
      </c>
      <c r="E2417" s="400" t="s">
        <v>947</v>
      </c>
      <c r="F2417" s="399" t="s">
        <v>947</v>
      </c>
      <c r="G2417" s="399">
        <v>91831</v>
      </c>
      <c r="H2417" s="399" t="s">
        <v>3548</v>
      </c>
      <c r="I2417" s="399" t="s">
        <v>949</v>
      </c>
      <c r="J2417" s="399" t="s">
        <v>1037</v>
      </c>
      <c r="K2417" s="400">
        <v>6.14</v>
      </c>
      <c r="L2417" s="399" t="s">
        <v>951</v>
      </c>
    </row>
    <row r="2418" spans="1:12" ht="13.5">
      <c r="A2418" s="399" t="s">
        <v>3544</v>
      </c>
      <c r="B2418" s="399" t="s">
        <v>3545</v>
      </c>
      <c r="C2418" s="399" t="s">
        <v>3546</v>
      </c>
      <c r="D2418" s="399" t="s">
        <v>3547</v>
      </c>
      <c r="E2418" s="400" t="s">
        <v>947</v>
      </c>
      <c r="F2418" s="399" t="s">
        <v>947</v>
      </c>
      <c r="G2418" s="399">
        <v>91833</v>
      </c>
      <c r="H2418" s="399" t="s">
        <v>3549</v>
      </c>
      <c r="I2418" s="399" t="s">
        <v>949</v>
      </c>
      <c r="J2418" s="399" t="s">
        <v>1037</v>
      </c>
      <c r="K2418" s="400">
        <v>6.48</v>
      </c>
      <c r="L2418" s="399" t="s">
        <v>951</v>
      </c>
    </row>
    <row r="2419" spans="1:12" ht="13.5">
      <c r="A2419" s="399" t="s">
        <v>3544</v>
      </c>
      <c r="B2419" s="399" t="s">
        <v>3545</v>
      </c>
      <c r="C2419" s="399" t="s">
        <v>3546</v>
      </c>
      <c r="D2419" s="399" t="s">
        <v>3547</v>
      </c>
      <c r="E2419" s="400" t="s">
        <v>947</v>
      </c>
      <c r="F2419" s="399" t="s">
        <v>947</v>
      </c>
      <c r="G2419" s="399">
        <v>91834</v>
      </c>
      <c r="H2419" s="399" t="s">
        <v>3550</v>
      </c>
      <c r="I2419" s="399" t="s">
        <v>949</v>
      </c>
      <c r="J2419" s="399" t="s">
        <v>1037</v>
      </c>
      <c r="K2419" s="400">
        <v>6.87</v>
      </c>
      <c r="L2419" s="399" t="s">
        <v>951</v>
      </c>
    </row>
    <row r="2420" spans="1:12" ht="13.5">
      <c r="A2420" s="399" t="s">
        <v>3544</v>
      </c>
      <c r="B2420" s="399" t="s">
        <v>3545</v>
      </c>
      <c r="C2420" s="399" t="s">
        <v>3546</v>
      </c>
      <c r="D2420" s="399" t="s">
        <v>3547</v>
      </c>
      <c r="E2420" s="400" t="s">
        <v>947</v>
      </c>
      <c r="F2420" s="399" t="s">
        <v>947</v>
      </c>
      <c r="G2420" s="399">
        <v>91835</v>
      </c>
      <c r="H2420" s="399" t="s">
        <v>3551</v>
      </c>
      <c r="I2420" s="399" t="s">
        <v>949</v>
      </c>
      <c r="J2420" s="399" t="s">
        <v>1037</v>
      </c>
      <c r="K2420" s="400">
        <v>7.74</v>
      </c>
      <c r="L2420" s="399" t="s">
        <v>951</v>
      </c>
    </row>
    <row r="2421" spans="1:12" ht="13.5">
      <c r="A2421" s="399" t="s">
        <v>3544</v>
      </c>
      <c r="B2421" s="399" t="s">
        <v>3545</v>
      </c>
      <c r="C2421" s="399" t="s">
        <v>3546</v>
      </c>
      <c r="D2421" s="399" t="s">
        <v>3547</v>
      </c>
      <c r="E2421" s="400" t="s">
        <v>947</v>
      </c>
      <c r="F2421" s="399" t="s">
        <v>947</v>
      </c>
      <c r="G2421" s="399">
        <v>91836</v>
      </c>
      <c r="H2421" s="399" t="s">
        <v>3552</v>
      </c>
      <c r="I2421" s="399" t="s">
        <v>949</v>
      </c>
      <c r="J2421" s="399" t="s">
        <v>1037</v>
      </c>
      <c r="K2421" s="400">
        <v>8.86</v>
      </c>
      <c r="L2421" s="399" t="s">
        <v>951</v>
      </c>
    </row>
    <row r="2422" spans="1:12" ht="13.5">
      <c r="A2422" s="399" t="s">
        <v>3544</v>
      </c>
      <c r="B2422" s="399" t="s">
        <v>3545</v>
      </c>
      <c r="C2422" s="399" t="s">
        <v>3546</v>
      </c>
      <c r="D2422" s="399" t="s">
        <v>3547</v>
      </c>
      <c r="E2422" s="400" t="s">
        <v>947</v>
      </c>
      <c r="F2422" s="399" t="s">
        <v>947</v>
      </c>
      <c r="G2422" s="399">
        <v>91837</v>
      </c>
      <c r="H2422" s="399" t="s">
        <v>3553</v>
      </c>
      <c r="I2422" s="399" t="s">
        <v>949</v>
      </c>
      <c r="J2422" s="399" t="s">
        <v>1037</v>
      </c>
      <c r="K2422" s="400">
        <v>10.89</v>
      </c>
      <c r="L2422" s="399" t="s">
        <v>951</v>
      </c>
    </row>
    <row r="2423" spans="1:12" ht="13.5">
      <c r="A2423" s="399" t="s">
        <v>3544</v>
      </c>
      <c r="B2423" s="399" t="s">
        <v>3545</v>
      </c>
      <c r="C2423" s="399" t="s">
        <v>3546</v>
      </c>
      <c r="D2423" s="399" t="s">
        <v>3547</v>
      </c>
      <c r="E2423" s="400" t="s">
        <v>947</v>
      </c>
      <c r="F2423" s="399" t="s">
        <v>947</v>
      </c>
      <c r="G2423" s="399">
        <v>91839</v>
      </c>
      <c r="H2423" s="399" t="s">
        <v>3554</v>
      </c>
      <c r="I2423" s="399" t="s">
        <v>949</v>
      </c>
      <c r="J2423" s="399" t="s">
        <v>950</v>
      </c>
      <c r="K2423" s="400">
        <v>8.2899999999999991</v>
      </c>
      <c r="L2423" s="399" t="s">
        <v>951</v>
      </c>
    </row>
    <row r="2424" spans="1:12" ht="13.5">
      <c r="A2424" s="399" t="s">
        <v>3544</v>
      </c>
      <c r="B2424" s="399" t="s">
        <v>3545</v>
      </c>
      <c r="C2424" s="399" t="s">
        <v>3546</v>
      </c>
      <c r="D2424" s="399" t="s">
        <v>3547</v>
      </c>
      <c r="E2424" s="400" t="s">
        <v>947</v>
      </c>
      <c r="F2424" s="399" t="s">
        <v>947</v>
      </c>
      <c r="G2424" s="399">
        <v>91840</v>
      </c>
      <c r="H2424" s="399" t="s">
        <v>3555</v>
      </c>
      <c r="I2424" s="399" t="s">
        <v>949</v>
      </c>
      <c r="J2424" s="399" t="s">
        <v>950</v>
      </c>
      <c r="K2424" s="400">
        <v>10.41</v>
      </c>
      <c r="L2424" s="399" t="s">
        <v>951</v>
      </c>
    </row>
    <row r="2425" spans="1:12" ht="13.5">
      <c r="A2425" s="399" t="s">
        <v>3544</v>
      </c>
      <c r="B2425" s="399" t="s">
        <v>3545</v>
      </c>
      <c r="C2425" s="399" t="s">
        <v>3546</v>
      </c>
      <c r="D2425" s="399" t="s">
        <v>3547</v>
      </c>
      <c r="E2425" s="400" t="s">
        <v>947</v>
      </c>
      <c r="F2425" s="399" t="s">
        <v>947</v>
      </c>
      <c r="G2425" s="399">
        <v>91841</v>
      </c>
      <c r="H2425" s="399" t="s">
        <v>3556</v>
      </c>
      <c r="I2425" s="399" t="s">
        <v>949</v>
      </c>
      <c r="J2425" s="399" t="s">
        <v>950</v>
      </c>
      <c r="K2425" s="400">
        <v>9.8800000000000008</v>
      </c>
      <c r="L2425" s="399" t="s">
        <v>951</v>
      </c>
    </row>
    <row r="2426" spans="1:12" ht="13.5">
      <c r="A2426" s="399" t="s">
        <v>3544</v>
      </c>
      <c r="B2426" s="399" t="s">
        <v>3545</v>
      </c>
      <c r="C2426" s="399" t="s">
        <v>3546</v>
      </c>
      <c r="D2426" s="399" t="s">
        <v>3547</v>
      </c>
      <c r="E2426" s="400" t="s">
        <v>947</v>
      </c>
      <c r="F2426" s="399" t="s">
        <v>947</v>
      </c>
      <c r="G2426" s="399">
        <v>91842</v>
      </c>
      <c r="H2426" s="399" t="s">
        <v>3557</v>
      </c>
      <c r="I2426" s="399" t="s">
        <v>949</v>
      </c>
      <c r="J2426" s="399" t="s">
        <v>1037</v>
      </c>
      <c r="K2426" s="400">
        <v>4.46</v>
      </c>
      <c r="L2426" s="399" t="s">
        <v>951</v>
      </c>
    </row>
    <row r="2427" spans="1:12" ht="13.5">
      <c r="A2427" s="399" t="s">
        <v>3544</v>
      </c>
      <c r="B2427" s="399" t="s">
        <v>3545</v>
      </c>
      <c r="C2427" s="399" t="s">
        <v>3546</v>
      </c>
      <c r="D2427" s="399" t="s">
        <v>3547</v>
      </c>
      <c r="E2427" s="400" t="s">
        <v>947</v>
      </c>
      <c r="F2427" s="399" t="s">
        <v>947</v>
      </c>
      <c r="G2427" s="399">
        <v>91843</v>
      </c>
      <c r="H2427" s="399" t="s">
        <v>3558</v>
      </c>
      <c r="I2427" s="399" t="s">
        <v>949</v>
      </c>
      <c r="J2427" s="399" t="s">
        <v>1037</v>
      </c>
      <c r="K2427" s="400">
        <v>4.8</v>
      </c>
      <c r="L2427" s="399" t="s">
        <v>951</v>
      </c>
    </row>
    <row r="2428" spans="1:12" ht="13.5">
      <c r="A2428" s="399" t="s">
        <v>3544</v>
      </c>
      <c r="B2428" s="399" t="s">
        <v>3545</v>
      </c>
      <c r="C2428" s="399" t="s">
        <v>3546</v>
      </c>
      <c r="D2428" s="399" t="s">
        <v>3547</v>
      </c>
      <c r="E2428" s="400" t="s">
        <v>947</v>
      </c>
      <c r="F2428" s="399" t="s">
        <v>947</v>
      </c>
      <c r="G2428" s="399">
        <v>91844</v>
      </c>
      <c r="H2428" s="399" t="s">
        <v>3559</v>
      </c>
      <c r="I2428" s="399" t="s">
        <v>949</v>
      </c>
      <c r="J2428" s="399" t="s">
        <v>1037</v>
      </c>
      <c r="K2428" s="400">
        <v>5.19</v>
      </c>
      <c r="L2428" s="399" t="s">
        <v>951</v>
      </c>
    </row>
    <row r="2429" spans="1:12" ht="13.5">
      <c r="A2429" s="399" t="s">
        <v>3544</v>
      </c>
      <c r="B2429" s="399" t="s">
        <v>3545</v>
      </c>
      <c r="C2429" s="399" t="s">
        <v>3546</v>
      </c>
      <c r="D2429" s="399" t="s">
        <v>3547</v>
      </c>
      <c r="E2429" s="400" t="s">
        <v>947</v>
      </c>
      <c r="F2429" s="399" t="s">
        <v>947</v>
      </c>
      <c r="G2429" s="399">
        <v>91845</v>
      </c>
      <c r="H2429" s="399" t="s">
        <v>3560</v>
      </c>
      <c r="I2429" s="399" t="s">
        <v>949</v>
      </c>
      <c r="J2429" s="399" t="s">
        <v>1037</v>
      </c>
      <c r="K2429" s="400">
        <v>6.06</v>
      </c>
      <c r="L2429" s="399" t="s">
        <v>951</v>
      </c>
    </row>
    <row r="2430" spans="1:12" ht="13.5">
      <c r="A2430" s="399" t="s">
        <v>3544</v>
      </c>
      <c r="B2430" s="399" t="s">
        <v>3545</v>
      </c>
      <c r="C2430" s="399" t="s">
        <v>3546</v>
      </c>
      <c r="D2430" s="399" t="s">
        <v>3547</v>
      </c>
      <c r="E2430" s="400" t="s">
        <v>947</v>
      </c>
      <c r="F2430" s="399" t="s">
        <v>947</v>
      </c>
      <c r="G2430" s="399">
        <v>91846</v>
      </c>
      <c r="H2430" s="399" t="s">
        <v>3561</v>
      </c>
      <c r="I2430" s="399" t="s">
        <v>949</v>
      </c>
      <c r="J2430" s="399" t="s">
        <v>1037</v>
      </c>
      <c r="K2430" s="400">
        <v>7.18</v>
      </c>
      <c r="L2430" s="399" t="s">
        <v>951</v>
      </c>
    </row>
    <row r="2431" spans="1:12" ht="13.5">
      <c r="A2431" s="399" t="s">
        <v>3544</v>
      </c>
      <c r="B2431" s="399" t="s">
        <v>3545</v>
      </c>
      <c r="C2431" s="399" t="s">
        <v>3546</v>
      </c>
      <c r="D2431" s="399" t="s">
        <v>3547</v>
      </c>
      <c r="E2431" s="400" t="s">
        <v>947</v>
      </c>
      <c r="F2431" s="399" t="s">
        <v>947</v>
      </c>
      <c r="G2431" s="399">
        <v>91847</v>
      </c>
      <c r="H2431" s="399" t="s">
        <v>3562</v>
      </c>
      <c r="I2431" s="399" t="s">
        <v>949</v>
      </c>
      <c r="J2431" s="399" t="s">
        <v>1037</v>
      </c>
      <c r="K2431" s="400">
        <v>9.2100000000000009</v>
      </c>
      <c r="L2431" s="399" t="s">
        <v>951</v>
      </c>
    </row>
    <row r="2432" spans="1:12" ht="13.5">
      <c r="A2432" s="399" t="s">
        <v>3544</v>
      </c>
      <c r="B2432" s="399" t="s">
        <v>3545</v>
      </c>
      <c r="C2432" s="399" t="s">
        <v>3546</v>
      </c>
      <c r="D2432" s="399" t="s">
        <v>3547</v>
      </c>
      <c r="E2432" s="400" t="s">
        <v>947</v>
      </c>
      <c r="F2432" s="399" t="s">
        <v>947</v>
      </c>
      <c r="G2432" s="399">
        <v>91849</v>
      </c>
      <c r="H2432" s="399" t="s">
        <v>3563</v>
      </c>
      <c r="I2432" s="399" t="s">
        <v>949</v>
      </c>
      <c r="J2432" s="399" t="s">
        <v>950</v>
      </c>
      <c r="K2432" s="400">
        <v>6.61</v>
      </c>
      <c r="L2432" s="399" t="s">
        <v>951</v>
      </c>
    </row>
    <row r="2433" spans="1:12" ht="13.5">
      <c r="A2433" s="399" t="s">
        <v>3544</v>
      </c>
      <c r="B2433" s="399" t="s">
        <v>3545</v>
      </c>
      <c r="C2433" s="399" t="s">
        <v>3546</v>
      </c>
      <c r="D2433" s="399" t="s">
        <v>3547</v>
      </c>
      <c r="E2433" s="400" t="s">
        <v>947</v>
      </c>
      <c r="F2433" s="399" t="s">
        <v>947</v>
      </c>
      <c r="G2433" s="399">
        <v>91850</v>
      </c>
      <c r="H2433" s="399" t="s">
        <v>3564</v>
      </c>
      <c r="I2433" s="399" t="s">
        <v>949</v>
      </c>
      <c r="J2433" s="399" t="s">
        <v>950</v>
      </c>
      <c r="K2433" s="400">
        <v>8.77</v>
      </c>
      <c r="L2433" s="399" t="s">
        <v>951</v>
      </c>
    </row>
    <row r="2434" spans="1:12" ht="13.5">
      <c r="A2434" s="399" t="s">
        <v>3544</v>
      </c>
      <c r="B2434" s="399" t="s">
        <v>3545</v>
      </c>
      <c r="C2434" s="399" t="s">
        <v>3546</v>
      </c>
      <c r="D2434" s="399" t="s">
        <v>3547</v>
      </c>
      <c r="E2434" s="400" t="s">
        <v>947</v>
      </c>
      <c r="F2434" s="399" t="s">
        <v>947</v>
      </c>
      <c r="G2434" s="399">
        <v>91851</v>
      </c>
      <c r="H2434" s="399" t="s">
        <v>3565</v>
      </c>
      <c r="I2434" s="399" t="s">
        <v>949</v>
      </c>
      <c r="J2434" s="399" t="s">
        <v>950</v>
      </c>
      <c r="K2434" s="400">
        <v>8.24</v>
      </c>
      <c r="L2434" s="399" t="s">
        <v>951</v>
      </c>
    </row>
    <row r="2435" spans="1:12" ht="13.5">
      <c r="A2435" s="399" t="s">
        <v>3544</v>
      </c>
      <c r="B2435" s="399" t="s">
        <v>3545</v>
      </c>
      <c r="C2435" s="399" t="s">
        <v>3546</v>
      </c>
      <c r="D2435" s="399" t="s">
        <v>3547</v>
      </c>
      <c r="E2435" s="400" t="s">
        <v>947</v>
      </c>
      <c r="F2435" s="399" t="s">
        <v>947</v>
      </c>
      <c r="G2435" s="399">
        <v>91852</v>
      </c>
      <c r="H2435" s="399" t="s">
        <v>3566</v>
      </c>
      <c r="I2435" s="399" t="s">
        <v>949</v>
      </c>
      <c r="J2435" s="399" t="s">
        <v>1037</v>
      </c>
      <c r="K2435" s="400">
        <v>6.61</v>
      </c>
      <c r="L2435" s="399" t="s">
        <v>951</v>
      </c>
    </row>
    <row r="2436" spans="1:12" ht="13.5">
      <c r="A2436" s="399" t="s">
        <v>3544</v>
      </c>
      <c r="B2436" s="399" t="s">
        <v>3545</v>
      </c>
      <c r="C2436" s="399" t="s">
        <v>3546</v>
      </c>
      <c r="D2436" s="399" t="s">
        <v>3547</v>
      </c>
      <c r="E2436" s="400" t="s">
        <v>947</v>
      </c>
      <c r="F2436" s="399" t="s">
        <v>947</v>
      </c>
      <c r="G2436" s="399">
        <v>91853</v>
      </c>
      <c r="H2436" s="399" t="s">
        <v>3567</v>
      </c>
      <c r="I2436" s="399" t="s">
        <v>949</v>
      </c>
      <c r="J2436" s="399" t="s">
        <v>1037</v>
      </c>
      <c r="K2436" s="400">
        <v>6.92</v>
      </c>
      <c r="L2436" s="399" t="s">
        <v>951</v>
      </c>
    </row>
    <row r="2437" spans="1:12" ht="13.5">
      <c r="A2437" s="399" t="s">
        <v>3544</v>
      </c>
      <c r="B2437" s="399" t="s">
        <v>3545</v>
      </c>
      <c r="C2437" s="399" t="s">
        <v>3546</v>
      </c>
      <c r="D2437" s="399" t="s">
        <v>3547</v>
      </c>
      <c r="E2437" s="400" t="s">
        <v>947</v>
      </c>
      <c r="F2437" s="399" t="s">
        <v>947</v>
      </c>
      <c r="G2437" s="399">
        <v>91854</v>
      </c>
      <c r="H2437" s="399" t="s">
        <v>3568</v>
      </c>
      <c r="I2437" s="399" t="s">
        <v>949</v>
      </c>
      <c r="J2437" s="399" t="s">
        <v>1037</v>
      </c>
      <c r="K2437" s="400">
        <v>7.34</v>
      </c>
      <c r="L2437" s="399" t="s">
        <v>951</v>
      </c>
    </row>
    <row r="2438" spans="1:12" ht="13.5">
      <c r="A2438" s="399" t="s">
        <v>3544</v>
      </c>
      <c r="B2438" s="399" t="s">
        <v>3545</v>
      </c>
      <c r="C2438" s="399" t="s">
        <v>3546</v>
      </c>
      <c r="D2438" s="399" t="s">
        <v>3547</v>
      </c>
      <c r="E2438" s="400" t="s">
        <v>947</v>
      </c>
      <c r="F2438" s="399" t="s">
        <v>947</v>
      </c>
      <c r="G2438" s="399">
        <v>91855</v>
      </c>
      <c r="H2438" s="399" t="s">
        <v>3569</v>
      </c>
      <c r="I2438" s="399" t="s">
        <v>949</v>
      </c>
      <c r="J2438" s="399" t="s">
        <v>1037</v>
      </c>
      <c r="K2438" s="400">
        <v>8.14</v>
      </c>
      <c r="L2438" s="399" t="s">
        <v>951</v>
      </c>
    </row>
    <row r="2439" spans="1:12" ht="13.5">
      <c r="A2439" s="399" t="s">
        <v>3544</v>
      </c>
      <c r="B2439" s="399" t="s">
        <v>3545</v>
      </c>
      <c r="C2439" s="399" t="s">
        <v>3546</v>
      </c>
      <c r="D2439" s="399" t="s">
        <v>3547</v>
      </c>
      <c r="E2439" s="400" t="s">
        <v>947</v>
      </c>
      <c r="F2439" s="399" t="s">
        <v>947</v>
      </c>
      <c r="G2439" s="399">
        <v>91856</v>
      </c>
      <c r="H2439" s="399" t="s">
        <v>3570</v>
      </c>
      <c r="I2439" s="399" t="s">
        <v>949</v>
      </c>
      <c r="J2439" s="399" t="s">
        <v>1037</v>
      </c>
      <c r="K2439" s="400">
        <v>9.24</v>
      </c>
      <c r="L2439" s="399" t="s">
        <v>951</v>
      </c>
    </row>
    <row r="2440" spans="1:12" ht="13.5">
      <c r="A2440" s="399" t="s">
        <v>3544</v>
      </c>
      <c r="B2440" s="399" t="s">
        <v>3545</v>
      </c>
      <c r="C2440" s="399" t="s">
        <v>3546</v>
      </c>
      <c r="D2440" s="399" t="s">
        <v>3547</v>
      </c>
      <c r="E2440" s="400" t="s">
        <v>947</v>
      </c>
      <c r="F2440" s="399" t="s">
        <v>947</v>
      </c>
      <c r="G2440" s="399">
        <v>91857</v>
      </c>
      <c r="H2440" s="399" t="s">
        <v>3571</v>
      </c>
      <c r="I2440" s="399" t="s">
        <v>949</v>
      </c>
      <c r="J2440" s="399" t="s">
        <v>1037</v>
      </c>
      <c r="K2440" s="400">
        <v>11.12</v>
      </c>
      <c r="L2440" s="399" t="s">
        <v>951</v>
      </c>
    </row>
    <row r="2441" spans="1:12" ht="13.5">
      <c r="A2441" s="399" t="s">
        <v>3544</v>
      </c>
      <c r="B2441" s="399" t="s">
        <v>3545</v>
      </c>
      <c r="C2441" s="399" t="s">
        <v>3546</v>
      </c>
      <c r="D2441" s="399" t="s">
        <v>3547</v>
      </c>
      <c r="E2441" s="400" t="s">
        <v>947</v>
      </c>
      <c r="F2441" s="399" t="s">
        <v>947</v>
      </c>
      <c r="G2441" s="399">
        <v>91859</v>
      </c>
      <c r="H2441" s="399" t="s">
        <v>3572</v>
      </c>
      <c r="I2441" s="399" t="s">
        <v>949</v>
      </c>
      <c r="J2441" s="399" t="s">
        <v>950</v>
      </c>
      <c r="K2441" s="400">
        <v>8.7200000000000006</v>
      </c>
      <c r="L2441" s="399" t="s">
        <v>951</v>
      </c>
    </row>
    <row r="2442" spans="1:12" ht="13.5">
      <c r="A2442" s="399" t="s">
        <v>3544</v>
      </c>
      <c r="B2442" s="399" t="s">
        <v>3545</v>
      </c>
      <c r="C2442" s="399" t="s">
        <v>3546</v>
      </c>
      <c r="D2442" s="399" t="s">
        <v>3547</v>
      </c>
      <c r="E2442" s="400" t="s">
        <v>947</v>
      </c>
      <c r="F2442" s="399" t="s">
        <v>947</v>
      </c>
      <c r="G2442" s="399">
        <v>91860</v>
      </c>
      <c r="H2442" s="399" t="s">
        <v>3573</v>
      </c>
      <c r="I2442" s="399" t="s">
        <v>949</v>
      </c>
      <c r="J2442" s="399" t="s">
        <v>950</v>
      </c>
      <c r="K2442" s="400">
        <v>10.78</v>
      </c>
      <c r="L2442" s="399" t="s">
        <v>951</v>
      </c>
    </row>
    <row r="2443" spans="1:12" ht="13.5">
      <c r="A2443" s="399" t="s">
        <v>3544</v>
      </c>
      <c r="B2443" s="399" t="s">
        <v>3545</v>
      </c>
      <c r="C2443" s="399" t="s">
        <v>3546</v>
      </c>
      <c r="D2443" s="399" t="s">
        <v>3547</v>
      </c>
      <c r="E2443" s="400" t="s">
        <v>947</v>
      </c>
      <c r="F2443" s="399" t="s">
        <v>947</v>
      </c>
      <c r="G2443" s="399">
        <v>91861</v>
      </c>
      <c r="H2443" s="399" t="s">
        <v>3574</v>
      </c>
      <c r="I2443" s="399" t="s">
        <v>949</v>
      </c>
      <c r="J2443" s="399" t="s">
        <v>950</v>
      </c>
      <c r="K2443" s="400">
        <v>10.29</v>
      </c>
      <c r="L2443" s="399" t="s">
        <v>951</v>
      </c>
    </row>
    <row r="2444" spans="1:12" ht="13.5">
      <c r="A2444" s="399" t="s">
        <v>3544</v>
      </c>
      <c r="B2444" s="399" t="s">
        <v>3545</v>
      </c>
      <c r="C2444" s="399" t="s">
        <v>3546</v>
      </c>
      <c r="D2444" s="399" t="s">
        <v>3547</v>
      </c>
      <c r="E2444" s="400" t="s">
        <v>947</v>
      </c>
      <c r="F2444" s="399" t="s">
        <v>947</v>
      </c>
      <c r="G2444" s="399">
        <v>91862</v>
      </c>
      <c r="H2444" s="399" t="s">
        <v>3575</v>
      </c>
      <c r="I2444" s="399" t="s">
        <v>949</v>
      </c>
      <c r="J2444" s="399" t="s">
        <v>1037</v>
      </c>
      <c r="K2444" s="400">
        <v>7.35</v>
      </c>
      <c r="L2444" s="399" t="s">
        <v>951</v>
      </c>
    </row>
    <row r="2445" spans="1:12" ht="13.5">
      <c r="A2445" s="399" t="s">
        <v>3544</v>
      </c>
      <c r="B2445" s="399" t="s">
        <v>3545</v>
      </c>
      <c r="C2445" s="399" t="s">
        <v>3546</v>
      </c>
      <c r="D2445" s="399" t="s">
        <v>3547</v>
      </c>
      <c r="E2445" s="400" t="s">
        <v>947</v>
      </c>
      <c r="F2445" s="399" t="s">
        <v>947</v>
      </c>
      <c r="G2445" s="399">
        <v>91863</v>
      </c>
      <c r="H2445" s="399" t="s">
        <v>3576</v>
      </c>
      <c r="I2445" s="399" t="s">
        <v>949</v>
      </c>
      <c r="J2445" s="399" t="s">
        <v>1037</v>
      </c>
      <c r="K2445" s="400">
        <v>8.61</v>
      </c>
      <c r="L2445" s="399" t="s">
        <v>951</v>
      </c>
    </row>
    <row r="2446" spans="1:12" ht="13.5">
      <c r="A2446" s="399" t="s">
        <v>3544</v>
      </c>
      <c r="B2446" s="399" t="s">
        <v>3545</v>
      </c>
      <c r="C2446" s="399" t="s">
        <v>3546</v>
      </c>
      <c r="D2446" s="399" t="s">
        <v>3547</v>
      </c>
      <c r="E2446" s="400" t="s">
        <v>947</v>
      </c>
      <c r="F2446" s="399" t="s">
        <v>947</v>
      </c>
      <c r="G2446" s="399">
        <v>91864</v>
      </c>
      <c r="H2446" s="399" t="s">
        <v>3577</v>
      </c>
      <c r="I2446" s="399" t="s">
        <v>949</v>
      </c>
      <c r="J2446" s="399" t="s">
        <v>1037</v>
      </c>
      <c r="K2446" s="400">
        <v>11.24</v>
      </c>
      <c r="L2446" s="399" t="s">
        <v>951</v>
      </c>
    </row>
    <row r="2447" spans="1:12" ht="13.5">
      <c r="A2447" s="399" t="s">
        <v>3544</v>
      </c>
      <c r="B2447" s="399" t="s">
        <v>3545</v>
      </c>
      <c r="C2447" s="399" t="s">
        <v>3546</v>
      </c>
      <c r="D2447" s="399" t="s">
        <v>3547</v>
      </c>
      <c r="E2447" s="400" t="s">
        <v>947</v>
      </c>
      <c r="F2447" s="399" t="s">
        <v>947</v>
      </c>
      <c r="G2447" s="399">
        <v>91865</v>
      </c>
      <c r="H2447" s="399" t="s">
        <v>3578</v>
      </c>
      <c r="I2447" s="399" t="s">
        <v>949</v>
      </c>
      <c r="J2447" s="399" t="s">
        <v>1037</v>
      </c>
      <c r="K2447" s="400">
        <v>13.89</v>
      </c>
      <c r="L2447" s="399" t="s">
        <v>951</v>
      </c>
    </row>
    <row r="2448" spans="1:12" ht="13.5">
      <c r="A2448" s="399" t="s">
        <v>3544</v>
      </c>
      <c r="B2448" s="399" t="s">
        <v>3545</v>
      </c>
      <c r="C2448" s="399" t="s">
        <v>3546</v>
      </c>
      <c r="D2448" s="399" t="s">
        <v>3547</v>
      </c>
      <c r="E2448" s="400" t="s">
        <v>947</v>
      </c>
      <c r="F2448" s="399" t="s">
        <v>947</v>
      </c>
      <c r="G2448" s="399">
        <v>91866</v>
      </c>
      <c r="H2448" s="399" t="s">
        <v>3579</v>
      </c>
      <c r="I2448" s="399" t="s">
        <v>949</v>
      </c>
      <c r="J2448" s="399" t="s">
        <v>1037</v>
      </c>
      <c r="K2448" s="400">
        <v>5.79</v>
      </c>
      <c r="L2448" s="399" t="s">
        <v>951</v>
      </c>
    </row>
    <row r="2449" spans="1:12" ht="13.5">
      <c r="A2449" s="399" t="s">
        <v>3544</v>
      </c>
      <c r="B2449" s="399" t="s">
        <v>3545</v>
      </c>
      <c r="C2449" s="399" t="s">
        <v>3546</v>
      </c>
      <c r="D2449" s="399" t="s">
        <v>3547</v>
      </c>
      <c r="E2449" s="400" t="s">
        <v>947</v>
      </c>
      <c r="F2449" s="399" t="s">
        <v>947</v>
      </c>
      <c r="G2449" s="399">
        <v>91867</v>
      </c>
      <c r="H2449" s="399" t="s">
        <v>3580</v>
      </c>
      <c r="I2449" s="399" t="s">
        <v>949</v>
      </c>
      <c r="J2449" s="399" t="s">
        <v>1037</v>
      </c>
      <c r="K2449" s="400">
        <v>7.06</v>
      </c>
      <c r="L2449" s="399" t="s">
        <v>951</v>
      </c>
    </row>
    <row r="2450" spans="1:12" ht="13.5">
      <c r="A2450" s="399" t="s">
        <v>3544</v>
      </c>
      <c r="B2450" s="399" t="s">
        <v>3545</v>
      </c>
      <c r="C2450" s="399" t="s">
        <v>3546</v>
      </c>
      <c r="D2450" s="399" t="s">
        <v>3547</v>
      </c>
      <c r="E2450" s="400" t="s">
        <v>947</v>
      </c>
      <c r="F2450" s="399" t="s">
        <v>947</v>
      </c>
      <c r="G2450" s="399">
        <v>91868</v>
      </c>
      <c r="H2450" s="399" t="s">
        <v>3581</v>
      </c>
      <c r="I2450" s="399" t="s">
        <v>949</v>
      </c>
      <c r="J2450" s="399" t="s">
        <v>1037</v>
      </c>
      <c r="K2450" s="400">
        <v>9.67</v>
      </c>
      <c r="L2450" s="399" t="s">
        <v>951</v>
      </c>
    </row>
    <row r="2451" spans="1:12" ht="13.5">
      <c r="A2451" s="399" t="s">
        <v>3544</v>
      </c>
      <c r="B2451" s="399" t="s">
        <v>3545</v>
      </c>
      <c r="C2451" s="399" t="s">
        <v>3546</v>
      </c>
      <c r="D2451" s="399" t="s">
        <v>3547</v>
      </c>
      <c r="E2451" s="400" t="s">
        <v>947</v>
      </c>
      <c r="F2451" s="399" t="s">
        <v>947</v>
      </c>
      <c r="G2451" s="399">
        <v>91869</v>
      </c>
      <c r="H2451" s="399" t="s">
        <v>3582</v>
      </c>
      <c r="I2451" s="399" t="s">
        <v>949</v>
      </c>
      <c r="J2451" s="399" t="s">
        <v>1037</v>
      </c>
      <c r="K2451" s="400">
        <v>12.33</v>
      </c>
      <c r="L2451" s="399" t="s">
        <v>951</v>
      </c>
    </row>
    <row r="2452" spans="1:12" ht="13.5">
      <c r="A2452" s="399" t="s">
        <v>3544</v>
      </c>
      <c r="B2452" s="399" t="s">
        <v>3545</v>
      </c>
      <c r="C2452" s="399" t="s">
        <v>3546</v>
      </c>
      <c r="D2452" s="399" t="s">
        <v>3547</v>
      </c>
      <c r="E2452" s="400" t="s">
        <v>947</v>
      </c>
      <c r="F2452" s="399" t="s">
        <v>947</v>
      </c>
      <c r="G2452" s="399">
        <v>91870</v>
      </c>
      <c r="H2452" s="399" t="s">
        <v>3583</v>
      </c>
      <c r="I2452" s="399" t="s">
        <v>949</v>
      </c>
      <c r="J2452" s="399" t="s">
        <v>1037</v>
      </c>
      <c r="K2452" s="400">
        <v>8.4700000000000006</v>
      </c>
      <c r="L2452" s="399" t="s">
        <v>951</v>
      </c>
    </row>
    <row r="2453" spans="1:12" ht="13.5">
      <c r="A2453" s="399" t="s">
        <v>3544</v>
      </c>
      <c r="B2453" s="399" t="s">
        <v>3545</v>
      </c>
      <c r="C2453" s="399" t="s">
        <v>3546</v>
      </c>
      <c r="D2453" s="399" t="s">
        <v>3547</v>
      </c>
      <c r="E2453" s="400" t="s">
        <v>947</v>
      </c>
      <c r="F2453" s="399" t="s">
        <v>947</v>
      </c>
      <c r="G2453" s="399">
        <v>91871</v>
      </c>
      <c r="H2453" s="399" t="s">
        <v>3584</v>
      </c>
      <c r="I2453" s="399" t="s">
        <v>949</v>
      </c>
      <c r="J2453" s="399" t="s">
        <v>1037</v>
      </c>
      <c r="K2453" s="400">
        <v>9.7799999999999994</v>
      </c>
      <c r="L2453" s="399" t="s">
        <v>951</v>
      </c>
    </row>
    <row r="2454" spans="1:12" ht="13.5">
      <c r="A2454" s="399" t="s">
        <v>3544</v>
      </c>
      <c r="B2454" s="399" t="s">
        <v>3545</v>
      </c>
      <c r="C2454" s="399" t="s">
        <v>3546</v>
      </c>
      <c r="D2454" s="399" t="s">
        <v>3547</v>
      </c>
      <c r="E2454" s="400" t="s">
        <v>947</v>
      </c>
      <c r="F2454" s="399" t="s">
        <v>947</v>
      </c>
      <c r="G2454" s="399">
        <v>91872</v>
      </c>
      <c r="H2454" s="399" t="s">
        <v>3585</v>
      </c>
      <c r="I2454" s="399" t="s">
        <v>949</v>
      </c>
      <c r="J2454" s="399" t="s">
        <v>1037</v>
      </c>
      <c r="K2454" s="400">
        <v>12.39</v>
      </c>
      <c r="L2454" s="399" t="s">
        <v>951</v>
      </c>
    </row>
    <row r="2455" spans="1:12" ht="13.5">
      <c r="A2455" s="399" t="s">
        <v>3544</v>
      </c>
      <c r="B2455" s="399" t="s">
        <v>3545</v>
      </c>
      <c r="C2455" s="399" t="s">
        <v>3546</v>
      </c>
      <c r="D2455" s="399" t="s">
        <v>3547</v>
      </c>
      <c r="E2455" s="400" t="s">
        <v>947</v>
      </c>
      <c r="F2455" s="399" t="s">
        <v>947</v>
      </c>
      <c r="G2455" s="399">
        <v>91873</v>
      </c>
      <c r="H2455" s="399" t="s">
        <v>3586</v>
      </c>
      <c r="I2455" s="399" t="s">
        <v>949</v>
      </c>
      <c r="J2455" s="399" t="s">
        <v>1037</v>
      </c>
      <c r="K2455" s="400">
        <v>15.01</v>
      </c>
      <c r="L2455" s="399" t="s">
        <v>951</v>
      </c>
    </row>
    <row r="2456" spans="1:12" ht="13.5">
      <c r="A2456" s="399" t="s">
        <v>3544</v>
      </c>
      <c r="B2456" s="399" t="s">
        <v>3545</v>
      </c>
      <c r="C2456" s="399" t="s">
        <v>3546</v>
      </c>
      <c r="D2456" s="399" t="s">
        <v>3547</v>
      </c>
      <c r="E2456" s="400" t="s">
        <v>947</v>
      </c>
      <c r="F2456" s="399" t="s">
        <v>947</v>
      </c>
      <c r="G2456" s="399">
        <v>93008</v>
      </c>
      <c r="H2456" s="399" t="s">
        <v>3587</v>
      </c>
      <c r="I2456" s="399" t="s">
        <v>949</v>
      </c>
      <c r="J2456" s="399" t="s">
        <v>1037</v>
      </c>
      <c r="K2456" s="400">
        <v>11.76</v>
      </c>
      <c r="L2456" s="399" t="s">
        <v>951</v>
      </c>
    </row>
    <row r="2457" spans="1:12" ht="13.5">
      <c r="A2457" s="399" t="s">
        <v>3544</v>
      </c>
      <c r="B2457" s="399" t="s">
        <v>3545</v>
      </c>
      <c r="C2457" s="399" t="s">
        <v>3546</v>
      </c>
      <c r="D2457" s="399" t="s">
        <v>3547</v>
      </c>
      <c r="E2457" s="400" t="s">
        <v>947</v>
      </c>
      <c r="F2457" s="399" t="s">
        <v>947</v>
      </c>
      <c r="G2457" s="399">
        <v>93009</v>
      </c>
      <c r="H2457" s="399" t="s">
        <v>3588</v>
      </c>
      <c r="I2457" s="399" t="s">
        <v>949</v>
      </c>
      <c r="J2457" s="399" t="s">
        <v>1037</v>
      </c>
      <c r="K2457" s="400">
        <v>17.05</v>
      </c>
      <c r="L2457" s="399" t="s">
        <v>951</v>
      </c>
    </row>
    <row r="2458" spans="1:12" ht="13.5">
      <c r="A2458" s="399" t="s">
        <v>3544</v>
      </c>
      <c r="B2458" s="399" t="s">
        <v>3545</v>
      </c>
      <c r="C2458" s="399" t="s">
        <v>3546</v>
      </c>
      <c r="D2458" s="399" t="s">
        <v>3547</v>
      </c>
      <c r="E2458" s="400" t="s">
        <v>947</v>
      </c>
      <c r="F2458" s="399" t="s">
        <v>947</v>
      </c>
      <c r="G2458" s="399">
        <v>93010</v>
      </c>
      <c r="H2458" s="399" t="s">
        <v>3589</v>
      </c>
      <c r="I2458" s="399" t="s">
        <v>949</v>
      </c>
      <c r="J2458" s="399" t="s">
        <v>1037</v>
      </c>
      <c r="K2458" s="400">
        <v>23.51</v>
      </c>
      <c r="L2458" s="399" t="s">
        <v>951</v>
      </c>
    </row>
    <row r="2459" spans="1:12" ht="13.5">
      <c r="A2459" s="399" t="s">
        <v>3544</v>
      </c>
      <c r="B2459" s="399" t="s">
        <v>3545</v>
      </c>
      <c r="C2459" s="399" t="s">
        <v>3546</v>
      </c>
      <c r="D2459" s="399" t="s">
        <v>3547</v>
      </c>
      <c r="E2459" s="400" t="s">
        <v>947</v>
      </c>
      <c r="F2459" s="399" t="s">
        <v>947</v>
      </c>
      <c r="G2459" s="399">
        <v>93011</v>
      </c>
      <c r="H2459" s="399" t="s">
        <v>3590</v>
      </c>
      <c r="I2459" s="399" t="s">
        <v>949</v>
      </c>
      <c r="J2459" s="399" t="s">
        <v>1037</v>
      </c>
      <c r="K2459" s="400">
        <v>28.6</v>
      </c>
      <c r="L2459" s="399" t="s">
        <v>951</v>
      </c>
    </row>
    <row r="2460" spans="1:12" ht="13.5">
      <c r="A2460" s="399" t="s">
        <v>3544</v>
      </c>
      <c r="B2460" s="399" t="s">
        <v>3545</v>
      </c>
      <c r="C2460" s="399" t="s">
        <v>3546</v>
      </c>
      <c r="D2460" s="399" t="s">
        <v>3547</v>
      </c>
      <c r="E2460" s="400" t="s">
        <v>947</v>
      </c>
      <c r="F2460" s="399" t="s">
        <v>947</v>
      </c>
      <c r="G2460" s="399">
        <v>93012</v>
      </c>
      <c r="H2460" s="399" t="s">
        <v>3591</v>
      </c>
      <c r="I2460" s="399" t="s">
        <v>949</v>
      </c>
      <c r="J2460" s="399" t="s">
        <v>1037</v>
      </c>
      <c r="K2460" s="400">
        <v>42.8</v>
      </c>
      <c r="L2460" s="399" t="s">
        <v>951</v>
      </c>
    </row>
    <row r="2461" spans="1:12" ht="13.5">
      <c r="A2461" s="399" t="s">
        <v>3544</v>
      </c>
      <c r="B2461" s="399" t="s">
        <v>3545</v>
      </c>
      <c r="C2461" s="399" t="s">
        <v>3546</v>
      </c>
      <c r="D2461" s="399" t="s">
        <v>3547</v>
      </c>
      <c r="E2461" s="400" t="s">
        <v>947</v>
      </c>
      <c r="F2461" s="399" t="s">
        <v>947</v>
      </c>
      <c r="G2461" s="399">
        <v>95726</v>
      </c>
      <c r="H2461" s="399" t="s">
        <v>3592</v>
      </c>
      <c r="I2461" s="399" t="s">
        <v>949</v>
      </c>
      <c r="J2461" s="399" t="s">
        <v>1037</v>
      </c>
      <c r="K2461" s="400">
        <v>5.04</v>
      </c>
      <c r="L2461" s="399" t="s">
        <v>951</v>
      </c>
    </row>
    <row r="2462" spans="1:12" ht="13.5">
      <c r="A2462" s="399" t="s">
        <v>3544</v>
      </c>
      <c r="B2462" s="399" t="s">
        <v>3545</v>
      </c>
      <c r="C2462" s="399" t="s">
        <v>3546</v>
      </c>
      <c r="D2462" s="399" t="s">
        <v>3547</v>
      </c>
      <c r="E2462" s="400" t="s">
        <v>947</v>
      </c>
      <c r="F2462" s="399" t="s">
        <v>947</v>
      </c>
      <c r="G2462" s="399">
        <v>95727</v>
      </c>
      <c r="H2462" s="399" t="s">
        <v>3593</v>
      </c>
      <c r="I2462" s="399" t="s">
        <v>949</v>
      </c>
      <c r="J2462" s="399" t="s">
        <v>1037</v>
      </c>
      <c r="K2462" s="400">
        <v>5.73</v>
      </c>
      <c r="L2462" s="399" t="s">
        <v>951</v>
      </c>
    </row>
    <row r="2463" spans="1:12" ht="13.5">
      <c r="A2463" s="399" t="s">
        <v>3544</v>
      </c>
      <c r="B2463" s="399" t="s">
        <v>3545</v>
      </c>
      <c r="C2463" s="399" t="s">
        <v>3546</v>
      </c>
      <c r="D2463" s="399" t="s">
        <v>3547</v>
      </c>
      <c r="E2463" s="400" t="s">
        <v>947</v>
      </c>
      <c r="F2463" s="399" t="s">
        <v>947</v>
      </c>
      <c r="G2463" s="399">
        <v>95728</v>
      </c>
      <c r="H2463" s="399" t="s">
        <v>3594</v>
      </c>
      <c r="I2463" s="399" t="s">
        <v>949</v>
      </c>
      <c r="J2463" s="399" t="s">
        <v>1037</v>
      </c>
      <c r="K2463" s="400">
        <v>7.14</v>
      </c>
      <c r="L2463" s="399" t="s">
        <v>951</v>
      </c>
    </row>
    <row r="2464" spans="1:12" ht="13.5">
      <c r="A2464" s="399" t="s">
        <v>3544</v>
      </c>
      <c r="B2464" s="399" t="s">
        <v>3545</v>
      </c>
      <c r="C2464" s="399" t="s">
        <v>3546</v>
      </c>
      <c r="D2464" s="399" t="s">
        <v>3547</v>
      </c>
      <c r="E2464" s="400" t="s">
        <v>947</v>
      </c>
      <c r="F2464" s="399" t="s">
        <v>947</v>
      </c>
      <c r="G2464" s="399">
        <v>95729</v>
      </c>
      <c r="H2464" s="399" t="s">
        <v>3595</v>
      </c>
      <c r="I2464" s="399" t="s">
        <v>949</v>
      </c>
      <c r="J2464" s="399" t="s">
        <v>1037</v>
      </c>
      <c r="K2464" s="400">
        <v>6.76</v>
      </c>
      <c r="L2464" s="399" t="s">
        <v>951</v>
      </c>
    </row>
    <row r="2465" spans="1:12" ht="13.5">
      <c r="A2465" s="399" t="s">
        <v>3544</v>
      </c>
      <c r="B2465" s="399" t="s">
        <v>3545</v>
      </c>
      <c r="C2465" s="399" t="s">
        <v>3546</v>
      </c>
      <c r="D2465" s="399" t="s">
        <v>3547</v>
      </c>
      <c r="E2465" s="400" t="s">
        <v>947</v>
      </c>
      <c r="F2465" s="399" t="s">
        <v>947</v>
      </c>
      <c r="G2465" s="399">
        <v>95730</v>
      </c>
      <c r="H2465" s="399" t="s">
        <v>3596</v>
      </c>
      <c r="I2465" s="399" t="s">
        <v>949</v>
      </c>
      <c r="J2465" s="399" t="s">
        <v>1037</v>
      </c>
      <c r="K2465" s="400">
        <v>7.45</v>
      </c>
      <c r="L2465" s="399" t="s">
        <v>951</v>
      </c>
    </row>
    <row r="2466" spans="1:12" ht="13.5">
      <c r="A2466" s="399" t="s">
        <v>3544</v>
      </c>
      <c r="B2466" s="399" t="s">
        <v>3545</v>
      </c>
      <c r="C2466" s="399" t="s">
        <v>3546</v>
      </c>
      <c r="D2466" s="399" t="s">
        <v>3547</v>
      </c>
      <c r="E2466" s="400" t="s">
        <v>947</v>
      </c>
      <c r="F2466" s="399" t="s">
        <v>947</v>
      </c>
      <c r="G2466" s="399">
        <v>95731</v>
      </c>
      <c r="H2466" s="399" t="s">
        <v>3597</v>
      </c>
      <c r="I2466" s="399" t="s">
        <v>949</v>
      </c>
      <c r="J2466" s="399" t="s">
        <v>1037</v>
      </c>
      <c r="K2466" s="400">
        <v>8.86</v>
      </c>
      <c r="L2466" s="399" t="s">
        <v>951</v>
      </c>
    </row>
    <row r="2467" spans="1:12" ht="13.5">
      <c r="A2467" s="399" t="s">
        <v>3544</v>
      </c>
      <c r="B2467" s="399" t="s">
        <v>3545</v>
      </c>
      <c r="C2467" s="399" t="s">
        <v>3546</v>
      </c>
      <c r="D2467" s="399" t="s">
        <v>3547</v>
      </c>
      <c r="E2467" s="400" t="s">
        <v>947</v>
      </c>
      <c r="F2467" s="399" t="s">
        <v>947</v>
      </c>
      <c r="G2467" s="399">
        <v>95732</v>
      </c>
      <c r="H2467" s="399" t="s">
        <v>3598</v>
      </c>
      <c r="I2467" s="399" t="s">
        <v>1036</v>
      </c>
      <c r="J2467" s="399" t="s">
        <v>1037</v>
      </c>
      <c r="K2467" s="400">
        <v>3.46</v>
      </c>
      <c r="L2467" s="399" t="s">
        <v>951</v>
      </c>
    </row>
    <row r="2468" spans="1:12" ht="13.5">
      <c r="A2468" s="399" t="s">
        <v>3544</v>
      </c>
      <c r="B2468" s="399" t="s">
        <v>3545</v>
      </c>
      <c r="C2468" s="399" t="s">
        <v>3546</v>
      </c>
      <c r="D2468" s="399" t="s">
        <v>3547</v>
      </c>
      <c r="E2468" s="400" t="s">
        <v>947</v>
      </c>
      <c r="F2468" s="399" t="s">
        <v>947</v>
      </c>
      <c r="G2468" s="399">
        <v>95745</v>
      </c>
      <c r="H2468" s="399" t="s">
        <v>3599</v>
      </c>
      <c r="I2468" s="399" t="s">
        <v>949</v>
      </c>
      <c r="J2468" s="399" t="s">
        <v>950</v>
      </c>
      <c r="K2468" s="400">
        <v>17.39</v>
      </c>
      <c r="L2468" s="399" t="s">
        <v>951</v>
      </c>
    </row>
    <row r="2469" spans="1:12" ht="13.5">
      <c r="A2469" s="399" t="s">
        <v>3544</v>
      </c>
      <c r="B2469" s="399" t="s">
        <v>3545</v>
      </c>
      <c r="C2469" s="399" t="s">
        <v>3546</v>
      </c>
      <c r="D2469" s="399" t="s">
        <v>3547</v>
      </c>
      <c r="E2469" s="400" t="s">
        <v>947</v>
      </c>
      <c r="F2469" s="399" t="s">
        <v>947</v>
      </c>
      <c r="G2469" s="399">
        <v>95746</v>
      </c>
      <c r="H2469" s="399" t="s">
        <v>3600</v>
      </c>
      <c r="I2469" s="399" t="s">
        <v>949</v>
      </c>
      <c r="J2469" s="399" t="s">
        <v>950</v>
      </c>
      <c r="K2469" s="400">
        <v>21.6</v>
      </c>
      <c r="L2469" s="399" t="s">
        <v>951</v>
      </c>
    </row>
    <row r="2470" spans="1:12" ht="13.5">
      <c r="A2470" s="399" t="s">
        <v>3544</v>
      </c>
      <c r="B2470" s="399" t="s">
        <v>3545</v>
      </c>
      <c r="C2470" s="399" t="s">
        <v>3546</v>
      </c>
      <c r="D2470" s="399" t="s">
        <v>3547</v>
      </c>
      <c r="E2470" s="400" t="s">
        <v>947</v>
      </c>
      <c r="F2470" s="399" t="s">
        <v>947</v>
      </c>
      <c r="G2470" s="399">
        <v>95747</v>
      </c>
      <c r="H2470" s="399" t="s">
        <v>3601</v>
      </c>
      <c r="I2470" s="399" t="s">
        <v>949</v>
      </c>
      <c r="J2470" s="399" t="s">
        <v>950</v>
      </c>
      <c r="K2470" s="400">
        <v>35.51</v>
      </c>
      <c r="L2470" s="399" t="s">
        <v>951</v>
      </c>
    </row>
    <row r="2471" spans="1:12" ht="13.5">
      <c r="A2471" s="399" t="s">
        <v>3544</v>
      </c>
      <c r="B2471" s="399" t="s">
        <v>3545</v>
      </c>
      <c r="C2471" s="399" t="s">
        <v>3546</v>
      </c>
      <c r="D2471" s="399" t="s">
        <v>3547</v>
      </c>
      <c r="E2471" s="400" t="s">
        <v>947</v>
      </c>
      <c r="F2471" s="399" t="s">
        <v>947</v>
      </c>
      <c r="G2471" s="399">
        <v>95748</v>
      </c>
      <c r="H2471" s="399" t="s">
        <v>3602</v>
      </c>
      <c r="I2471" s="399" t="s">
        <v>949</v>
      </c>
      <c r="J2471" s="399" t="s">
        <v>950</v>
      </c>
      <c r="K2471" s="400">
        <v>38.46</v>
      </c>
      <c r="L2471" s="399" t="s">
        <v>951</v>
      </c>
    </row>
    <row r="2472" spans="1:12" ht="13.5">
      <c r="A2472" s="399" t="s">
        <v>3544</v>
      </c>
      <c r="B2472" s="399" t="s">
        <v>3545</v>
      </c>
      <c r="C2472" s="399" t="s">
        <v>3546</v>
      </c>
      <c r="D2472" s="399" t="s">
        <v>3547</v>
      </c>
      <c r="E2472" s="400" t="s">
        <v>947</v>
      </c>
      <c r="F2472" s="399" t="s">
        <v>947</v>
      </c>
      <c r="G2472" s="399">
        <v>95749</v>
      </c>
      <c r="H2472" s="399" t="s">
        <v>3603</v>
      </c>
      <c r="I2472" s="399" t="s">
        <v>949</v>
      </c>
      <c r="J2472" s="399" t="s">
        <v>950</v>
      </c>
      <c r="K2472" s="400">
        <v>22.97</v>
      </c>
      <c r="L2472" s="399" t="s">
        <v>951</v>
      </c>
    </row>
    <row r="2473" spans="1:12" ht="13.5">
      <c r="A2473" s="399" t="s">
        <v>3544</v>
      </c>
      <c r="B2473" s="399" t="s">
        <v>3545</v>
      </c>
      <c r="C2473" s="399" t="s">
        <v>3546</v>
      </c>
      <c r="D2473" s="399" t="s">
        <v>3547</v>
      </c>
      <c r="E2473" s="400" t="s">
        <v>947</v>
      </c>
      <c r="F2473" s="399" t="s">
        <v>947</v>
      </c>
      <c r="G2473" s="399">
        <v>95750</v>
      </c>
      <c r="H2473" s="399" t="s">
        <v>3604</v>
      </c>
      <c r="I2473" s="399" t="s">
        <v>949</v>
      </c>
      <c r="J2473" s="399" t="s">
        <v>950</v>
      </c>
      <c r="K2473" s="400">
        <v>27.05</v>
      </c>
      <c r="L2473" s="399" t="s">
        <v>951</v>
      </c>
    </row>
    <row r="2474" spans="1:12" ht="13.5">
      <c r="A2474" s="399" t="s">
        <v>3544</v>
      </c>
      <c r="B2474" s="399" t="s">
        <v>3545</v>
      </c>
      <c r="C2474" s="399" t="s">
        <v>3546</v>
      </c>
      <c r="D2474" s="399" t="s">
        <v>3547</v>
      </c>
      <c r="E2474" s="400" t="s">
        <v>947</v>
      </c>
      <c r="F2474" s="399" t="s">
        <v>947</v>
      </c>
      <c r="G2474" s="399">
        <v>95751</v>
      </c>
      <c r="H2474" s="399" t="s">
        <v>3605</v>
      </c>
      <c r="I2474" s="399" t="s">
        <v>949</v>
      </c>
      <c r="J2474" s="399" t="s">
        <v>950</v>
      </c>
      <c r="K2474" s="400">
        <v>40.79</v>
      </c>
      <c r="L2474" s="399" t="s">
        <v>951</v>
      </c>
    </row>
    <row r="2475" spans="1:12" ht="13.5">
      <c r="A2475" s="399" t="s">
        <v>3544</v>
      </c>
      <c r="B2475" s="399" t="s">
        <v>3545</v>
      </c>
      <c r="C2475" s="399" t="s">
        <v>3546</v>
      </c>
      <c r="D2475" s="399" t="s">
        <v>3547</v>
      </c>
      <c r="E2475" s="400" t="s">
        <v>947</v>
      </c>
      <c r="F2475" s="399" t="s">
        <v>947</v>
      </c>
      <c r="G2475" s="399">
        <v>95752</v>
      </c>
      <c r="H2475" s="399" t="s">
        <v>3606</v>
      </c>
      <c r="I2475" s="399" t="s">
        <v>949</v>
      </c>
      <c r="J2475" s="399" t="s">
        <v>950</v>
      </c>
      <c r="K2475" s="400">
        <v>43.54</v>
      </c>
      <c r="L2475" s="399" t="s">
        <v>951</v>
      </c>
    </row>
    <row r="2476" spans="1:12" ht="13.5">
      <c r="A2476" s="399" t="s">
        <v>3544</v>
      </c>
      <c r="B2476" s="399" t="s">
        <v>3545</v>
      </c>
      <c r="C2476" s="399" t="s">
        <v>3546</v>
      </c>
      <c r="D2476" s="399" t="s">
        <v>3547</v>
      </c>
      <c r="E2476" s="400" t="s">
        <v>947</v>
      </c>
      <c r="F2476" s="399" t="s">
        <v>947</v>
      </c>
      <c r="G2476" s="399">
        <v>97667</v>
      </c>
      <c r="H2476" s="399" t="s">
        <v>3607</v>
      </c>
      <c r="I2476" s="399" t="s">
        <v>949</v>
      </c>
      <c r="J2476" s="399" t="s">
        <v>950</v>
      </c>
      <c r="K2476" s="400">
        <v>6.48</v>
      </c>
      <c r="L2476" s="399" t="s">
        <v>951</v>
      </c>
    </row>
    <row r="2477" spans="1:12" ht="13.5">
      <c r="A2477" s="399" t="s">
        <v>3544</v>
      </c>
      <c r="B2477" s="399" t="s">
        <v>3545</v>
      </c>
      <c r="C2477" s="399" t="s">
        <v>3546</v>
      </c>
      <c r="D2477" s="399" t="s">
        <v>3547</v>
      </c>
      <c r="E2477" s="400" t="s">
        <v>947</v>
      </c>
      <c r="F2477" s="399" t="s">
        <v>947</v>
      </c>
      <c r="G2477" s="399">
        <v>97668</v>
      </c>
      <c r="H2477" s="399" t="s">
        <v>3608</v>
      </c>
      <c r="I2477" s="399" t="s">
        <v>949</v>
      </c>
      <c r="J2477" s="399" t="s">
        <v>950</v>
      </c>
      <c r="K2477" s="400">
        <v>9.9499999999999993</v>
      </c>
      <c r="L2477" s="399" t="s">
        <v>951</v>
      </c>
    </row>
    <row r="2478" spans="1:12" ht="13.5">
      <c r="A2478" s="399" t="s">
        <v>3544</v>
      </c>
      <c r="B2478" s="399" t="s">
        <v>3545</v>
      </c>
      <c r="C2478" s="399" t="s">
        <v>3546</v>
      </c>
      <c r="D2478" s="399" t="s">
        <v>3547</v>
      </c>
      <c r="E2478" s="400" t="s">
        <v>947</v>
      </c>
      <c r="F2478" s="399" t="s">
        <v>947</v>
      </c>
      <c r="G2478" s="399">
        <v>97669</v>
      </c>
      <c r="H2478" s="399" t="s">
        <v>3609</v>
      </c>
      <c r="I2478" s="399" t="s">
        <v>949</v>
      </c>
      <c r="J2478" s="399" t="s">
        <v>950</v>
      </c>
      <c r="K2478" s="400">
        <v>15.92</v>
      </c>
      <c r="L2478" s="399" t="s">
        <v>951</v>
      </c>
    </row>
    <row r="2479" spans="1:12" ht="13.5">
      <c r="A2479" s="399" t="s">
        <v>3544</v>
      </c>
      <c r="B2479" s="399" t="s">
        <v>3545</v>
      </c>
      <c r="C2479" s="399" t="s">
        <v>3546</v>
      </c>
      <c r="D2479" s="399" t="s">
        <v>3547</v>
      </c>
      <c r="E2479" s="400" t="s">
        <v>947</v>
      </c>
      <c r="F2479" s="399" t="s">
        <v>947</v>
      </c>
      <c r="G2479" s="399">
        <v>97670</v>
      </c>
      <c r="H2479" s="399" t="s">
        <v>3610</v>
      </c>
      <c r="I2479" s="399" t="s">
        <v>949</v>
      </c>
      <c r="J2479" s="399" t="s">
        <v>950</v>
      </c>
      <c r="K2479" s="400">
        <v>20.440000000000001</v>
      </c>
      <c r="L2479" s="399" t="s">
        <v>951</v>
      </c>
    </row>
    <row r="2480" spans="1:12" ht="13.5">
      <c r="A2480" s="399" t="s">
        <v>3544</v>
      </c>
      <c r="B2480" s="399" t="s">
        <v>3545</v>
      </c>
      <c r="C2480" s="399" t="s">
        <v>3611</v>
      </c>
      <c r="D2480" s="399" t="s">
        <v>3612</v>
      </c>
      <c r="E2480" s="400" t="s">
        <v>947</v>
      </c>
      <c r="F2480" s="399" t="s">
        <v>947</v>
      </c>
      <c r="G2480" s="399">
        <v>91874</v>
      </c>
      <c r="H2480" s="399" t="s">
        <v>3613</v>
      </c>
      <c r="I2480" s="399" t="s">
        <v>1036</v>
      </c>
      <c r="J2480" s="399" t="s">
        <v>1037</v>
      </c>
      <c r="K2480" s="400">
        <v>3.85</v>
      </c>
      <c r="L2480" s="399" t="s">
        <v>951</v>
      </c>
    </row>
    <row r="2481" spans="1:12" ht="13.5">
      <c r="A2481" s="399" t="s">
        <v>3544</v>
      </c>
      <c r="B2481" s="399" t="s">
        <v>3545</v>
      </c>
      <c r="C2481" s="399" t="s">
        <v>3611</v>
      </c>
      <c r="D2481" s="399" t="s">
        <v>3612</v>
      </c>
      <c r="E2481" s="400" t="s">
        <v>947</v>
      </c>
      <c r="F2481" s="399" t="s">
        <v>947</v>
      </c>
      <c r="G2481" s="399">
        <v>91875</v>
      </c>
      <c r="H2481" s="399" t="s">
        <v>3614</v>
      </c>
      <c r="I2481" s="399" t="s">
        <v>1036</v>
      </c>
      <c r="J2481" s="399" t="s">
        <v>1037</v>
      </c>
      <c r="K2481" s="400">
        <v>5.05</v>
      </c>
      <c r="L2481" s="399" t="s">
        <v>951</v>
      </c>
    </row>
    <row r="2482" spans="1:12" ht="13.5">
      <c r="A2482" s="399" t="s">
        <v>3544</v>
      </c>
      <c r="B2482" s="399" t="s">
        <v>3545</v>
      </c>
      <c r="C2482" s="399" t="s">
        <v>3611</v>
      </c>
      <c r="D2482" s="399" t="s">
        <v>3612</v>
      </c>
      <c r="E2482" s="400" t="s">
        <v>947</v>
      </c>
      <c r="F2482" s="399" t="s">
        <v>947</v>
      </c>
      <c r="G2482" s="399">
        <v>91876</v>
      </c>
      <c r="H2482" s="399" t="s">
        <v>3615</v>
      </c>
      <c r="I2482" s="399" t="s">
        <v>1036</v>
      </c>
      <c r="J2482" s="399" t="s">
        <v>1037</v>
      </c>
      <c r="K2482" s="400">
        <v>6.64</v>
      </c>
      <c r="L2482" s="399" t="s">
        <v>951</v>
      </c>
    </row>
    <row r="2483" spans="1:12" ht="13.5">
      <c r="A2483" s="399" t="s">
        <v>3544</v>
      </c>
      <c r="B2483" s="399" t="s">
        <v>3545</v>
      </c>
      <c r="C2483" s="399" t="s">
        <v>3611</v>
      </c>
      <c r="D2483" s="399" t="s">
        <v>3612</v>
      </c>
      <c r="E2483" s="400" t="s">
        <v>947</v>
      </c>
      <c r="F2483" s="399" t="s">
        <v>947</v>
      </c>
      <c r="G2483" s="399">
        <v>91877</v>
      </c>
      <c r="H2483" s="399" t="s">
        <v>3616</v>
      </c>
      <c r="I2483" s="399" t="s">
        <v>1036</v>
      </c>
      <c r="J2483" s="399" t="s">
        <v>1037</v>
      </c>
      <c r="K2483" s="400">
        <v>8.7200000000000006</v>
      </c>
      <c r="L2483" s="399" t="s">
        <v>951</v>
      </c>
    </row>
    <row r="2484" spans="1:12" ht="13.5">
      <c r="A2484" s="399" t="s">
        <v>3544</v>
      </c>
      <c r="B2484" s="399" t="s">
        <v>3545</v>
      </c>
      <c r="C2484" s="399" t="s">
        <v>3611</v>
      </c>
      <c r="D2484" s="399" t="s">
        <v>3612</v>
      </c>
      <c r="E2484" s="400" t="s">
        <v>947</v>
      </c>
      <c r="F2484" s="399" t="s">
        <v>947</v>
      </c>
      <c r="G2484" s="399">
        <v>91878</v>
      </c>
      <c r="H2484" s="399" t="s">
        <v>3617</v>
      </c>
      <c r="I2484" s="399" t="s">
        <v>1036</v>
      </c>
      <c r="J2484" s="399" t="s">
        <v>1037</v>
      </c>
      <c r="K2484" s="400">
        <v>5.01</v>
      </c>
      <c r="L2484" s="399" t="s">
        <v>951</v>
      </c>
    </row>
    <row r="2485" spans="1:12" ht="13.5">
      <c r="A2485" s="399" t="s">
        <v>3544</v>
      </c>
      <c r="B2485" s="399" t="s">
        <v>3545</v>
      </c>
      <c r="C2485" s="399" t="s">
        <v>3611</v>
      </c>
      <c r="D2485" s="399" t="s">
        <v>3612</v>
      </c>
      <c r="E2485" s="400" t="s">
        <v>947</v>
      </c>
      <c r="F2485" s="399" t="s">
        <v>947</v>
      </c>
      <c r="G2485" s="399">
        <v>91879</v>
      </c>
      <c r="H2485" s="399" t="s">
        <v>3618</v>
      </c>
      <c r="I2485" s="399" t="s">
        <v>1036</v>
      </c>
      <c r="J2485" s="399" t="s">
        <v>1037</v>
      </c>
      <c r="K2485" s="400">
        <v>6.18</v>
      </c>
      <c r="L2485" s="399" t="s">
        <v>951</v>
      </c>
    </row>
    <row r="2486" spans="1:12" ht="13.5">
      <c r="A2486" s="399" t="s">
        <v>3544</v>
      </c>
      <c r="B2486" s="399" t="s">
        <v>3545</v>
      </c>
      <c r="C2486" s="399" t="s">
        <v>3611</v>
      </c>
      <c r="D2486" s="399" t="s">
        <v>3612</v>
      </c>
      <c r="E2486" s="400" t="s">
        <v>947</v>
      </c>
      <c r="F2486" s="399" t="s">
        <v>947</v>
      </c>
      <c r="G2486" s="399">
        <v>91880</v>
      </c>
      <c r="H2486" s="399" t="s">
        <v>3619</v>
      </c>
      <c r="I2486" s="399" t="s">
        <v>1036</v>
      </c>
      <c r="J2486" s="399" t="s">
        <v>1037</v>
      </c>
      <c r="K2486" s="400">
        <v>7.81</v>
      </c>
      <c r="L2486" s="399" t="s">
        <v>951</v>
      </c>
    </row>
    <row r="2487" spans="1:12" ht="13.5">
      <c r="A2487" s="399" t="s">
        <v>3544</v>
      </c>
      <c r="B2487" s="399" t="s">
        <v>3545</v>
      </c>
      <c r="C2487" s="399" t="s">
        <v>3611</v>
      </c>
      <c r="D2487" s="399" t="s">
        <v>3612</v>
      </c>
      <c r="E2487" s="400" t="s">
        <v>947</v>
      </c>
      <c r="F2487" s="399" t="s">
        <v>947</v>
      </c>
      <c r="G2487" s="399">
        <v>91881</v>
      </c>
      <c r="H2487" s="399" t="s">
        <v>3620</v>
      </c>
      <c r="I2487" s="399" t="s">
        <v>1036</v>
      </c>
      <c r="J2487" s="399" t="s">
        <v>1037</v>
      </c>
      <c r="K2487" s="400">
        <v>9.89</v>
      </c>
      <c r="L2487" s="399" t="s">
        <v>951</v>
      </c>
    </row>
    <row r="2488" spans="1:12" ht="13.5">
      <c r="A2488" s="399" t="s">
        <v>3544</v>
      </c>
      <c r="B2488" s="399" t="s">
        <v>3545</v>
      </c>
      <c r="C2488" s="399" t="s">
        <v>3611</v>
      </c>
      <c r="D2488" s="399" t="s">
        <v>3612</v>
      </c>
      <c r="E2488" s="400" t="s">
        <v>947</v>
      </c>
      <c r="F2488" s="399" t="s">
        <v>947</v>
      </c>
      <c r="G2488" s="399">
        <v>91882</v>
      </c>
      <c r="H2488" s="399" t="s">
        <v>3621</v>
      </c>
      <c r="I2488" s="399" t="s">
        <v>1036</v>
      </c>
      <c r="J2488" s="399" t="s">
        <v>1037</v>
      </c>
      <c r="K2488" s="400">
        <v>6.27</v>
      </c>
      <c r="L2488" s="399" t="s">
        <v>951</v>
      </c>
    </row>
    <row r="2489" spans="1:12" ht="13.5">
      <c r="A2489" s="399" t="s">
        <v>3544</v>
      </c>
      <c r="B2489" s="399" t="s">
        <v>3545</v>
      </c>
      <c r="C2489" s="399" t="s">
        <v>3611</v>
      </c>
      <c r="D2489" s="399" t="s">
        <v>3612</v>
      </c>
      <c r="E2489" s="400" t="s">
        <v>947</v>
      </c>
      <c r="F2489" s="399" t="s">
        <v>947</v>
      </c>
      <c r="G2489" s="399">
        <v>91884</v>
      </c>
      <c r="H2489" s="399" t="s">
        <v>3622</v>
      </c>
      <c r="I2489" s="399" t="s">
        <v>1036</v>
      </c>
      <c r="J2489" s="399" t="s">
        <v>1037</v>
      </c>
      <c r="K2489" s="400">
        <v>7.15</v>
      </c>
      <c r="L2489" s="399" t="s">
        <v>951</v>
      </c>
    </row>
    <row r="2490" spans="1:12" ht="13.5">
      <c r="A2490" s="399" t="s">
        <v>3544</v>
      </c>
      <c r="B2490" s="399" t="s">
        <v>3545</v>
      </c>
      <c r="C2490" s="399" t="s">
        <v>3611</v>
      </c>
      <c r="D2490" s="399" t="s">
        <v>3612</v>
      </c>
      <c r="E2490" s="400" t="s">
        <v>947</v>
      </c>
      <c r="F2490" s="399" t="s">
        <v>947</v>
      </c>
      <c r="G2490" s="399">
        <v>91885</v>
      </c>
      <c r="H2490" s="399" t="s">
        <v>3623</v>
      </c>
      <c r="I2490" s="399" t="s">
        <v>1036</v>
      </c>
      <c r="J2490" s="399" t="s">
        <v>1037</v>
      </c>
      <c r="K2490" s="400">
        <v>8.3800000000000008</v>
      </c>
      <c r="L2490" s="399" t="s">
        <v>951</v>
      </c>
    </row>
    <row r="2491" spans="1:12" ht="13.5">
      <c r="A2491" s="399" t="s">
        <v>3544</v>
      </c>
      <c r="B2491" s="399" t="s">
        <v>3545</v>
      </c>
      <c r="C2491" s="399" t="s">
        <v>3611</v>
      </c>
      <c r="D2491" s="399" t="s">
        <v>3612</v>
      </c>
      <c r="E2491" s="400" t="s">
        <v>947</v>
      </c>
      <c r="F2491" s="399" t="s">
        <v>947</v>
      </c>
      <c r="G2491" s="399">
        <v>91886</v>
      </c>
      <c r="H2491" s="399" t="s">
        <v>3624</v>
      </c>
      <c r="I2491" s="399" t="s">
        <v>1036</v>
      </c>
      <c r="J2491" s="399" t="s">
        <v>1037</v>
      </c>
      <c r="K2491" s="400">
        <v>10.02</v>
      </c>
      <c r="L2491" s="399" t="s">
        <v>951</v>
      </c>
    </row>
    <row r="2492" spans="1:12" ht="13.5">
      <c r="A2492" s="399" t="s">
        <v>3544</v>
      </c>
      <c r="B2492" s="399" t="s">
        <v>3545</v>
      </c>
      <c r="C2492" s="399" t="s">
        <v>3611</v>
      </c>
      <c r="D2492" s="399" t="s">
        <v>3612</v>
      </c>
      <c r="E2492" s="400" t="s">
        <v>947</v>
      </c>
      <c r="F2492" s="399" t="s">
        <v>947</v>
      </c>
      <c r="G2492" s="399">
        <v>91887</v>
      </c>
      <c r="H2492" s="399" t="s">
        <v>3625</v>
      </c>
      <c r="I2492" s="399" t="s">
        <v>1036</v>
      </c>
      <c r="J2492" s="399" t="s">
        <v>1037</v>
      </c>
      <c r="K2492" s="400">
        <v>6.75</v>
      </c>
      <c r="L2492" s="399" t="s">
        <v>951</v>
      </c>
    </row>
    <row r="2493" spans="1:12" ht="13.5">
      <c r="A2493" s="399" t="s">
        <v>3544</v>
      </c>
      <c r="B2493" s="399" t="s">
        <v>3545</v>
      </c>
      <c r="C2493" s="399" t="s">
        <v>3611</v>
      </c>
      <c r="D2493" s="399" t="s">
        <v>3612</v>
      </c>
      <c r="E2493" s="400" t="s">
        <v>947</v>
      </c>
      <c r="F2493" s="399" t="s">
        <v>947</v>
      </c>
      <c r="G2493" s="399">
        <v>91889</v>
      </c>
      <c r="H2493" s="399" t="s">
        <v>3626</v>
      </c>
      <c r="I2493" s="399" t="s">
        <v>1036</v>
      </c>
      <c r="J2493" s="399" t="s">
        <v>1037</v>
      </c>
      <c r="K2493" s="400">
        <v>6.56</v>
      </c>
      <c r="L2493" s="399" t="s">
        <v>951</v>
      </c>
    </row>
    <row r="2494" spans="1:12" ht="13.5">
      <c r="A2494" s="399" t="s">
        <v>3544</v>
      </c>
      <c r="B2494" s="399" t="s">
        <v>3545</v>
      </c>
      <c r="C2494" s="399" t="s">
        <v>3611</v>
      </c>
      <c r="D2494" s="399" t="s">
        <v>3612</v>
      </c>
      <c r="E2494" s="400" t="s">
        <v>947</v>
      </c>
      <c r="F2494" s="399" t="s">
        <v>947</v>
      </c>
      <c r="G2494" s="399">
        <v>91890</v>
      </c>
      <c r="H2494" s="399" t="s">
        <v>3627</v>
      </c>
      <c r="I2494" s="399" t="s">
        <v>1036</v>
      </c>
      <c r="J2494" s="399" t="s">
        <v>1037</v>
      </c>
      <c r="K2494" s="400">
        <v>8.18</v>
      </c>
      <c r="L2494" s="399" t="s">
        <v>951</v>
      </c>
    </row>
    <row r="2495" spans="1:12" ht="13.5">
      <c r="A2495" s="399" t="s">
        <v>3544</v>
      </c>
      <c r="B2495" s="399" t="s">
        <v>3545</v>
      </c>
      <c r="C2495" s="399" t="s">
        <v>3611</v>
      </c>
      <c r="D2495" s="399" t="s">
        <v>3612</v>
      </c>
      <c r="E2495" s="400" t="s">
        <v>947</v>
      </c>
      <c r="F2495" s="399" t="s">
        <v>947</v>
      </c>
      <c r="G2495" s="399">
        <v>91892</v>
      </c>
      <c r="H2495" s="399" t="s">
        <v>3628</v>
      </c>
      <c r="I2495" s="399" t="s">
        <v>1036</v>
      </c>
      <c r="J2495" s="399" t="s">
        <v>1037</v>
      </c>
      <c r="K2495" s="400">
        <v>9.43</v>
      </c>
      <c r="L2495" s="399" t="s">
        <v>951</v>
      </c>
    </row>
    <row r="2496" spans="1:12" ht="13.5">
      <c r="A2496" s="399" t="s">
        <v>3544</v>
      </c>
      <c r="B2496" s="399" t="s">
        <v>3545</v>
      </c>
      <c r="C2496" s="399" t="s">
        <v>3611</v>
      </c>
      <c r="D2496" s="399" t="s">
        <v>3612</v>
      </c>
      <c r="E2496" s="400" t="s">
        <v>947</v>
      </c>
      <c r="F2496" s="399" t="s">
        <v>947</v>
      </c>
      <c r="G2496" s="399">
        <v>91893</v>
      </c>
      <c r="H2496" s="399" t="s">
        <v>3629</v>
      </c>
      <c r="I2496" s="399" t="s">
        <v>1036</v>
      </c>
      <c r="J2496" s="399" t="s">
        <v>1037</v>
      </c>
      <c r="K2496" s="400">
        <v>11.05</v>
      </c>
      <c r="L2496" s="399" t="s">
        <v>951</v>
      </c>
    </row>
    <row r="2497" spans="1:12" ht="13.5">
      <c r="A2497" s="399" t="s">
        <v>3544</v>
      </c>
      <c r="B2497" s="399" t="s">
        <v>3545</v>
      </c>
      <c r="C2497" s="399" t="s">
        <v>3611</v>
      </c>
      <c r="D2497" s="399" t="s">
        <v>3612</v>
      </c>
      <c r="E2497" s="400" t="s">
        <v>947</v>
      </c>
      <c r="F2497" s="399" t="s">
        <v>947</v>
      </c>
      <c r="G2497" s="399">
        <v>91895</v>
      </c>
      <c r="H2497" s="399" t="s">
        <v>3630</v>
      </c>
      <c r="I2497" s="399" t="s">
        <v>1036</v>
      </c>
      <c r="J2497" s="399" t="s">
        <v>1037</v>
      </c>
      <c r="K2497" s="400">
        <v>12.31</v>
      </c>
      <c r="L2497" s="399" t="s">
        <v>951</v>
      </c>
    </row>
    <row r="2498" spans="1:12" ht="13.5">
      <c r="A2498" s="399" t="s">
        <v>3544</v>
      </c>
      <c r="B2498" s="399" t="s">
        <v>3545</v>
      </c>
      <c r="C2498" s="399" t="s">
        <v>3611</v>
      </c>
      <c r="D2498" s="399" t="s">
        <v>3612</v>
      </c>
      <c r="E2498" s="400" t="s">
        <v>947</v>
      </c>
      <c r="F2498" s="399" t="s">
        <v>947</v>
      </c>
      <c r="G2498" s="399">
        <v>91896</v>
      </c>
      <c r="H2498" s="399" t="s">
        <v>3631</v>
      </c>
      <c r="I2498" s="399" t="s">
        <v>1036</v>
      </c>
      <c r="J2498" s="399" t="s">
        <v>1037</v>
      </c>
      <c r="K2498" s="400">
        <v>13.61</v>
      </c>
      <c r="L2498" s="399" t="s">
        <v>951</v>
      </c>
    </row>
    <row r="2499" spans="1:12" ht="13.5">
      <c r="A2499" s="399" t="s">
        <v>3544</v>
      </c>
      <c r="B2499" s="399" t="s">
        <v>3545</v>
      </c>
      <c r="C2499" s="399" t="s">
        <v>3611</v>
      </c>
      <c r="D2499" s="399" t="s">
        <v>3612</v>
      </c>
      <c r="E2499" s="400" t="s">
        <v>947</v>
      </c>
      <c r="F2499" s="399" t="s">
        <v>947</v>
      </c>
      <c r="G2499" s="399">
        <v>91898</v>
      </c>
      <c r="H2499" s="399" t="s">
        <v>3632</v>
      </c>
      <c r="I2499" s="399" t="s">
        <v>1036</v>
      </c>
      <c r="J2499" s="399" t="s">
        <v>1037</v>
      </c>
      <c r="K2499" s="400">
        <v>14.96</v>
      </c>
      <c r="L2499" s="399" t="s">
        <v>951</v>
      </c>
    </row>
    <row r="2500" spans="1:12" ht="13.5">
      <c r="A2500" s="399" t="s">
        <v>3544</v>
      </c>
      <c r="B2500" s="399" t="s">
        <v>3545</v>
      </c>
      <c r="C2500" s="399" t="s">
        <v>3611</v>
      </c>
      <c r="D2500" s="399" t="s">
        <v>3612</v>
      </c>
      <c r="E2500" s="400" t="s">
        <v>947</v>
      </c>
      <c r="F2500" s="399" t="s">
        <v>947</v>
      </c>
      <c r="G2500" s="399">
        <v>91899</v>
      </c>
      <c r="H2500" s="399" t="s">
        <v>3633</v>
      </c>
      <c r="I2500" s="399" t="s">
        <v>1036</v>
      </c>
      <c r="J2500" s="399" t="s">
        <v>1037</v>
      </c>
      <c r="K2500" s="400">
        <v>8.44</v>
      </c>
      <c r="L2500" s="399" t="s">
        <v>951</v>
      </c>
    </row>
    <row r="2501" spans="1:12" ht="13.5">
      <c r="A2501" s="399" t="s">
        <v>3544</v>
      </c>
      <c r="B2501" s="399" t="s">
        <v>3545</v>
      </c>
      <c r="C2501" s="399" t="s">
        <v>3611</v>
      </c>
      <c r="D2501" s="399" t="s">
        <v>3612</v>
      </c>
      <c r="E2501" s="400" t="s">
        <v>947</v>
      </c>
      <c r="F2501" s="399" t="s">
        <v>947</v>
      </c>
      <c r="G2501" s="399">
        <v>91901</v>
      </c>
      <c r="H2501" s="399" t="s">
        <v>3634</v>
      </c>
      <c r="I2501" s="399" t="s">
        <v>1036</v>
      </c>
      <c r="J2501" s="399" t="s">
        <v>1037</v>
      </c>
      <c r="K2501" s="400">
        <v>8.25</v>
      </c>
      <c r="L2501" s="399" t="s">
        <v>951</v>
      </c>
    </row>
    <row r="2502" spans="1:12" ht="13.5">
      <c r="A2502" s="399" t="s">
        <v>3544</v>
      </c>
      <c r="B2502" s="399" t="s">
        <v>3545</v>
      </c>
      <c r="C2502" s="399" t="s">
        <v>3611</v>
      </c>
      <c r="D2502" s="399" t="s">
        <v>3612</v>
      </c>
      <c r="E2502" s="400" t="s">
        <v>947</v>
      </c>
      <c r="F2502" s="399" t="s">
        <v>947</v>
      </c>
      <c r="G2502" s="399">
        <v>91902</v>
      </c>
      <c r="H2502" s="399" t="s">
        <v>3635</v>
      </c>
      <c r="I2502" s="399" t="s">
        <v>1036</v>
      </c>
      <c r="J2502" s="399" t="s">
        <v>1037</v>
      </c>
      <c r="K2502" s="400">
        <v>9.8699999999999992</v>
      </c>
      <c r="L2502" s="399" t="s">
        <v>951</v>
      </c>
    </row>
    <row r="2503" spans="1:12" ht="13.5">
      <c r="A2503" s="399" t="s">
        <v>3544</v>
      </c>
      <c r="B2503" s="399" t="s">
        <v>3545</v>
      </c>
      <c r="C2503" s="399" t="s">
        <v>3611</v>
      </c>
      <c r="D2503" s="399" t="s">
        <v>3612</v>
      </c>
      <c r="E2503" s="400" t="s">
        <v>947</v>
      </c>
      <c r="F2503" s="399" t="s">
        <v>947</v>
      </c>
      <c r="G2503" s="399">
        <v>91904</v>
      </c>
      <c r="H2503" s="399" t="s">
        <v>3636</v>
      </c>
      <c r="I2503" s="399" t="s">
        <v>1036</v>
      </c>
      <c r="J2503" s="399" t="s">
        <v>1037</v>
      </c>
      <c r="K2503" s="400">
        <v>11.12</v>
      </c>
      <c r="L2503" s="399" t="s">
        <v>951</v>
      </c>
    </row>
    <row r="2504" spans="1:12" ht="13.5">
      <c r="A2504" s="399" t="s">
        <v>3544</v>
      </c>
      <c r="B2504" s="399" t="s">
        <v>3545</v>
      </c>
      <c r="C2504" s="399" t="s">
        <v>3611</v>
      </c>
      <c r="D2504" s="399" t="s">
        <v>3612</v>
      </c>
      <c r="E2504" s="400" t="s">
        <v>947</v>
      </c>
      <c r="F2504" s="399" t="s">
        <v>947</v>
      </c>
      <c r="G2504" s="399">
        <v>91905</v>
      </c>
      <c r="H2504" s="399" t="s">
        <v>3637</v>
      </c>
      <c r="I2504" s="399" t="s">
        <v>1036</v>
      </c>
      <c r="J2504" s="399" t="s">
        <v>1037</v>
      </c>
      <c r="K2504" s="400">
        <v>12.75</v>
      </c>
      <c r="L2504" s="399" t="s">
        <v>951</v>
      </c>
    </row>
    <row r="2505" spans="1:12" ht="13.5">
      <c r="A2505" s="399" t="s">
        <v>3544</v>
      </c>
      <c r="B2505" s="399" t="s">
        <v>3545</v>
      </c>
      <c r="C2505" s="399" t="s">
        <v>3611</v>
      </c>
      <c r="D2505" s="399" t="s">
        <v>3612</v>
      </c>
      <c r="E2505" s="400" t="s">
        <v>947</v>
      </c>
      <c r="F2505" s="399" t="s">
        <v>947</v>
      </c>
      <c r="G2505" s="399">
        <v>91907</v>
      </c>
      <c r="H2505" s="399" t="s">
        <v>3638</v>
      </c>
      <c r="I2505" s="399" t="s">
        <v>1036</v>
      </c>
      <c r="J2505" s="399" t="s">
        <v>1037</v>
      </c>
      <c r="K2505" s="400">
        <v>14.01</v>
      </c>
      <c r="L2505" s="399" t="s">
        <v>951</v>
      </c>
    </row>
    <row r="2506" spans="1:12" ht="13.5">
      <c r="A2506" s="399" t="s">
        <v>3544</v>
      </c>
      <c r="B2506" s="399" t="s">
        <v>3545</v>
      </c>
      <c r="C2506" s="399" t="s">
        <v>3611</v>
      </c>
      <c r="D2506" s="399" t="s">
        <v>3612</v>
      </c>
      <c r="E2506" s="400" t="s">
        <v>947</v>
      </c>
      <c r="F2506" s="399" t="s">
        <v>947</v>
      </c>
      <c r="G2506" s="399">
        <v>91908</v>
      </c>
      <c r="H2506" s="399" t="s">
        <v>3639</v>
      </c>
      <c r="I2506" s="399" t="s">
        <v>1036</v>
      </c>
      <c r="J2506" s="399" t="s">
        <v>1037</v>
      </c>
      <c r="K2506" s="400">
        <v>15.34</v>
      </c>
      <c r="L2506" s="399" t="s">
        <v>951</v>
      </c>
    </row>
    <row r="2507" spans="1:12" ht="13.5">
      <c r="A2507" s="399" t="s">
        <v>3544</v>
      </c>
      <c r="B2507" s="399" t="s">
        <v>3545</v>
      </c>
      <c r="C2507" s="399" t="s">
        <v>3611</v>
      </c>
      <c r="D2507" s="399" t="s">
        <v>3612</v>
      </c>
      <c r="E2507" s="400" t="s">
        <v>947</v>
      </c>
      <c r="F2507" s="399" t="s">
        <v>947</v>
      </c>
      <c r="G2507" s="399">
        <v>91910</v>
      </c>
      <c r="H2507" s="399" t="s">
        <v>3640</v>
      </c>
      <c r="I2507" s="399" t="s">
        <v>1036</v>
      </c>
      <c r="J2507" s="399" t="s">
        <v>1037</v>
      </c>
      <c r="K2507" s="400">
        <v>16.690000000000001</v>
      </c>
      <c r="L2507" s="399" t="s">
        <v>951</v>
      </c>
    </row>
    <row r="2508" spans="1:12" ht="13.5">
      <c r="A2508" s="399" t="s">
        <v>3544</v>
      </c>
      <c r="B2508" s="399" t="s">
        <v>3545</v>
      </c>
      <c r="C2508" s="399" t="s">
        <v>3611</v>
      </c>
      <c r="D2508" s="399" t="s">
        <v>3612</v>
      </c>
      <c r="E2508" s="400" t="s">
        <v>947</v>
      </c>
      <c r="F2508" s="399" t="s">
        <v>947</v>
      </c>
      <c r="G2508" s="399">
        <v>91911</v>
      </c>
      <c r="H2508" s="399" t="s">
        <v>3641</v>
      </c>
      <c r="I2508" s="399" t="s">
        <v>1036</v>
      </c>
      <c r="J2508" s="399" t="s">
        <v>1037</v>
      </c>
      <c r="K2508" s="400">
        <v>10.38</v>
      </c>
      <c r="L2508" s="399" t="s">
        <v>951</v>
      </c>
    </row>
    <row r="2509" spans="1:12" ht="13.5">
      <c r="A2509" s="399" t="s">
        <v>3544</v>
      </c>
      <c r="B2509" s="399" t="s">
        <v>3545</v>
      </c>
      <c r="C2509" s="399" t="s">
        <v>3611</v>
      </c>
      <c r="D2509" s="399" t="s">
        <v>3612</v>
      </c>
      <c r="E2509" s="400" t="s">
        <v>947</v>
      </c>
      <c r="F2509" s="399" t="s">
        <v>947</v>
      </c>
      <c r="G2509" s="399">
        <v>91913</v>
      </c>
      <c r="H2509" s="399" t="s">
        <v>3642</v>
      </c>
      <c r="I2509" s="399" t="s">
        <v>1036</v>
      </c>
      <c r="J2509" s="399" t="s">
        <v>1037</v>
      </c>
      <c r="K2509" s="400">
        <v>10.19</v>
      </c>
      <c r="L2509" s="399" t="s">
        <v>951</v>
      </c>
    </row>
    <row r="2510" spans="1:12" ht="13.5">
      <c r="A2510" s="399" t="s">
        <v>3544</v>
      </c>
      <c r="B2510" s="399" t="s">
        <v>3545</v>
      </c>
      <c r="C2510" s="399" t="s">
        <v>3611</v>
      </c>
      <c r="D2510" s="399" t="s">
        <v>3612</v>
      </c>
      <c r="E2510" s="400" t="s">
        <v>947</v>
      </c>
      <c r="F2510" s="399" t="s">
        <v>947</v>
      </c>
      <c r="G2510" s="399">
        <v>91914</v>
      </c>
      <c r="H2510" s="399" t="s">
        <v>3643</v>
      </c>
      <c r="I2510" s="399" t="s">
        <v>1036</v>
      </c>
      <c r="J2510" s="399" t="s">
        <v>1037</v>
      </c>
      <c r="K2510" s="400">
        <v>11.36</v>
      </c>
      <c r="L2510" s="399" t="s">
        <v>951</v>
      </c>
    </row>
    <row r="2511" spans="1:12" ht="13.5">
      <c r="A2511" s="399" t="s">
        <v>3544</v>
      </c>
      <c r="B2511" s="399" t="s">
        <v>3545</v>
      </c>
      <c r="C2511" s="399" t="s">
        <v>3611</v>
      </c>
      <c r="D2511" s="399" t="s">
        <v>3612</v>
      </c>
      <c r="E2511" s="400" t="s">
        <v>947</v>
      </c>
      <c r="F2511" s="399" t="s">
        <v>947</v>
      </c>
      <c r="G2511" s="399">
        <v>91916</v>
      </c>
      <c r="H2511" s="399" t="s">
        <v>3644</v>
      </c>
      <c r="I2511" s="399" t="s">
        <v>1036</v>
      </c>
      <c r="J2511" s="399" t="s">
        <v>1037</v>
      </c>
      <c r="K2511" s="400">
        <v>12.61</v>
      </c>
      <c r="L2511" s="399" t="s">
        <v>951</v>
      </c>
    </row>
    <row r="2512" spans="1:12" ht="13.5">
      <c r="A2512" s="399" t="s">
        <v>3544</v>
      </c>
      <c r="B2512" s="399" t="s">
        <v>3545</v>
      </c>
      <c r="C2512" s="399" t="s">
        <v>3611</v>
      </c>
      <c r="D2512" s="399" t="s">
        <v>3612</v>
      </c>
      <c r="E2512" s="400" t="s">
        <v>947</v>
      </c>
      <c r="F2512" s="399" t="s">
        <v>947</v>
      </c>
      <c r="G2512" s="399">
        <v>91917</v>
      </c>
      <c r="H2512" s="399" t="s">
        <v>3645</v>
      </c>
      <c r="I2512" s="399" t="s">
        <v>1036</v>
      </c>
      <c r="J2512" s="399" t="s">
        <v>1037</v>
      </c>
      <c r="K2512" s="400">
        <v>13.63</v>
      </c>
      <c r="L2512" s="399" t="s">
        <v>951</v>
      </c>
    </row>
    <row r="2513" spans="1:12" ht="13.5">
      <c r="A2513" s="399" t="s">
        <v>3544</v>
      </c>
      <c r="B2513" s="399" t="s">
        <v>3545</v>
      </c>
      <c r="C2513" s="399" t="s">
        <v>3611</v>
      </c>
      <c r="D2513" s="399" t="s">
        <v>3612</v>
      </c>
      <c r="E2513" s="400" t="s">
        <v>947</v>
      </c>
      <c r="F2513" s="399" t="s">
        <v>947</v>
      </c>
      <c r="G2513" s="399">
        <v>91919</v>
      </c>
      <c r="H2513" s="399" t="s">
        <v>3646</v>
      </c>
      <c r="I2513" s="399" t="s">
        <v>1036</v>
      </c>
      <c r="J2513" s="399" t="s">
        <v>1037</v>
      </c>
      <c r="K2513" s="400">
        <v>14.89</v>
      </c>
      <c r="L2513" s="399" t="s">
        <v>951</v>
      </c>
    </row>
    <row r="2514" spans="1:12" ht="13.5">
      <c r="A2514" s="399" t="s">
        <v>3544</v>
      </c>
      <c r="B2514" s="399" t="s">
        <v>3545</v>
      </c>
      <c r="C2514" s="399" t="s">
        <v>3611</v>
      </c>
      <c r="D2514" s="399" t="s">
        <v>3612</v>
      </c>
      <c r="E2514" s="400" t="s">
        <v>947</v>
      </c>
      <c r="F2514" s="399" t="s">
        <v>947</v>
      </c>
      <c r="G2514" s="399">
        <v>91920</v>
      </c>
      <c r="H2514" s="399" t="s">
        <v>3647</v>
      </c>
      <c r="I2514" s="399" t="s">
        <v>1036</v>
      </c>
      <c r="J2514" s="399" t="s">
        <v>1037</v>
      </c>
      <c r="K2514" s="400">
        <v>15.54</v>
      </c>
      <c r="L2514" s="399" t="s">
        <v>951</v>
      </c>
    </row>
    <row r="2515" spans="1:12" ht="13.5">
      <c r="A2515" s="399" t="s">
        <v>3544</v>
      </c>
      <c r="B2515" s="399" t="s">
        <v>3545</v>
      </c>
      <c r="C2515" s="399" t="s">
        <v>3611</v>
      </c>
      <c r="D2515" s="399" t="s">
        <v>3612</v>
      </c>
      <c r="E2515" s="400" t="s">
        <v>947</v>
      </c>
      <c r="F2515" s="399" t="s">
        <v>947</v>
      </c>
      <c r="G2515" s="399">
        <v>91922</v>
      </c>
      <c r="H2515" s="399" t="s">
        <v>3648</v>
      </c>
      <c r="I2515" s="399" t="s">
        <v>1036</v>
      </c>
      <c r="J2515" s="399" t="s">
        <v>1037</v>
      </c>
      <c r="K2515" s="400">
        <v>16.89</v>
      </c>
      <c r="L2515" s="399" t="s">
        <v>951</v>
      </c>
    </row>
    <row r="2516" spans="1:12" ht="13.5">
      <c r="A2516" s="399" t="s">
        <v>3544</v>
      </c>
      <c r="B2516" s="399" t="s">
        <v>3545</v>
      </c>
      <c r="C2516" s="399" t="s">
        <v>3611</v>
      </c>
      <c r="D2516" s="399" t="s">
        <v>3612</v>
      </c>
      <c r="E2516" s="400" t="s">
        <v>947</v>
      </c>
      <c r="F2516" s="399" t="s">
        <v>947</v>
      </c>
      <c r="G2516" s="399">
        <v>93013</v>
      </c>
      <c r="H2516" s="399" t="s">
        <v>3649</v>
      </c>
      <c r="I2516" s="399" t="s">
        <v>1036</v>
      </c>
      <c r="J2516" s="399" t="s">
        <v>1037</v>
      </c>
      <c r="K2516" s="400">
        <v>11.27</v>
      </c>
      <c r="L2516" s="399" t="s">
        <v>951</v>
      </c>
    </row>
    <row r="2517" spans="1:12" ht="13.5">
      <c r="A2517" s="399" t="s">
        <v>3544</v>
      </c>
      <c r="B2517" s="399" t="s">
        <v>3545</v>
      </c>
      <c r="C2517" s="399" t="s">
        <v>3611</v>
      </c>
      <c r="D2517" s="399" t="s">
        <v>3612</v>
      </c>
      <c r="E2517" s="400" t="s">
        <v>947</v>
      </c>
      <c r="F2517" s="399" t="s">
        <v>947</v>
      </c>
      <c r="G2517" s="399">
        <v>93014</v>
      </c>
      <c r="H2517" s="399" t="s">
        <v>3650</v>
      </c>
      <c r="I2517" s="399" t="s">
        <v>1036</v>
      </c>
      <c r="J2517" s="399" t="s">
        <v>1037</v>
      </c>
      <c r="K2517" s="400">
        <v>13.65</v>
      </c>
      <c r="L2517" s="399" t="s">
        <v>951</v>
      </c>
    </row>
    <row r="2518" spans="1:12" ht="13.5">
      <c r="A2518" s="399" t="s">
        <v>3544</v>
      </c>
      <c r="B2518" s="399" t="s">
        <v>3545</v>
      </c>
      <c r="C2518" s="399" t="s">
        <v>3611</v>
      </c>
      <c r="D2518" s="399" t="s">
        <v>3612</v>
      </c>
      <c r="E2518" s="400" t="s">
        <v>947</v>
      </c>
      <c r="F2518" s="399" t="s">
        <v>947</v>
      </c>
      <c r="G2518" s="399">
        <v>93015</v>
      </c>
      <c r="H2518" s="399" t="s">
        <v>3651</v>
      </c>
      <c r="I2518" s="399" t="s">
        <v>1036</v>
      </c>
      <c r="J2518" s="399" t="s">
        <v>1037</v>
      </c>
      <c r="K2518" s="400">
        <v>19.64</v>
      </c>
      <c r="L2518" s="399" t="s">
        <v>951</v>
      </c>
    </row>
    <row r="2519" spans="1:12" ht="13.5">
      <c r="A2519" s="399" t="s">
        <v>3544</v>
      </c>
      <c r="B2519" s="399" t="s">
        <v>3545</v>
      </c>
      <c r="C2519" s="399" t="s">
        <v>3611</v>
      </c>
      <c r="D2519" s="399" t="s">
        <v>3612</v>
      </c>
      <c r="E2519" s="400" t="s">
        <v>947</v>
      </c>
      <c r="F2519" s="399" t="s">
        <v>947</v>
      </c>
      <c r="G2519" s="399">
        <v>93016</v>
      </c>
      <c r="H2519" s="399" t="s">
        <v>3652</v>
      </c>
      <c r="I2519" s="399" t="s">
        <v>1036</v>
      </c>
      <c r="J2519" s="399" t="s">
        <v>1037</v>
      </c>
      <c r="K2519" s="400">
        <v>23.5</v>
      </c>
      <c r="L2519" s="399" t="s">
        <v>951</v>
      </c>
    </row>
    <row r="2520" spans="1:12" ht="13.5">
      <c r="A2520" s="399" t="s">
        <v>3544</v>
      </c>
      <c r="B2520" s="399" t="s">
        <v>3545</v>
      </c>
      <c r="C2520" s="399" t="s">
        <v>3611</v>
      </c>
      <c r="D2520" s="399" t="s">
        <v>3612</v>
      </c>
      <c r="E2520" s="400" t="s">
        <v>947</v>
      </c>
      <c r="F2520" s="399" t="s">
        <v>947</v>
      </c>
      <c r="G2520" s="399">
        <v>93017</v>
      </c>
      <c r="H2520" s="399" t="s">
        <v>3653</v>
      </c>
      <c r="I2520" s="399" t="s">
        <v>1036</v>
      </c>
      <c r="J2520" s="399" t="s">
        <v>1037</v>
      </c>
      <c r="K2520" s="400">
        <v>34.26</v>
      </c>
      <c r="L2520" s="399" t="s">
        <v>951</v>
      </c>
    </row>
    <row r="2521" spans="1:12" ht="13.5">
      <c r="A2521" s="399" t="s">
        <v>3544</v>
      </c>
      <c r="B2521" s="399" t="s">
        <v>3545</v>
      </c>
      <c r="C2521" s="399" t="s">
        <v>3611</v>
      </c>
      <c r="D2521" s="399" t="s">
        <v>3612</v>
      </c>
      <c r="E2521" s="400" t="s">
        <v>947</v>
      </c>
      <c r="F2521" s="399" t="s">
        <v>947</v>
      </c>
      <c r="G2521" s="399">
        <v>93018</v>
      </c>
      <c r="H2521" s="399" t="s">
        <v>3654</v>
      </c>
      <c r="I2521" s="399" t="s">
        <v>1036</v>
      </c>
      <c r="J2521" s="399" t="s">
        <v>1037</v>
      </c>
      <c r="K2521" s="400">
        <v>17.14</v>
      </c>
      <c r="L2521" s="399" t="s">
        <v>951</v>
      </c>
    </row>
    <row r="2522" spans="1:12" ht="13.5">
      <c r="A2522" s="399" t="s">
        <v>3544</v>
      </c>
      <c r="B2522" s="399" t="s">
        <v>3545</v>
      </c>
      <c r="C2522" s="399" t="s">
        <v>3611</v>
      </c>
      <c r="D2522" s="399" t="s">
        <v>3612</v>
      </c>
      <c r="E2522" s="400" t="s">
        <v>947</v>
      </c>
      <c r="F2522" s="399" t="s">
        <v>947</v>
      </c>
      <c r="G2522" s="399">
        <v>93020</v>
      </c>
      <c r="H2522" s="399" t="s">
        <v>3655</v>
      </c>
      <c r="I2522" s="399" t="s">
        <v>1036</v>
      </c>
      <c r="J2522" s="399" t="s">
        <v>1037</v>
      </c>
      <c r="K2522" s="400">
        <v>21.45</v>
      </c>
      <c r="L2522" s="399" t="s">
        <v>951</v>
      </c>
    </row>
    <row r="2523" spans="1:12" ht="13.5">
      <c r="A2523" s="399" t="s">
        <v>3544</v>
      </c>
      <c r="B2523" s="399" t="s">
        <v>3545</v>
      </c>
      <c r="C2523" s="399" t="s">
        <v>3611</v>
      </c>
      <c r="D2523" s="399" t="s">
        <v>3612</v>
      </c>
      <c r="E2523" s="400" t="s">
        <v>947</v>
      </c>
      <c r="F2523" s="399" t="s">
        <v>947</v>
      </c>
      <c r="G2523" s="399">
        <v>93022</v>
      </c>
      <c r="H2523" s="399" t="s">
        <v>3656</v>
      </c>
      <c r="I2523" s="399" t="s">
        <v>1036</v>
      </c>
      <c r="J2523" s="399" t="s">
        <v>1037</v>
      </c>
      <c r="K2523" s="400">
        <v>33.61</v>
      </c>
      <c r="L2523" s="399" t="s">
        <v>951</v>
      </c>
    </row>
    <row r="2524" spans="1:12" ht="13.5">
      <c r="A2524" s="399" t="s">
        <v>3544</v>
      </c>
      <c r="B2524" s="399" t="s">
        <v>3545</v>
      </c>
      <c r="C2524" s="399" t="s">
        <v>3611</v>
      </c>
      <c r="D2524" s="399" t="s">
        <v>3612</v>
      </c>
      <c r="E2524" s="400" t="s">
        <v>947</v>
      </c>
      <c r="F2524" s="399" t="s">
        <v>947</v>
      </c>
      <c r="G2524" s="399">
        <v>93024</v>
      </c>
      <c r="H2524" s="399" t="s">
        <v>3657</v>
      </c>
      <c r="I2524" s="399" t="s">
        <v>1036</v>
      </c>
      <c r="J2524" s="399" t="s">
        <v>1037</v>
      </c>
      <c r="K2524" s="400">
        <v>35.64</v>
      </c>
      <c r="L2524" s="399" t="s">
        <v>951</v>
      </c>
    </row>
    <row r="2525" spans="1:12" ht="13.5">
      <c r="A2525" s="399" t="s">
        <v>3544</v>
      </c>
      <c r="B2525" s="399" t="s">
        <v>3545</v>
      </c>
      <c r="C2525" s="399" t="s">
        <v>3611</v>
      </c>
      <c r="D2525" s="399" t="s">
        <v>3612</v>
      </c>
      <c r="E2525" s="400" t="s">
        <v>947</v>
      </c>
      <c r="F2525" s="399" t="s">
        <v>947</v>
      </c>
      <c r="G2525" s="399">
        <v>93026</v>
      </c>
      <c r="H2525" s="399" t="s">
        <v>3658</v>
      </c>
      <c r="I2525" s="399" t="s">
        <v>1036</v>
      </c>
      <c r="J2525" s="399" t="s">
        <v>1037</v>
      </c>
      <c r="K2525" s="400">
        <v>55.82</v>
      </c>
      <c r="L2525" s="399" t="s">
        <v>951</v>
      </c>
    </row>
    <row r="2526" spans="1:12" ht="13.5">
      <c r="A2526" s="399" t="s">
        <v>3544</v>
      </c>
      <c r="B2526" s="399" t="s">
        <v>3545</v>
      </c>
      <c r="C2526" s="399" t="s">
        <v>3611</v>
      </c>
      <c r="D2526" s="399" t="s">
        <v>3612</v>
      </c>
      <c r="E2526" s="400" t="s">
        <v>947</v>
      </c>
      <c r="F2526" s="399" t="s">
        <v>947</v>
      </c>
      <c r="G2526" s="399">
        <v>95733</v>
      </c>
      <c r="H2526" s="399" t="s">
        <v>3659</v>
      </c>
      <c r="I2526" s="399" t="s">
        <v>1036</v>
      </c>
      <c r="J2526" s="399" t="s">
        <v>1037</v>
      </c>
      <c r="K2526" s="400">
        <v>4.5</v>
      </c>
      <c r="L2526" s="399" t="s">
        <v>951</v>
      </c>
    </row>
    <row r="2527" spans="1:12" ht="13.5">
      <c r="A2527" s="399" t="s">
        <v>3544</v>
      </c>
      <c r="B2527" s="399" t="s">
        <v>3545</v>
      </c>
      <c r="C2527" s="399" t="s">
        <v>3611</v>
      </c>
      <c r="D2527" s="399" t="s">
        <v>3612</v>
      </c>
      <c r="E2527" s="400" t="s">
        <v>947</v>
      </c>
      <c r="F2527" s="399" t="s">
        <v>947</v>
      </c>
      <c r="G2527" s="399">
        <v>95734</v>
      </c>
      <c r="H2527" s="399" t="s">
        <v>3660</v>
      </c>
      <c r="I2527" s="399" t="s">
        <v>1036</v>
      </c>
      <c r="J2527" s="399" t="s">
        <v>1037</v>
      </c>
      <c r="K2527" s="400">
        <v>5.96</v>
      </c>
      <c r="L2527" s="399" t="s">
        <v>951</v>
      </c>
    </row>
    <row r="2528" spans="1:12" ht="13.5">
      <c r="A2528" s="399" t="s">
        <v>3544</v>
      </c>
      <c r="B2528" s="399" t="s">
        <v>3545</v>
      </c>
      <c r="C2528" s="399" t="s">
        <v>3611</v>
      </c>
      <c r="D2528" s="399" t="s">
        <v>3612</v>
      </c>
      <c r="E2528" s="400" t="s">
        <v>947</v>
      </c>
      <c r="F2528" s="399" t="s">
        <v>947</v>
      </c>
      <c r="G2528" s="399">
        <v>95735</v>
      </c>
      <c r="H2528" s="399" t="s">
        <v>3661</v>
      </c>
      <c r="I2528" s="399" t="s">
        <v>1036</v>
      </c>
      <c r="J2528" s="399" t="s">
        <v>1037</v>
      </c>
      <c r="K2528" s="400">
        <v>5.25</v>
      </c>
      <c r="L2528" s="399" t="s">
        <v>951</v>
      </c>
    </row>
    <row r="2529" spans="1:12" ht="13.5">
      <c r="A2529" s="399" t="s">
        <v>3544</v>
      </c>
      <c r="B2529" s="399" t="s">
        <v>3545</v>
      </c>
      <c r="C2529" s="399" t="s">
        <v>3611</v>
      </c>
      <c r="D2529" s="399" t="s">
        <v>3612</v>
      </c>
      <c r="E2529" s="400" t="s">
        <v>947</v>
      </c>
      <c r="F2529" s="399" t="s">
        <v>947</v>
      </c>
      <c r="G2529" s="399">
        <v>95736</v>
      </c>
      <c r="H2529" s="399" t="s">
        <v>3662</v>
      </c>
      <c r="I2529" s="399" t="s">
        <v>1036</v>
      </c>
      <c r="J2529" s="399" t="s">
        <v>1037</v>
      </c>
      <c r="K2529" s="400">
        <v>6.08</v>
      </c>
      <c r="L2529" s="399" t="s">
        <v>951</v>
      </c>
    </row>
    <row r="2530" spans="1:12" ht="13.5">
      <c r="A2530" s="399" t="s">
        <v>3544</v>
      </c>
      <c r="B2530" s="399" t="s">
        <v>3545</v>
      </c>
      <c r="C2530" s="399" t="s">
        <v>3611</v>
      </c>
      <c r="D2530" s="399" t="s">
        <v>3612</v>
      </c>
      <c r="E2530" s="400" t="s">
        <v>947</v>
      </c>
      <c r="F2530" s="399" t="s">
        <v>947</v>
      </c>
      <c r="G2530" s="399">
        <v>95738</v>
      </c>
      <c r="H2530" s="399" t="s">
        <v>3663</v>
      </c>
      <c r="I2530" s="399" t="s">
        <v>1036</v>
      </c>
      <c r="J2530" s="399" t="s">
        <v>1037</v>
      </c>
      <c r="K2530" s="400">
        <v>7.24</v>
      </c>
      <c r="L2530" s="399" t="s">
        <v>951</v>
      </c>
    </row>
    <row r="2531" spans="1:12" ht="13.5">
      <c r="A2531" s="399" t="s">
        <v>3544</v>
      </c>
      <c r="B2531" s="399" t="s">
        <v>3545</v>
      </c>
      <c r="C2531" s="399" t="s">
        <v>3611</v>
      </c>
      <c r="D2531" s="399" t="s">
        <v>3612</v>
      </c>
      <c r="E2531" s="400" t="s">
        <v>947</v>
      </c>
      <c r="F2531" s="399" t="s">
        <v>947</v>
      </c>
      <c r="G2531" s="399">
        <v>95753</v>
      </c>
      <c r="H2531" s="399" t="s">
        <v>3664</v>
      </c>
      <c r="I2531" s="399" t="s">
        <v>1036</v>
      </c>
      <c r="J2531" s="399" t="s">
        <v>950</v>
      </c>
      <c r="K2531" s="400">
        <v>5.95</v>
      </c>
      <c r="L2531" s="399" t="s">
        <v>951</v>
      </c>
    </row>
    <row r="2532" spans="1:12" ht="13.5">
      <c r="A2532" s="399" t="s">
        <v>3544</v>
      </c>
      <c r="B2532" s="399" t="s">
        <v>3545</v>
      </c>
      <c r="C2532" s="399" t="s">
        <v>3611</v>
      </c>
      <c r="D2532" s="399" t="s">
        <v>3612</v>
      </c>
      <c r="E2532" s="400" t="s">
        <v>947</v>
      </c>
      <c r="F2532" s="399" t="s">
        <v>947</v>
      </c>
      <c r="G2532" s="399">
        <v>95754</v>
      </c>
      <c r="H2532" s="399" t="s">
        <v>3665</v>
      </c>
      <c r="I2532" s="399" t="s">
        <v>1036</v>
      </c>
      <c r="J2532" s="399" t="s">
        <v>950</v>
      </c>
      <c r="K2532" s="400">
        <v>7.42</v>
      </c>
      <c r="L2532" s="399" t="s">
        <v>951</v>
      </c>
    </row>
    <row r="2533" spans="1:12" ht="13.5">
      <c r="A2533" s="399" t="s">
        <v>3544</v>
      </c>
      <c r="B2533" s="399" t="s">
        <v>3545</v>
      </c>
      <c r="C2533" s="399" t="s">
        <v>3611</v>
      </c>
      <c r="D2533" s="399" t="s">
        <v>3612</v>
      </c>
      <c r="E2533" s="400" t="s">
        <v>947</v>
      </c>
      <c r="F2533" s="399" t="s">
        <v>947</v>
      </c>
      <c r="G2533" s="399">
        <v>95755</v>
      </c>
      <c r="H2533" s="399" t="s">
        <v>3666</v>
      </c>
      <c r="I2533" s="399" t="s">
        <v>1036</v>
      </c>
      <c r="J2533" s="399" t="s">
        <v>950</v>
      </c>
      <c r="K2533" s="400">
        <v>10.64</v>
      </c>
      <c r="L2533" s="399" t="s">
        <v>951</v>
      </c>
    </row>
    <row r="2534" spans="1:12" ht="13.5">
      <c r="A2534" s="399" t="s">
        <v>3544</v>
      </c>
      <c r="B2534" s="399" t="s">
        <v>3545</v>
      </c>
      <c r="C2534" s="399" t="s">
        <v>3611</v>
      </c>
      <c r="D2534" s="399" t="s">
        <v>3612</v>
      </c>
      <c r="E2534" s="400" t="s">
        <v>947</v>
      </c>
      <c r="F2534" s="399" t="s">
        <v>947</v>
      </c>
      <c r="G2534" s="399">
        <v>95756</v>
      </c>
      <c r="H2534" s="399" t="s">
        <v>3667</v>
      </c>
      <c r="I2534" s="399" t="s">
        <v>1036</v>
      </c>
      <c r="J2534" s="399" t="s">
        <v>950</v>
      </c>
      <c r="K2534" s="400">
        <v>14.12</v>
      </c>
      <c r="L2534" s="399" t="s">
        <v>951</v>
      </c>
    </row>
    <row r="2535" spans="1:12" ht="13.5">
      <c r="A2535" s="399" t="s">
        <v>3544</v>
      </c>
      <c r="B2535" s="399" t="s">
        <v>3545</v>
      </c>
      <c r="C2535" s="399" t="s">
        <v>3611</v>
      </c>
      <c r="D2535" s="399" t="s">
        <v>3612</v>
      </c>
      <c r="E2535" s="400" t="s">
        <v>947</v>
      </c>
      <c r="F2535" s="399" t="s">
        <v>947</v>
      </c>
      <c r="G2535" s="399">
        <v>95757</v>
      </c>
      <c r="H2535" s="399" t="s">
        <v>3668</v>
      </c>
      <c r="I2535" s="399" t="s">
        <v>1036</v>
      </c>
      <c r="J2535" s="399" t="s">
        <v>950</v>
      </c>
      <c r="K2535" s="400">
        <v>9.0500000000000007</v>
      </c>
      <c r="L2535" s="399" t="s">
        <v>951</v>
      </c>
    </row>
    <row r="2536" spans="1:12" ht="13.5">
      <c r="A2536" s="399" t="s">
        <v>3544</v>
      </c>
      <c r="B2536" s="399" t="s">
        <v>3545</v>
      </c>
      <c r="C2536" s="399" t="s">
        <v>3611</v>
      </c>
      <c r="D2536" s="399" t="s">
        <v>3612</v>
      </c>
      <c r="E2536" s="400" t="s">
        <v>947</v>
      </c>
      <c r="F2536" s="399" t="s">
        <v>947</v>
      </c>
      <c r="G2536" s="399">
        <v>95758</v>
      </c>
      <c r="H2536" s="399" t="s">
        <v>3669</v>
      </c>
      <c r="I2536" s="399" t="s">
        <v>1036</v>
      </c>
      <c r="J2536" s="399" t="s">
        <v>950</v>
      </c>
      <c r="K2536" s="400">
        <v>10.16</v>
      </c>
      <c r="L2536" s="399" t="s">
        <v>951</v>
      </c>
    </row>
    <row r="2537" spans="1:12" ht="13.5">
      <c r="A2537" s="399" t="s">
        <v>3544</v>
      </c>
      <c r="B2537" s="399" t="s">
        <v>3545</v>
      </c>
      <c r="C2537" s="399" t="s">
        <v>3611</v>
      </c>
      <c r="D2537" s="399" t="s">
        <v>3612</v>
      </c>
      <c r="E2537" s="400" t="s">
        <v>947</v>
      </c>
      <c r="F2537" s="399" t="s">
        <v>947</v>
      </c>
      <c r="G2537" s="399">
        <v>95759</v>
      </c>
      <c r="H2537" s="399" t="s">
        <v>3670</v>
      </c>
      <c r="I2537" s="399" t="s">
        <v>1036</v>
      </c>
      <c r="J2537" s="399" t="s">
        <v>950</v>
      </c>
      <c r="K2537" s="400">
        <v>12.86</v>
      </c>
      <c r="L2537" s="399" t="s">
        <v>951</v>
      </c>
    </row>
    <row r="2538" spans="1:12" ht="13.5">
      <c r="A2538" s="399" t="s">
        <v>3544</v>
      </c>
      <c r="B2538" s="399" t="s">
        <v>3545</v>
      </c>
      <c r="C2538" s="399" t="s">
        <v>3611</v>
      </c>
      <c r="D2538" s="399" t="s">
        <v>3612</v>
      </c>
      <c r="E2538" s="400" t="s">
        <v>947</v>
      </c>
      <c r="F2538" s="399" t="s">
        <v>947</v>
      </c>
      <c r="G2538" s="399">
        <v>95760</v>
      </c>
      <c r="H2538" s="399" t="s">
        <v>3671</v>
      </c>
      <c r="I2538" s="399" t="s">
        <v>1036</v>
      </c>
      <c r="J2538" s="399" t="s">
        <v>950</v>
      </c>
      <c r="K2538" s="400">
        <v>15.75</v>
      </c>
      <c r="L2538" s="399" t="s">
        <v>951</v>
      </c>
    </row>
    <row r="2539" spans="1:12" ht="13.5">
      <c r="A2539" s="399" t="s">
        <v>3544</v>
      </c>
      <c r="B2539" s="399" t="s">
        <v>3545</v>
      </c>
      <c r="C2539" s="399" t="s">
        <v>3611</v>
      </c>
      <c r="D2539" s="399" t="s">
        <v>3612</v>
      </c>
      <c r="E2539" s="400" t="s">
        <v>947</v>
      </c>
      <c r="F2539" s="399" t="s">
        <v>947</v>
      </c>
      <c r="G2539" s="399">
        <v>97559</v>
      </c>
      <c r="H2539" s="399" t="s">
        <v>3672</v>
      </c>
      <c r="I2539" s="399" t="s">
        <v>1036</v>
      </c>
      <c r="J2539" s="399" t="s">
        <v>1037</v>
      </c>
      <c r="K2539" s="400">
        <v>8.0399999999999991</v>
      </c>
      <c r="L2539" s="399" t="s">
        <v>951</v>
      </c>
    </row>
    <row r="2540" spans="1:12" ht="13.5">
      <c r="A2540" s="399" t="s">
        <v>3544</v>
      </c>
      <c r="B2540" s="399" t="s">
        <v>3545</v>
      </c>
      <c r="C2540" s="399" t="s">
        <v>3611</v>
      </c>
      <c r="D2540" s="399" t="s">
        <v>3612</v>
      </c>
      <c r="E2540" s="400" t="s">
        <v>947</v>
      </c>
      <c r="F2540" s="399" t="s">
        <v>947</v>
      </c>
      <c r="G2540" s="399">
        <v>97562</v>
      </c>
      <c r="H2540" s="399" t="s">
        <v>3673</v>
      </c>
      <c r="I2540" s="399" t="s">
        <v>1036</v>
      </c>
      <c r="J2540" s="399" t="s">
        <v>1037</v>
      </c>
      <c r="K2540" s="400">
        <v>9.73</v>
      </c>
      <c r="L2540" s="399" t="s">
        <v>951</v>
      </c>
    </row>
    <row r="2541" spans="1:12" ht="13.5">
      <c r="A2541" s="399" t="s">
        <v>3544</v>
      </c>
      <c r="B2541" s="399" t="s">
        <v>3545</v>
      </c>
      <c r="C2541" s="399" t="s">
        <v>3611</v>
      </c>
      <c r="D2541" s="399" t="s">
        <v>3612</v>
      </c>
      <c r="E2541" s="400" t="s">
        <v>947</v>
      </c>
      <c r="F2541" s="399" t="s">
        <v>947</v>
      </c>
      <c r="G2541" s="399">
        <v>97564</v>
      </c>
      <c r="H2541" s="399" t="s">
        <v>3674</v>
      </c>
      <c r="I2541" s="399" t="s">
        <v>1036</v>
      </c>
      <c r="J2541" s="399" t="s">
        <v>1037</v>
      </c>
      <c r="K2541" s="400">
        <v>11.22</v>
      </c>
      <c r="L2541" s="399" t="s">
        <v>951</v>
      </c>
    </row>
    <row r="2542" spans="1:12" ht="13.5">
      <c r="A2542" s="399" t="s">
        <v>3544</v>
      </c>
      <c r="B2542" s="399" t="s">
        <v>3545</v>
      </c>
      <c r="C2542" s="399" t="s">
        <v>3675</v>
      </c>
      <c r="D2542" s="399" t="s">
        <v>3676</v>
      </c>
      <c r="E2542" s="400" t="s">
        <v>947</v>
      </c>
      <c r="F2542" s="399" t="s">
        <v>947</v>
      </c>
      <c r="G2542" s="399">
        <v>91924</v>
      </c>
      <c r="H2542" s="399" t="s">
        <v>3677</v>
      </c>
      <c r="I2542" s="399" t="s">
        <v>949</v>
      </c>
      <c r="J2542" s="399" t="s">
        <v>1037</v>
      </c>
      <c r="K2542" s="400">
        <v>2.14</v>
      </c>
      <c r="L2542" s="399" t="s">
        <v>951</v>
      </c>
    </row>
    <row r="2543" spans="1:12" ht="13.5">
      <c r="A2543" s="399" t="s">
        <v>3544</v>
      </c>
      <c r="B2543" s="399" t="s">
        <v>3545</v>
      </c>
      <c r="C2543" s="399" t="s">
        <v>3675</v>
      </c>
      <c r="D2543" s="399" t="s">
        <v>3676</v>
      </c>
      <c r="E2543" s="400" t="s">
        <v>947</v>
      </c>
      <c r="F2543" s="399" t="s">
        <v>947</v>
      </c>
      <c r="G2543" s="399">
        <v>91925</v>
      </c>
      <c r="H2543" s="399" t="s">
        <v>3678</v>
      </c>
      <c r="I2543" s="399" t="s">
        <v>949</v>
      </c>
      <c r="J2543" s="399" t="s">
        <v>1037</v>
      </c>
      <c r="K2543" s="400">
        <v>2.95</v>
      </c>
      <c r="L2543" s="399" t="s">
        <v>951</v>
      </c>
    </row>
    <row r="2544" spans="1:12" ht="13.5">
      <c r="A2544" s="399" t="s">
        <v>3544</v>
      </c>
      <c r="B2544" s="399" t="s">
        <v>3545</v>
      </c>
      <c r="C2544" s="399" t="s">
        <v>3675</v>
      </c>
      <c r="D2544" s="399" t="s">
        <v>3676</v>
      </c>
      <c r="E2544" s="400" t="s">
        <v>947</v>
      </c>
      <c r="F2544" s="399" t="s">
        <v>947</v>
      </c>
      <c r="G2544" s="399">
        <v>91926</v>
      </c>
      <c r="H2544" s="399" t="s">
        <v>3679</v>
      </c>
      <c r="I2544" s="399" t="s">
        <v>949</v>
      </c>
      <c r="J2544" s="399" t="s">
        <v>1037</v>
      </c>
      <c r="K2544" s="400">
        <v>3.05</v>
      </c>
      <c r="L2544" s="399" t="s">
        <v>951</v>
      </c>
    </row>
    <row r="2545" spans="1:12" ht="13.5">
      <c r="A2545" s="399" t="s">
        <v>3544</v>
      </c>
      <c r="B2545" s="399" t="s">
        <v>3545</v>
      </c>
      <c r="C2545" s="399" t="s">
        <v>3675</v>
      </c>
      <c r="D2545" s="399" t="s">
        <v>3676</v>
      </c>
      <c r="E2545" s="400" t="s">
        <v>947</v>
      </c>
      <c r="F2545" s="399" t="s">
        <v>947</v>
      </c>
      <c r="G2545" s="399">
        <v>91927</v>
      </c>
      <c r="H2545" s="399" t="s">
        <v>3680</v>
      </c>
      <c r="I2545" s="399" t="s">
        <v>949</v>
      </c>
      <c r="J2545" s="399" t="s">
        <v>1037</v>
      </c>
      <c r="K2545" s="400">
        <v>3.94</v>
      </c>
      <c r="L2545" s="399" t="s">
        <v>951</v>
      </c>
    </row>
    <row r="2546" spans="1:12" ht="13.5">
      <c r="A2546" s="399" t="s">
        <v>3544</v>
      </c>
      <c r="B2546" s="399" t="s">
        <v>3545</v>
      </c>
      <c r="C2546" s="399" t="s">
        <v>3675</v>
      </c>
      <c r="D2546" s="399" t="s">
        <v>3676</v>
      </c>
      <c r="E2546" s="400" t="s">
        <v>947</v>
      </c>
      <c r="F2546" s="399" t="s">
        <v>947</v>
      </c>
      <c r="G2546" s="399">
        <v>91928</v>
      </c>
      <c r="H2546" s="399" t="s">
        <v>3681</v>
      </c>
      <c r="I2546" s="399" t="s">
        <v>949</v>
      </c>
      <c r="J2546" s="399" t="s">
        <v>1037</v>
      </c>
      <c r="K2546" s="400">
        <v>4.9000000000000004</v>
      </c>
      <c r="L2546" s="399" t="s">
        <v>951</v>
      </c>
    </row>
    <row r="2547" spans="1:12" ht="13.5">
      <c r="A2547" s="399" t="s">
        <v>3544</v>
      </c>
      <c r="B2547" s="399" t="s">
        <v>3545</v>
      </c>
      <c r="C2547" s="399" t="s">
        <v>3675</v>
      </c>
      <c r="D2547" s="399" t="s">
        <v>3676</v>
      </c>
      <c r="E2547" s="400" t="s">
        <v>947</v>
      </c>
      <c r="F2547" s="399" t="s">
        <v>947</v>
      </c>
      <c r="G2547" s="399">
        <v>91929</v>
      </c>
      <c r="H2547" s="399" t="s">
        <v>3682</v>
      </c>
      <c r="I2547" s="399" t="s">
        <v>949</v>
      </c>
      <c r="J2547" s="399" t="s">
        <v>1037</v>
      </c>
      <c r="K2547" s="400">
        <v>5.53</v>
      </c>
      <c r="L2547" s="399" t="s">
        <v>951</v>
      </c>
    </row>
    <row r="2548" spans="1:12" ht="13.5">
      <c r="A2548" s="399" t="s">
        <v>3544</v>
      </c>
      <c r="B2548" s="399" t="s">
        <v>3545</v>
      </c>
      <c r="C2548" s="399" t="s">
        <v>3675</v>
      </c>
      <c r="D2548" s="399" t="s">
        <v>3676</v>
      </c>
      <c r="E2548" s="400" t="s">
        <v>947</v>
      </c>
      <c r="F2548" s="399" t="s">
        <v>947</v>
      </c>
      <c r="G2548" s="399">
        <v>91930</v>
      </c>
      <c r="H2548" s="399" t="s">
        <v>3683</v>
      </c>
      <c r="I2548" s="399" t="s">
        <v>949</v>
      </c>
      <c r="J2548" s="399" t="s">
        <v>1037</v>
      </c>
      <c r="K2548" s="400">
        <v>6.7</v>
      </c>
      <c r="L2548" s="399" t="s">
        <v>951</v>
      </c>
    </row>
    <row r="2549" spans="1:12" ht="13.5">
      <c r="A2549" s="399" t="s">
        <v>3544</v>
      </c>
      <c r="B2549" s="399" t="s">
        <v>3545</v>
      </c>
      <c r="C2549" s="399" t="s">
        <v>3675</v>
      </c>
      <c r="D2549" s="399" t="s">
        <v>3676</v>
      </c>
      <c r="E2549" s="400" t="s">
        <v>947</v>
      </c>
      <c r="F2549" s="399" t="s">
        <v>947</v>
      </c>
      <c r="G2549" s="399">
        <v>91931</v>
      </c>
      <c r="H2549" s="399" t="s">
        <v>3684</v>
      </c>
      <c r="I2549" s="399" t="s">
        <v>949</v>
      </c>
      <c r="J2549" s="399" t="s">
        <v>1037</v>
      </c>
      <c r="K2549" s="400">
        <v>7.44</v>
      </c>
      <c r="L2549" s="399" t="s">
        <v>951</v>
      </c>
    </row>
    <row r="2550" spans="1:12" ht="13.5">
      <c r="A2550" s="399" t="s">
        <v>3544</v>
      </c>
      <c r="B2550" s="399" t="s">
        <v>3545</v>
      </c>
      <c r="C2550" s="399" t="s">
        <v>3675</v>
      </c>
      <c r="D2550" s="399" t="s">
        <v>3676</v>
      </c>
      <c r="E2550" s="400" t="s">
        <v>947</v>
      </c>
      <c r="F2550" s="399" t="s">
        <v>947</v>
      </c>
      <c r="G2550" s="399">
        <v>91932</v>
      </c>
      <c r="H2550" s="399" t="s">
        <v>3685</v>
      </c>
      <c r="I2550" s="399" t="s">
        <v>949</v>
      </c>
      <c r="J2550" s="399" t="s">
        <v>1037</v>
      </c>
      <c r="K2550" s="400">
        <v>10.96</v>
      </c>
      <c r="L2550" s="399" t="s">
        <v>951</v>
      </c>
    </row>
    <row r="2551" spans="1:12" ht="13.5">
      <c r="A2551" s="399" t="s">
        <v>3544</v>
      </c>
      <c r="B2551" s="399" t="s">
        <v>3545</v>
      </c>
      <c r="C2551" s="399" t="s">
        <v>3675</v>
      </c>
      <c r="D2551" s="399" t="s">
        <v>3676</v>
      </c>
      <c r="E2551" s="400" t="s">
        <v>947</v>
      </c>
      <c r="F2551" s="399" t="s">
        <v>947</v>
      </c>
      <c r="G2551" s="399">
        <v>91933</v>
      </c>
      <c r="H2551" s="399" t="s">
        <v>3686</v>
      </c>
      <c r="I2551" s="399" t="s">
        <v>949</v>
      </c>
      <c r="J2551" s="399" t="s">
        <v>1037</v>
      </c>
      <c r="K2551" s="400">
        <v>11.67</v>
      </c>
      <c r="L2551" s="399" t="s">
        <v>951</v>
      </c>
    </row>
    <row r="2552" spans="1:12" ht="13.5">
      <c r="A2552" s="399" t="s">
        <v>3544</v>
      </c>
      <c r="B2552" s="399" t="s">
        <v>3545</v>
      </c>
      <c r="C2552" s="399" t="s">
        <v>3675</v>
      </c>
      <c r="D2552" s="399" t="s">
        <v>3676</v>
      </c>
      <c r="E2552" s="400" t="s">
        <v>947</v>
      </c>
      <c r="F2552" s="399" t="s">
        <v>947</v>
      </c>
      <c r="G2552" s="399">
        <v>91934</v>
      </c>
      <c r="H2552" s="399" t="s">
        <v>3687</v>
      </c>
      <c r="I2552" s="399" t="s">
        <v>949</v>
      </c>
      <c r="J2552" s="399" t="s">
        <v>1037</v>
      </c>
      <c r="K2552" s="400">
        <v>16.739999999999998</v>
      </c>
      <c r="L2552" s="399" t="s">
        <v>951</v>
      </c>
    </row>
    <row r="2553" spans="1:12" ht="13.5">
      <c r="A2553" s="399" t="s">
        <v>3544</v>
      </c>
      <c r="B2553" s="399" t="s">
        <v>3545</v>
      </c>
      <c r="C2553" s="399" t="s">
        <v>3675</v>
      </c>
      <c r="D2553" s="399" t="s">
        <v>3676</v>
      </c>
      <c r="E2553" s="400" t="s">
        <v>947</v>
      </c>
      <c r="F2553" s="399" t="s">
        <v>947</v>
      </c>
      <c r="G2553" s="399">
        <v>91935</v>
      </c>
      <c r="H2553" s="399" t="s">
        <v>3688</v>
      </c>
      <c r="I2553" s="399" t="s">
        <v>949</v>
      </c>
      <c r="J2553" s="399" t="s">
        <v>1037</v>
      </c>
      <c r="K2553" s="400">
        <v>17.760000000000002</v>
      </c>
      <c r="L2553" s="399" t="s">
        <v>951</v>
      </c>
    </row>
    <row r="2554" spans="1:12" ht="13.5">
      <c r="A2554" s="399" t="s">
        <v>3544</v>
      </c>
      <c r="B2554" s="399" t="s">
        <v>3545</v>
      </c>
      <c r="C2554" s="399" t="s">
        <v>3675</v>
      </c>
      <c r="D2554" s="399" t="s">
        <v>3676</v>
      </c>
      <c r="E2554" s="400" t="s">
        <v>947</v>
      </c>
      <c r="F2554" s="399" t="s">
        <v>947</v>
      </c>
      <c r="G2554" s="399">
        <v>92979</v>
      </c>
      <c r="H2554" s="399" t="s">
        <v>3689</v>
      </c>
      <c r="I2554" s="399" t="s">
        <v>949</v>
      </c>
      <c r="J2554" s="399" t="s">
        <v>1037</v>
      </c>
      <c r="K2554" s="400">
        <v>7.14</v>
      </c>
      <c r="L2554" s="399" t="s">
        <v>951</v>
      </c>
    </row>
    <row r="2555" spans="1:12" ht="13.5">
      <c r="A2555" s="399" t="s">
        <v>3544</v>
      </c>
      <c r="B2555" s="399" t="s">
        <v>3545</v>
      </c>
      <c r="C2555" s="399" t="s">
        <v>3675</v>
      </c>
      <c r="D2555" s="399" t="s">
        <v>3676</v>
      </c>
      <c r="E2555" s="400" t="s">
        <v>947</v>
      </c>
      <c r="F2555" s="399" t="s">
        <v>947</v>
      </c>
      <c r="G2555" s="399">
        <v>92980</v>
      </c>
      <c r="H2555" s="399" t="s">
        <v>3690</v>
      </c>
      <c r="I2555" s="399" t="s">
        <v>949</v>
      </c>
      <c r="J2555" s="399" t="s">
        <v>1037</v>
      </c>
      <c r="K2555" s="400">
        <v>7.76</v>
      </c>
      <c r="L2555" s="399" t="s">
        <v>951</v>
      </c>
    </row>
    <row r="2556" spans="1:12" ht="13.5">
      <c r="A2556" s="399" t="s">
        <v>3544</v>
      </c>
      <c r="B2556" s="399" t="s">
        <v>3545</v>
      </c>
      <c r="C2556" s="399" t="s">
        <v>3675</v>
      </c>
      <c r="D2556" s="399" t="s">
        <v>3676</v>
      </c>
      <c r="E2556" s="400" t="s">
        <v>947</v>
      </c>
      <c r="F2556" s="399" t="s">
        <v>947</v>
      </c>
      <c r="G2556" s="399">
        <v>92981</v>
      </c>
      <c r="H2556" s="399" t="s">
        <v>3691</v>
      </c>
      <c r="I2556" s="399" t="s">
        <v>949</v>
      </c>
      <c r="J2556" s="399" t="s">
        <v>1037</v>
      </c>
      <c r="K2556" s="400">
        <v>10.97</v>
      </c>
      <c r="L2556" s="399" t="s">
        <v>951</v>
      </c>
    </row>
    <row r="2557" spans="1:12" ht="13.5">
      <c r="A2557" s="399" t="s">
        <v>3544</v>
      </c>
      <c r="B2557" s="399" t="s">
        <v>3545</v>
      </c>
      <c r="C2557" s="399" t="s">
        <v>3675</v>
      </c>
      <c r="D2557" s="399" t="s">
        <v>3676</v>
      </c>
      <c r="E2557" s="400" t="s">
        <v>947</v>
      </c>
      <c r="F2557" s="399" t="s">
        <v>947</v>
      </c>
      <c r="G2557" s="399">
        <v>92982</v>
      </c>
      <c r="H2557" s="399" t="s">
        <v>3692</v>
      </c>
      <c r="I2557" s="399" t="s">
        <v>949</v>
      </c>
      <c r="J2557" s="399" t="s">
        <v>1037</v>
      </c>
      <c r="K2557" s="400">
        <v>11.85</v>
      </c>
      <c r="L2557" s="399" t="s">
        <v>951</v>
      </c>
    </row>
    <row r="2558" spans="1:12" ht="13.5">
      <c r="A2558" s="399" t="s">
        <v>3544</v>
      </c>
      <c r="B2558" s="399" t="s">
        <v>3545</v>
      </c>
      <c r="C2558" s="399" t="s">
        <v>3675</v>
      </c>
      <c r="D2558" s="399" t="s">
        <v>3676</v>
      </c>
      <c r="E2558" s="400" t="s">
        <v>947</v>
      </c>
      <c r="F2558" s="399" t="s">
        <v>947</v>
      </c>
      <c r="G2558" s="399">
        <v>92983</v>
      </c>
      <c r="H2558" s="399" t="s">
        <v>3693</v>
      </c>
      <c r="I2558" s="399" t="s">
        <v>949</v>
      </c>
      <c r="J2558" s="399" t="s">
        <v>1037</v>
      </c>
      <c r="K2558" s="400">
        <v>19.14</v>
      </c>
      <c r="L2558" s="399" t="s">
        <v>951</v>
      </c>
    </row>
    <row r="2559" spans="1:12" ht="13.5">
      <c r="A2559" s="399" t="s">
        <v>3544</v>
      </c>
      <c r="B2559" s="399" t="s">
        <v>3545</v>
      </c>
      <c r="C2559" s="399" t="s">
        <v>3675</v>
      </c>
      <c r="D2559" s="399" t="s">
        <v>3676</v>
      </c>
      <c r="E2559" s="400" t="s">
        <v>947</v>
      </c>
      <c r="F2559" s="399" t="s">
        <v>947</v>
      </c>
      <c r="G2559" s="399">
        <v>92984</v>
      </c>
      <c r="H2559" s="399" t="s">
        <v>3694</v>
      </c>
      <c r="I2559" s="399" t="s">
        <v>949</v>
      </c>
      <c r="J2559" s="399" t="s">
        <v>1037</v>
      </c>
      <c r="K2559" s="400">
        <v>19.63</v>
      </c>
      <c r="L2559" s="399" t="s">
        <v>951</v>
      </c>
    </row>
    <row r="2560" spans="1:12" ht="13.5">
      <c r="A2560" s="399" t="s">
        <v>3544</v>
      </c>
      <c r="B2560" s="399" t="s">
        <v>3545</v>
      </c>
      <c r="C2560" s="399" t="s">
        <v>3675</v>
      </c>
      <c r="D2560" s="399" t="s">
        <v>3676</v>
      </c>
      <c r="E2560" s="400" t="s">
        <v>947</v>
      </c>
      <c r="F2560" s="399" t="s">
        <v>947</v>
      </c>
      <c r="G2560" s="399">
        <v>92985</v>
      </c>
      <c r="H2560" s="399" t="s">
        <v>3695</v>
      </c>
      <c r="I2560" s="399" t="s">
        <v>949</v>
      </c>
      <c r="J2560" s="399" t="s">
        <v>1037</v>
      </c>
      <c r="K2560" s="400">
        <v>25.7</v>
      </c>
      <c r="L2560" s="399" t="s">
        <v>951</v>
      </c>
    </row>
    <row r="2561" spans="1:12" ht="13.5">
      <c r="A2561" s="399" t="s">
        <v>3544</v>
      </c>
      <c r="B2561" s="399" t="s">
        <v>3545</v>
      </c>
      <c r="C2561" s="399" t="s">
        <v>3675</v>
      </c>
      <c r="D2561" s="399" t="s">
        <v>3676</v>
      </c>
      <c r="E2561" s="400" t="s">
        <v>947</v>
      </c>
      <c r="F2561" s="399" t="s">
        <v>947</v>
      </c>
      <c r="G2561" s="399">
        <v>92986</v>
      </c>
      <c r="H2561" s="399" t="s">
        <v>3696</v>
      </c>
      <c r="I2561" s="399" t="s">
        <v>949</v>
      </c>
      <c r="J2561" s="399" t="s">
        <v>1037</v>
      </c>
      <c r="K2561" s="400">
        <v>26.44</v>
      </c>
      <c r="L2561" s="399" t="s">
        <v>951</v>
      </c>
    </row>
    <row r="2562" spans="1:12" ht="13.5">
      <c r="A2562" s="399" t="s">
        <v>3544</v>
      </c>
      <c r="B2562" s="399" t="s">
        <v>3545</v>
      </c>
      <c r="C2562" s="399" t="s">
        <v>3675</v>
      </c>
      <c r="D2562" s="399" t="s">
        <v>3676</v>
      </c>
      <c r="E2562" s="400" t="s">
        <v>947</v>
      </c>
      <c r="F2562" s="399" t="s">
        <v>947</v>
      </c>
      <c r="G2562" s="399">
        <v>92987</v>
      </c>
      <c r="H2562" s="399" t="s">
        <v>3697</v>
      </c>
      <c r="I2562" s="399" t="s">
        <v>949</v>
      </c>
      <c r="J2562" s="399" t="s">
        <v>1037</v>
      </c>
      <c r="K2562" s="400">
        <v>36.909999999999997</v>
      </c>
      <c r="L2562" s="399" t="s">
        <v>951</v>
      </c>
    </row>
    <row r="2563" spans="1:12" ht="13.5">
      <c r="A2563" s="399" t="s">
        <v>3544</v>
      </c>
      <c r="B2563" s="399" t="s">
        <v>3545</v>
      </c>
      <c r="C2563" s="399" t="s">
        <v>3675</v>
      </c>
      <c r="D2563" s="399" t="s">
        <v>3676</v>
      </c>
      <c r="E2563" s="400" t="s">
        <v>947</v>
      </c>
      <c r="F2563" s="399" t="s">
        <v>947</v>
      </c>
      <c r="G2563" s="399">
        <v>92988</v>
      </c>
      <c r="H2563" s="399" t="s">
        <v>3698</v>
      </c>
      <c r="I2563" s="399" t="s">
        <v>949</v>
      </c>
      <c r="J2563" s="399" t="s">
        <v>1037</v>
      </c>
      <c r="K2563" s="400">
        <v>36.99</v>
      </c>
      <c r="L2563" s="399" t="s">
        <v>951</v>
      </c>
    </row>
    <row r="2564" spans="1:12" ht="13.5">
      <c r="A2564" s="399" t="s">
        <v>3544</v>
      </c>
      <c r="B2564" s="399" t="s">
        <v>3545</v>
      </c>
      <c r="C2564" s="399" t="s">
        <v>3675</v>
      </c>
      <c r="D2564" s="399" t="s">
        <v>3676</v>
      </c>
      <c r="E2564" s="400" t="s">
        <v>947</v>
      </c>
      <c r="F2564" s="399" t="s">
        <v>947</v>
      </c>
      <c r="G2564" s="399">
        <v>92989</v>
      </c>
      <c r="H2564" s="399" t="s">
        <v>3699</v>
      </c>
      <c r="I2564" s="399" t="s">
        <v>949</v>
      </c>
      <c r="J2564" s="399" t="s">
        <v>1037</v>
      </c>
      <c r="K2564" s="400">
        <v>51.19</v>
      </c>
      <c r="L2564" s="399" t="s">
        <v>951</v>
      </c>
    </row>
    <row r="2565" spans="1:12" ht="13.5">
      <c r="A2565" s="399" t="s">
        <v>3544</v>
      </c>
      <c r="B2565" s="399" t="s">
        <v>3545</v>
      </c>
      <c r="C2565" s="399" t="s">
        <v>3675</v>
      </c>
      <c r="D2565" s="399" t="s">
        <v>3676</v>
      </c>
      <c r="E2565" s="400" t="s">
        <v>947</v>
      </c>
      <c r="F2565" s="399" t="s">
        <v>947</v>
      </c>
      <c r="G2565" s="399">
        <v>92990</v>
      </c>
      <c r="H2565" s="399" t="s">
        <v>3700</v>
      </c>
      <c r="I2565" s="399" t="s">
        <v>949</v>
      </c>
      <c r="J2565" s="399" t="s">
        <v>1037</v>
      </c>
      <c r="K2565" s="400">
        <v>50.61</v>
      </c>
      <c r="L2565" s="399" t="s">
        <v>951</v>
      </c>
    </row>
    <row r="2566" spans="1:12" ht="13.5">
      <c r="A2566" s="399" t="s">
        <v>3544</v>
      </c>
      <c r="B2566" s="399" t="s">
        <v>3545</v>
      </c>
      <c r="C2566" s="399" t="s">
        <v>3675</v>
      </c>
      <c r="D2566" s="399" t="s">
        <v>3676</v>
      </c>
      <c r="E2566" s="400" t="s">
        <v>947</v>
      </c>
      <c r="F2566" s="399" t="s">
        <v>947</v>
      </c>
      <c r="G2566" s="399">
        <v>92991</v>
      </c>
      <c r="H2566" s="399" t="s">
        <v>3701</v>
      </c>
      <c r="I2566" s="399" t="s">
        <v>949</v>
      </c>
      <c r="J2566" s="399" t="s">
        <v>1037</v>
      </c>
      <c r="K2566" s="400">
        <v>66.72</v>
      </c>
      <c r="L2566" s="399" t="s">
        <v>951</v>
      </c>
    </row>
    <row r="2567" spans="1:12" ht="13.5">
      <c r="A2567" s="399" t="s">
        <v>3544</v>
      </c>
      <c r="B2567" s="399" t="s">
        <v>3545</v>
      </c>
      <c r="C2567" s="399" t="s">
        <v>3675</v>
      </c>
      <c r="D2567" s="399" t="s">
        <v>3676</v>
      </c>
      <c r="E2567" s="400" t="s">
        <v>947</v>
      </c>
      <c r="F2567" s="399" t="s">
        <v>947</v>
      </c>
      <c r="G2567" s="399">
        <v>92992</v>
      </c>
      <c r="H2567" s="399" t="s">
        <v>3702</v>
      </c>
      <c r="I2567" s="399" t="s">
        <v>949</v>
      </c>
      <c r="J2567" s="399" t="s">
        <v>1037</v>
      </c>
      <c r="K2567" s="400">
        <v>66.77</v>
      </c>
      <c r="L2567" s="399" t="s">
        <v>951</v>
      </c>
    </row>
    <row r="2568" spans="1:12" ht="13.5">
      <c r="A2568" s="399" t="s">
        <v>3544</v>
      </c>
      <c r="B2568" s="399" t="s">
        <v>3545</v>
      </c>
      <c r="C2568" s="399" t="s">
        <v>3675</v>
      </c>
      <c r="D2568" s="399" t="s">
        <v>3676</v>
      </c>
      <c r="E2568" s="400" t="s">
        <v>947</v>
      </c>
      <c r="F2568" s="399" t="s">
        <v>947</v>
      </c>
      <c r="G2568" s="399">
        <v>92993</v>
      </c>
      <c r="H2568" s="399" t="s">
        <v>3703</v>
      </c>
      <c r="I2568" s="399" t="s">
        <v>949</v>
      </c>
      <c r="J2568" s="399" t="s">
        <v>1037</v>
      </c>
      <c r="K2568" s="400">
        <v>85.48</v>
      </c>
      <c r="L2568" s="399" t="s">
        <v>951</v>
      </c>
    </row>
    <row r="2569" spans="1:12" ht="13.5">
      <c r="A2569" s="399" t="s">
        <v>3544</v>
      </c>
      <c r="B2569" s="399" t="s">
        <v>3545</v>
      </c>
      <c r="C2569" s="399" t="s">
        <v>3675</v>
      </c>
      <c r="D2569" s="399" t="s">
        <v>3676</v>
      </c>
      <c r="E2569" s="400" t="s">
        <v>947</v>
      </c>
      <c r="F2569" s="399" t="s">
        <v>947</v>
      </c>
      <c r="G2569" s="399">
        <v>92994</v>
      </c>
      <c r="H2569" s="399" t="s">
        <v>3704</v>
      </c>
      <c r="I2569" s="399" t="s">
        <v>949</v>
      </c>
      <c r="J2569" s="399" t="s">
        <v>1037</v>
      </c>
      <c r="K2569" s="400">
        <v>86.32</v>
      </c>
      <c r="L2569" s="399" t="s">
        <v>951</v>
      </c>
    </row>
    <row r="2570" spans="1:12" ht="13.5">
      <c r="A2570" s="399" t="s">
        <v>3544</v>
      </c>
      <c r="B2570" s="399" t="s">
        <v>3545</v>
      </c>
      <c r="C2570" s="399" t="s">
        <v>3675</v>
      </c>
      <c r="D2570" s="399" t="s">
        <v>3676</v>
      </c>
      <c r="E2570" s="400" t="s">
        <v>947</v>
      </c>
      <c r="F2570" s="399" t="s">
        <v>947</v>
      </c>
      <c r="G2570" s="399">
        <v>92995</v>
      </c>
      <c r="H2570" s="399" t="s">
        <v>3705</v>
      </c>
      <c r="I2570" s="399" t="s">
        <v>949</v>
      </c>
      <c r="J2570" s="399" t="s">
        <v>1037</v>
      </c>
      <c r="K2570" s="400">
        <v>106.28</v>
      </c>
      <c r="L2570" s="399" t="s">
        <v>951</v>
      </c>
    </row>
    <row r="2571" spans="1:12" ht="13.5">
      <c r="A2571" s="399" t="s">
        <v>3544</v>
      </c>
      <c r="B2571" s="399" t="s">
        <v>3545</v>
      </c>
      <c r="C2571" s="399" t="s">
        <v>3675</v>
      </c>
      <c r="D2571" s="399" t="s">
        <v>3676</v>
      </c>
      <c r="E2571" s="400" t="s">
        <v>947</v>
      </c>
      <c r="F2571" s="399" t="s">
        <v>947</v>
      </c>
      <c r="G2571" s="399">
        <v>92996</v>
      </c>
      <c r="H2571" s="399" t="s">
        <v>3706</v>
      </c>
      <c r="I2571" s="399" t="s">
        <v>949</v>
      </c>
      <c r="J2571" s="399" t="s">
        <v>1037</v>
      </c>
      <c r="K2571" s="400">
        <v>106.56</v>
      </c>
      <c r="L2571" s="399" t="s">
        <v>951</v>
      </c>
    </row>
    <row r="2572" spans="1:12" ht="13.5">
      <c r="A2572" s="399" t="s">
        <v>3544</v>
      </c>
      <c r="B2572" s="399" t="s">
        <v>3545</v>
      </c>
      <c r="C2572" s="399" t="s">
        <v>3675</v>
      </c>
      <c r="D2572" s="399" t="s">
        <v>3676</v>
      </c>
      <c r="E2572" s="400" t="s">
        <v>947</v>
      </c>
      <c r="F2572" s="399" t="s">
        <v>947</v>
      </c>
      <c r="G2572" s="399">
        <v>92997</v>
      </c>
      <c r="H2572" s="399" t="s">
        <v>3707</v>
      </c>
      <c r="I2572" s="399" t="s">
        <v>949</v>
      </c>
      <c r="J2572" s="399" t="s">
        <v>1037</v>
      </c>
      <c r="K2572" s="400">
        <v>129.12</v>
      </c>
      <c r="L2572" s="399" t="s">
        <v>951</v>
      </c>
    </row>
    <row r="2573" spans="1:12" ht="13.5">
      <c r="A2573" s="399" t="s">
        <v>3544</v>
      </c>
      <c r="B2573" s="399" t="s">
        <v>3545</v>
      </c>
      <c r="C2573" s="399" t="s">
        <v>3675</v>
      </c>
      <c r="D2573" s="399" t="s">
        <v>3676</v>
      </c>
      <c r="E2573" s="400" t="s">
        <v>947</v>
      </c>
      <c r="F2573" s="399" t="s">
        <v>947</v>
      </c>
      <c r="G2573" s="399">
        <v>92998</v>
      </c>
      <c r="H2573" s="399" t="s">
        <v>3708</v>
      </c>
      <c r="I2573" s="399" t="s">
        <v>949</v>
      </c>
      <c r="J2573" s="399" t="s">
        <v>1037</v>
      </c>
      <c r="K2573" s="400">
        <v>130.34</v>
      </c>
      <c r="L2573" s="399" t="s">
        <v>951</v>
      </c>
    </row>
    <row r="2574" spans="1:12" ht="13.5">
      <c r="A2574" s="399" t="s">
        <v>3544</v>
      </c>
      <c r="B2574" s="399" t="s">
        <v>3545</v>
      </c>
      <c r="C2574" s="399" t="s">
        <v>3675</v>
      </c>
      <c r="D2574" s="399" t="s">
        <v>3676</v>
      </c>
      <c r="E2574" s="400" t="s">
        <v>947</v>
      </c>
      <c r="F2574" s="399" t="s">
        <v>947</v>
      </c>
      <c r="G2574" s="399">
        <v>92999</v>
      </c>
      <c r="H2574" s="399" t="s">
        <v>3709</v>
      </c>
      <c r="I2574" s="399" t="s">
        <v>949</v>
      </c>
      <c r="J2574" s="399" t="s">
        <v>1037</v>
      </c>
      <c r="K2574" s="400">
        <v>169.94</v>
      </c>
      <c r="L2574" s="399" t="s">
        <v>951</v>
      </c>
    </row>
    <row r="2575" spans="1:12" ht="13.5">
      <c r="A2575" s="399" t="s">
        <v>3544</v>
      </c>
      <c r="B2575" s="399" t="s">
        <v>3545</v>
      </c>
      <c r="C2575" s="399" t="s">
        <v>3675</v>
      </c>
      <c r="D2575" s="399" t="s">
        <v>3676</v>
      </c>
      <c r="E2575" s="400" t="s">
        <v>947</v>
      </c>
      <c r="F2575" s="399" t="s">
        <v>947</v>
      </c>
      <c r="G2575" s="399">
        <v>93000</v>
      </c>
      <c r="H2575" s="399" t="s">
        <v>3710</v>
      </c>
      <c r="I2575" s="399" t="s">
        <v>949</v>
      </c>
      <c r="J2575" s="399" t="s">
        <v>1037</v>
      </c>
      <c r="K2575" s="400">
        <v>170.97</v>
      </c>
      <c r="L2575" s="399" t="s">
        <v>951</v>
      </c>
    </row>
    <row r="2576" spans="1:12" ht="13.5">
      <c r="A2576" s="399" t="s">
        <v>3544</v>
      </c>
      <c r="B2576" s="399" t="s">
        <v>3545</v>
      </c>
      <c r="C2576" s="399" t="s">
        <v>3675</v>
      </c>
      <c r="D2576" s="399" t="s">
        <v>3676</v>
      </c>
      <c r="E2576" s="400" t="s">
        <v>947</v>
      </c>
      <c r="F2576" s="399" t="s">
        <v>947</v>
      </c>
      <c r="G2576" s="399">
        <v>93001</v>
      </c>
      <c r="H2576" s="399" t="s">
        <v>3711</v>
      </c>
      <c r="I2576" s="399" t="s">
        <v>949</v>
      </c>
      <c r="J2576" s="399" t="s">
        <v>1037</v>
      </c>
      <c r="K2576" s="400">
        <v>207.5</v>
      </c>
      <c r="L2576" s="399" t="s">
        <v>951</v>
      </c>
    </row>
    <row r="2577" spans="1:12" ht="13.5">
      <c r="A2577" s="399" t="s">
        <v>3544</v>
      </c>
      <c r="B2577" s="399" t="s">
        <v>3545</v>
      </c>
      <c r="C2577" s="399" t="s">
        <v>3675</v>
      </c>
      <c r="D2577" s="399" t="s">
        <v>3676</v>
      </c>
      <c r="E2577" s="400" t="s">
        <v>947</v>
      </c>
      <c r="F2577" s="399" t="s">
        <v>947</v>
      </c>
      <c r="G2577" s="399">
        <v>93002</v>
      </c>
      <c r="H2577" s="399" t="s">
        <v>3712</v>
      </c>
      <c r="I2577" s="399" t="s">
        <v>949</v>
      </c>
      <c r="J2577" s="399" t="s">
        <v>1037</v>
      </c>
      <c r="K2577" s="400">
        <v>213.22</v>
      </c>
      <c r="L2577" s="399" t="s">
        <v>951</v>
      </c>
    </row>
    <row r="2578" spans="1:12" ht="13.5">
      <c r="A2578" s="399" t="s">
        <v>3544</v>
      </c>
      <c r="B2578" s="399" t="s">
        <v>3545</v>
      </c>
      <c r="C2578" s="399" t="s">
        <v>3713</v>
      </c>
      <c r="D2578" s="399" t="s">
        <v>3714</v>
      </c>
      <c r="E2578" s="400" t="s">
        <v>947</v>
      </c>
      <c r="F2578" s="399" t="s">
        <v>947</v>
      </c>
      <c r="G2578" s="399">
        <v>83446</v>
      </c>
      <c r="H2578" s="399" t="s">
        <v>3715</v>
      </c>
      <c r="I2578" s="399" t="s">
        <v>1036</v>
      </c>
      <c r="J2578" s="399" t="s">
        <v>1037</v>
      </c>
      <c r="K2578" s="400">
        <v>161.9</v>
      </c>
      <c r="L2578" s="399" t="s">
        <v>951</v>
      </c>
    </row>
    <row r="2579" spans="1:12" ht="13.5">
      <c r="A2579" s="399" t="s">
        <v>3544</v>
      </c>
      <c r="B2579" s="399" t="s">
        <v>3545</v>
      </c>
      <c r="C2579" s="399" t="s">
        <v>3713</v>
      </c>
      <c r="D2579" s="399" t="s">
        <v>3714</v>
      </c>
      <c r="E2579" s="400" t="s">
        <v>947</v>
      </c>
      <c r="F2579" s="399" t="s">
        <v>947</v>
      </c>
      <c r="G2579" s="399">
        <v>91936</v>
      </c>
      <c r="H2579" s="399" t="s">
        <v>3716</v>
      </c>
      <c r="I2579" s="399" t="s">
        <v>1036</v>
      </c>
      <c r="J2579" s="399" t="s">
        <v>1037</v>
      </c>
      <c r="K2579" s="400">
        <v>9.64</v>
      </c>
      <c r="L2579" s="399" t="s">
        <v>951</v>
      </c>
    </row>
    <row r="2580" spans="1:12" ht="13.5">
      <c r="A2580" s="399" t="s">
        <v>3544</v>
      </c>
      <c r="B2580" s="399" t="s">
        <v>3545</v>
      </c>
      <c r="C2580" s="399" t="s">
        <v>3713</v>
      </c>
      <c r="D2580" s="399" t="s">
        <v>3714</v>
      </c>
      <c r="E2580" s="400" t="s">
        <v>947</v>
      </c>
      <c r="F2580" s="399" t="s">
        <v>947</v>
      </c>
      <c r="G2580" s="399">
        <v>91937</v>
      </c>
      <c r="H2580" s="399" t="s">
        <v>3717</v>
      </c>
      <c r="I2580" s="399" t="s">
        <v>1036</v>
      </c>
      <c r="J2580" s="399" t="s">
        <v>1037</v>
      </c>
      <c r="K2580" s="400">
        <v>8.4499999999999993</v>
      </c>
      <c r="L2580" s="399" t="s">
        <v>951</v>
      </c>
    </row>
    <row r="2581" spans="1:12" ht="13.5">
      <c r="A2581" s="399" t="s">
        <v>3544</v>
      </c>
      <c r="B2581" s="399" t="s">
        <v>3545</v>
      </c>
      <c r="C2581" s="399" t="s">
        <v>3713</v>
      </c>
      <c r="D2581" s="399" t="s">
        <v>3714</v>
      </c>
      <c r="E2581" s="400" t="s">
        <v>947</v>
      </c>
      <c r="F2581" s="399" t="s">
        <v>947</v>
      </c>
      <c r="G2581" s="399">
        <v>91939</v>
      </c>
      <c r="H2581" s="399" t="s">
        <v>3718</v>
      </c>
      <c r="I2581" s="399" t="s">
        <v>1036</v>
      </c>
      <c r="J2581" s="399" t="s">
        <v>1037</v>
      </c>
      <c r="K2581" s="400">
        <v>22.8</v>
      </c>
      <c r="L2581" s="399" t="s">
        <v>951</v>
      </c>
    </row>
    <row r="2582" spans="1:12" ht="13.5">
      <c r="A2582" s="399" t="s">
        <v>3544</v>
      </c>
      <c r="B2582" s="399" t="s">
        <v>3545</v>
      </c>
      <c r="C2582" s="399" t="s">
        <v>3713</v>
      </c>
      <c r="D2582" s="399" t="s">
        <v>3714</v>
      </c>
      <c r="E2582" s="400" t="s">
        <v>947</v>
      </c>
      <c r="F2582" s="399" t="s">
        <v>947</v>
      </c>
      <c r="G2582" s="399">
        <v>91940</v>
      </c>
      <c r="H2582" s="399" t="s">
        <v>3719</v>
      </c>
      <c r="I2582" s="399" t="s">
        <v>1036</v>
      </c>
      <c r="J2582" s="399" t="s">
        <v>1037</v>
      </c>
      <c r="K2582" s="400">
        <v>11.82</v>
      </c>
      <c r="L2582" s="399" t="s">
        <v>951</v>
      </c>
    </row>
    <row r="2583" spans="1:12" ht="13.5">
      <c r="A2583" s="399" t="s">
        <v>3544</v>
      </c>
      <c r="B2583" s="399" t="s">
        <v>3545</v>
      </c>
      <c r="C2583" s="399" t="s">
        <v>3713</v>
      </c>
      <c r="D2583" s="399" t="s">
        <v>3714</v>
      </c>
      <c r="E2583" s="400" t="s">
        <v>947</v>
      </c>
      <c r="F2583" s="399" t="s">
        <v>947</v>
      </c>
      <c r="G2583" s="399">
        <v>91941</v>
      </c>
      <c r="H2583" s="399" t="s">
        <v>3720</v>
      </c>
      <c r="I2583" s="399" t="s">
        <v>1036</v>
      </c>
      <c r="J2583" s="399" t="s">
        <v>1037</v>
      </c>
      <c r="K2583" s="400">
        <v>7.71</v>
      </c>
      <c r="L2583" s="399" t="s">
        <v>951</v>
      </c>
    </row>
    <row r="2584" spans="1:12" ht="13.5">
      <c r="A2584" s="399" t="s">
        <v>3544</v>
      </c>
      <c r="B2584" s="399" t="s">
        <v>3545</v>
      </c>
      <c r="C2584" s="399" t="s">
        <v>3713</v>
      </c>
      <c r="D2584" s="399" t="s">
        <v>3714</v>
      </c>
      <c r="E2584" s="400" t="s">
        <v>947</v>
      </c>
      <c r="F2584" s="399" t="s">
        <v>947</v>
      </c>
      <c r="G2584" s="399">
        <v>91942</v>
      </c>
      <c r="H2584" s="399" t="s">
        <v>3721</v>
      </c>
      <c r="I2584" s="399" t="s">
        <v>1036</v>
      </c>
      <c r="J2584" s="399" t="s">
        <v>1037</v>
      </c>
      <c r="K2584" s="400">
        <v>27.51</v>
      </c>
      <c r="L2584" s="399" t="s">
        <v>951</v>
      </c>
    </row>
    <row r="2585" spans="1:12" ht="13.5">
      <c r="A2585" s="399" t="s">
        <v>3544</v>
      </c>
      <c r="B2585" s="399" t="s">
        <v>3545</v>
      </c>
      <c r="C2585" s="399" t="s">
        <v>3713</v>
      </c>
      <c r="D2585" s="399" t="s">
        <v>3714</v>
      </c>
      <c r="E2585" s="400" t="s">
        <v>947</v>
      </c>
      <c r="F2585" s="399" t="s">
        <v>947</v>
      </c>
      <c r="G2585" s="399">
        <v>91943</v>
      </c>
      <c r="H2585" s="399" t="s">
        <v>3722</v>
      </c>
      <c r="I2585" s="399" t="s">
        <v>1036</v>
      </c>
      <c r="J2585" s="399" t="s">
        <v>1037</v>
      </c>
      <c r="K2585" s="400">
        <v>14.9</v>
      </c>
      <c r="L2585" s="399" t="s">
        <v>951</v>
      </c>
    </row>
    <row r="2586" spans="1:12" ht="13.5">
      <c r="A2586" s="399" t="s">
        <v>3544</v>
      </c>
      <c r="B2586" s="399" t="s">
        <v>3545</v>
      </c>
      <c r="C2586" s="399" t="s">
        <v>3713</v>
      </c>
      <c r="D2586" s="399" t="s">
        <v>3714</v>
      </c>
      <c r="E2586" s="400" t="s">
        <v>947</v>
      </c>
      <c r="F2586" s="399" t="s">
        <v>947</v>
      </c>
      <c r="G2586" s="399">
        <v>91944</v>
      </c>
      <c r="H2586" s="399" t="s">
        <v>3723</v>
      </c>
      <c r="I2586" s="399" t="s">
        <v>1036</v>
      </c>
      <c r="J2586" s="399" t="s">
        <v>1037</v>
      </c>
      <c r="K2586" s="400">
        <v>10.18</v>
      </c>
      <c r="L2586" s="399" t="s">
        <v>951</v>
      </c>
    </row>
    <row r="2587" spans="1:12" ht="13.5">
      <c r="A2587" s="399" t="s">
        <v>3544</v>
      </c>
      <c r="B2587" s="399" t="s">
        <v>3545</v>
      </c>
      <c r="C2587" s="399" t="s">
        <v>3713</v>
      </c>
      <c r="D2587" s="399" t="s">
        <v>3714</v>
      </c>
      <c r="E2587" s="400" t="s">
        <v>947</v>
      </c>
      <c r="F2587" s="399" t="s">
        <v>947</v>
      </c>
      <c r="G2587" s="399">
        <v>92865</v>
      </c>
      <c r="H2587" s="399" t="s">
        <v>3724</v>
      </c>
      <c r="I2587" s="399" t="s">
        <v>1036</v>
      </c>
      <c r="J2587" s="399" t="s">
        <v>1037</v>
      </c>
      <c r="K2587" s="400">
        <v>7.69</v>
      </c>
      <c r="L2587" s="399" t="s">
        <v>951</v>
      </c>
    </row>
    <row r="2588" spans="1:12" ht="13.5">
      <c r="A2588" s="399" t="s">
        <v>3544</v>
      </c>
      <c r="B2588" s="399" t="s">
        <v>3545</v>
      </c>
      <c r="C2588" s="399" t="s">
        <v>3713</v>
      </c>
      <c r="D2588" s="399" t="s">
        <v>3714</v>
      </c>
      <c r="E2588" s="400" t="s">
        <v>947</v>
      </c>
      <c r="F2588" s="399" t="s">
        <v>947</v>
      </c>
      <c r="G2588" s="399">
        <v>92866</v>
      </c>
      <c r="H2588" s="399" t="s">
        <v>3725</v>
      </c>
      <c r="I2588" s="399" t="s">
        <v>1036</v>
      </c>
      <c r="J2588" s="399" t="s">
        <v>1037</v>
      </c>
      <c r="K2588" s="400">
        <v>6.64</v>
      </c>
      <c r="L2588" s="399" t="s">
        <v>951</v>
      </c>
    </row>
    <row r="2589" spans="1:12" ht="13.5">
      <c r="A2589" s="399" t="s">
        <v>3544</v>
      </c>
      <c r="B2589" s="399" t="s">
        <v>3545</v>
      </c>
      <c r="C2589" s="399" t="s">
        <v>3713</v>
      </c>
      <c r="D2589" s="399" t="s">
        <v>3714</v>
      </c>
      <c r="E2589" s="400" t="s">
        <v>947</v>
      </c>
      <c r="F2589" s="399" t="s">
        <v>947</v>
      </c>
      <c r="G2589" s="399">
        <v>92867</v>
      </c>
      <c r="H2589" s="399" t="s">
        <v>3726</v>
      </c>
      <c r="I2589" s="399" t="s">
        <v>1036</v>
      </c>
      <c r="J2589" s="399" t="s">
        <v>1037</v>
      </c>
      <c r="K2589" s="400">
        <v>22.21</v>
      </c>
      <c r="L2589" s="399" t="s">
        <v>951</v>
      </c>
    </row>
    <row r="2590" spans="1:12" ht="13.5">
      <c r="A2590" s="399" t="s">
        <v>3544</v>
      </c>
      <c r="B2590" s="399" t="s">
        <v>3545</v>
      </c>
      <c r="C2590" s="399" t="s">
        <v>3713</v>
      </c>
      <c r="D2590" s="399" t="s">
        <v>3714</v>
      </c>
      <c r="E2590" s="400" t="s">
        <v>947</v>
      </c>
      <c r="F2590" s="399" t="s">
        <v>947</v>
      </c>
      <c r="G2590" s="399">
        <v>92868</v>
      </c>
      <c r="H2590" s="399" t="s">
        <v>3727</v>
      </c>
      <c r="I2590" s="399" t="s">
        <v>1036</v>
      </c>
      <c r="J2590" s="399" t="s">
        <v>1037</v>
      </c>
      <c r="K2590" s="400">
        <v>11.23</v>
      </c>
      <c r="L2590" s="399" t="s">
        <v>951</v>
      </c>
    </row>
    <row r="2591" spans="1:12" ht="13.5">
      <c r="A2591" s="399" t="s">
        <v>3544</v>
      </c>
      <c r="B2591" s="399" t="s">
        <v>3545</v>
      </c>
      <c r="C2591" s="399" t="s">
        <v>3713</v>
      </c>
      <c r="D2591" s="399" t="s">
        <v>3714</v>
      </c>
      <c r="E2591" s="400" t="s">
        <v>947</v>
      </c>
      <c r="F2591" s="399" t="s">
        <v>947</v>
      </c>
      <c r="G2591" s="399">
        <v>92869</v>
      </c>
      <c r="H2591" s="399" t="s">
        <v>3728</v>
      </c>
      <c r="I2591" s="399" t="s">
        <v>1036</v>
      </c>
      <c r="J2591" s="399" t="s">
        <v>1037</v>
      </c>
      <c r="K2591" s="400">
        <v>7.12</v>
      </c>
      <c r="L2591" s="399" t="s">
        <v>951</v>
      </c>
    </row>
    <row r="2592" spans="1:12" ht="13.5">
      <c r="A2592" s="399" t="s">
        <v>3544</v>
      </c>
      <c r="B2592" s="399" t="s">
        <v>3545</v>
      </c>
      <c r="C2592" s="399" t="s">
        <v>3713</v>
      </c>
      <c r="D2592" s="399" t="s">
        <v>3714</v>
      </c>
      <c r="E2592" s="400" t="s">
        <v>947</v>
      </c>
      <c r="F2592" s="399" t="s">
        <v>947</v>
      </c>
      <c r="G2592" s="399">
        <v>92870</v>
      </c>
      <c r="H2592" s="399" t="s">
        <v>3729</v>
      </c>
      <c r="I2592" s="399" t="s">
        <v>1036</v>
      </c>
      <c r="J2592" s="399" t="s">
        <v>1037</v>
      </c>
      <c r="K2592" s="400">
        <v>26.45</v>
      </c>
      <c r="L2592" s="399" t="s">
        <v>951</v>
      </c>
    </row>
    <row r="2593" spans="1:12" ht="13.5">
      <c r="A2593" s="399" t="s">
        <v>3544</v>
      </c>
      <c r="B2593" s="399" t="s">
        <v>3545</v>
      </c>
      <c r="C2593" s="399" t="s">
        <v>3713</v>
      </c>
      <c r="D2593" s="399" t="s">
        <v>3714</v>
      </c>
      <c r="E2593" s="400" t="s">
        <v>947</v>
      </c>
      <c r="F2593" s="399" t="s">
        <v>947</v>
      </c>
      <c r="G2593" s="399">
        <v>92871</v>
      </c>
      <c r="H2593" s="399" t="s">
        <v>3730</v>
      </c>
      <c r="I2593" s="399" t="s">
        <v>1036</v>
      </c>
      <c r="J2593" s="399" t="s">
        <v>1037</v>
      </c>
      <c r="K2593" s="400">
        <v>13.84</v>
      </c>
      <c r="L2593" s="399" t="s">
        <v>951</v>
      </c>
    </row>
    <row r="2594" spans="1:12" ht="13.5">
      <c r="A2594" s="399" t="s">
        <v>3544</v>
      </c>
      <c r="B2594" s="399" t="s">
        <v>3545</v>
      </c>
      <c r="C2594" s="399" t="s">
        <v>3713</v>
      </c>
      <c r="D2594" s="399" t="s">
        <v>3714</v>
      </c>
      <c r="E2594" s="400" t="s">
        <v>947</v>
      </c>
      <c r="F2594" s="399" t="s">
        <v>947</v>
      </c>
      <c r="G2594" s="399">
        <v>92872</v>
      </c>
      <c r="H2594" s="399" t="s">
        <v>3731</v>
      </c>
      <c r="I2594" s="399" t="s">
        <v>1036</v>
      </c>
      <c r="J2594" s="399" t="s">
        <v>1037</v>
      </c>
      <c r="K2594" s="400">
        <v>9.1199999999999992</v>
      </c>
      <c r="L2594" s="399" t="s">
        <v>951</v>
      </c>
    </row>
    <row r="2595" spans="1:12" ht="13.5">
      <c r="A2595" s="399" t="s">
        <v>3544</v>
      </c>
      <c r="B2595" s="399" t="s">
        <v>3545</v>
      </c>
      <c r="C2595" s="399" t="s">
        <v>3713</v>
      </c>
      <c r="D2595" s="399" t="s">
        <v>3714</v>
      </c>
      <c r="E2595" s="400" t="s">
        <v>947</v>
      </c>
      <c r="F2595" s="399" t="s">
        <v>947</v>
      </c>
      <c r="G2595" s="399">
        <v>95777</v>
      </c>
      <c r="H2595" s="399" t="s">
        <v>3732</v>
      </c>
      <c r="I2595" s="399" t="s">
        <v>1036</v>
      </c>
      <c r="J2595" s="399" t="s">
        <v>1037</v>
      </c>
      <c r="K2595" s="400">
        <v>21.46</v>
      </c>
      <c r="L2595" s="399" t="s">
        <v>951</v>
      </c>
    </row>
    <row r="2596" spans="1:12" ht="13.5">
      <c r="A2596" s="399" t="s">
        <v>3544</v>
      </c>
      <c r="B2596" s="399" t="s">
        <v>3545</v>
      </c>
      <c r="C2596" s="399" t="s">
        <v>3713</v>
      </c>
      <c r="D2596" s="399" t="s">
        <v>3714</v>
      </c>
      <c r="E2596" s="400" t="s">
        <v>947</v>
      </c>
      <c r="F2596" s="399" t="s">
        <v>947</v>
      </c>
      <c r="G2596" s="399">
        <v>95778</v>
      </c>
      <c r="H2596" s="399" t="s">
        <v>3733</v>
      </c>
      <c r="I2596" s="399" t="s">
        <v>1036</v>
      </c>
      <c r="J2596" s="399" t="s">
        <v>1037</v>
      </c>
      <c r="K2596" s="400">
        <v>21.89</v>
      </c>
      <c r="L2596" s="399" t="s">
        <v>951</v>
      </c>
    </row>
    <row r="2597" spans="1:12" ht="13.5">
      <c r="A2597" s="399" t="s">
        <v>3544</v>
      </c>
      <c r="B2597" s="399" t="s">
        <v>3545</v>
      </c>
      <c r="C2597" s="399" t="s">
        <v>3713</v>
      </c>
      <c r="D2597" s="399" t="s">
        <v>3714</v>
      </c>
      <c r="E2597" s="400" t="s">
        <v>947</v>
      </c>
      <c r="F2597" s="399" t="s">
        <v>947</v>
      </c>
      <c r="G2597" s="399">
        <v>95779</v>
      </c>
      <c r="H2597" s="399" t="s">
        <v>3734</v>
      </c>
      <c r="I2597" s="399" t="s">
        <v>1036</v>
      </c>
      <c r="J2597" s="399" t="s">
        <v>1037</v>
      </c>
      <c r="K2597" s="400">
        <v>20.43</v>
      </c>
      <c r="L2597" s="399" t="s">
        <v>951</v>
      </c>
    </row>
    <row r="2598" spans="1:12" ht="13.5">
      <c r="A2598" s="399" t="s">
        <v>3544</v>
      </c>
      <c r="B2598" s="399" t="s">
        <v>3545</v>
      </c>
      <c r="C2598" s="399" t="s">
        <v>3713</v>
      </c>
      <c r="D2598" s="399" t="s">
        <v>3714</v>
      </c>
      <c r="E2598" s="400" t="s">
        <v>947</v>
      </c>
      <c r="F2598" s="399" t="s">
        <v>947</v>
      </c>
      <c r="G2598" s="399">
        <v>95780</v>
      </c>
      <c r="H2598" s="399" t="s">
        <v>3735</v>
      </c>
      <c r="I2598" s="399" t="s">
        <v>1036</v>
      </c>
      <c r="J2598" s="399" t="s">
        <v>1037</v>
      </c>
      <c r="K2598" s="400">
        <v>24.02</v>
      </c>
      <c r="L2598" s="399" t="s">
        <v>951</v>
      </c>
    </row>
    <row r="2599" spans="1:12" ht="13.5">
      <c r="A2599" s="399" t="s">
        <v>3544</v>
      </c>
      <c r="B2599" s="399" t="s">
        <v>3545</v>
      </c>
      <c r="C2599" s="399" t="s">
        <v>3713</v>
      </c>
      <c r="D2599" s="399" t="s">
        <v>3714</v>
      </c>
      <c r="E2599" s="400" t="s">
        <v>947</v>
      </c>
      <c r="F2599" s="399" t="s">
        <v>947</v>
      </c>
      <c r="G2599" s="399">
        <v>95781</v>
      </c>
      <c r="H2599" s="399" t="s">
        <v>3736</v>
      </c>
      <c r="I2599" s="399" t="s">
        <v>1036</v>
      </c>
      <c r="J2599" s="399" t="s">
        <v>1037</v>
      </c>
      <c r="K2599" s="400">
        <v>24.34</v>
      </c>
      <c r="L2599" s="399" t="s">
        <v>951</v>
      </c>
    </row>
    <row r="2600" spans="1:12" ht="13.5">
      <c r="A2600" s="399" t="s">
        <v>3544</v>
      </c>
      <c r="B2600" s="399" t="s">
        <v>3545</v>
      </c>
      <c r="C2600" s="399" t="s">
        <v>3713</v>
      </c>
      <c r="D2600" s="399" t="s">
        <v>3714</v>
      </c>
      <c r="E2600" s="400" t="s">
        <v>947</v>
      </c>
      <c r="F2600" s="399" t="s">
        <v>947</v>
      </c>
      <c r="G2600" s="399">
        <v>95782</v>
      </c>
      <c r="H2600" s="399" t="s">
        <v>3737</v>
      </c>
      <c r="I2600" s="399" t="s">
        <v>1036</v>
      </c>
      <c r="J2600" s="399" t="s">
        <v>1037</v>
      </c>
      <c r="K2600" s="400">
        <v>25.19</v>
      </c>
      <c r="L2600" s="399" t="s">
        <v>951</v>
      </c>
    </row>
    <row r="2601" spans="1:12" ht="13.5">
      <c r="A2601" s="399" t="s">
        <v>3544</v>
      </c>
      <c r="B2601" s="399" t="s">
        <v>3545</v>
      </c>
      <c r="C2601" s="399" t="s">
        <v>3713</v>
      </c>
      <c r="D2601" s="399" t="s">
        <v>3714</v>
      </c>
      <c r="E2601" s="400" t="s">
        <v>947</v>
      </c>
      <c r="F2601" s="399" t="s">
        <v>947</v>
      </c>
      <c r="G2601" s="399">
        <v>95785</v>
      </c>
      <c r="H2601" s="399" t="s">
        <v>3738</v>
      </c>
      <c r="I2601" s="399" t="s">
        <v>1036</v>
      </c>
      <c r="J2601" s="399" t="s">
        <v>1037</v>
      </c>
      <c r="K2601" s="400">
        <v>28.31</v>
      </c>
      <c r="L2601" s="399" t="s">
        <v>951</v>
      </c>
    </row>
    <row r="2602" spans="1:12" ht="13.5">
      <c r="A2602" s="399" t="s">
        <v>3544</v>
      </c>
      <c r="B2602" s="399" t="s">
        <v>3545</v>
      </c>
      <c r="C2602" s="399" t="s">
        <v>3713</v>
      </c>
      <c r="D2602" s="399" t="s">
        <v>3714</v>
      </c>
      <c r="E2602" s="400" t="s">
        <v>947</v>
      </c>
      <c r="F2602" s="399" t="s">
        <v>947</v>
      </c>
      <c r="G2602" s="399">
        <v>95787</v>
      </c>
      <c r="H2602" s="399" t="s">
        <v>3739</v>
      </c>
      <c r="I2602" s="399" t="s">
        <v>1036</v>
      </c>
      <c r="J2602" s="399" t="s">
        <v>1037</v>
      </c>
      <c r="K2602" s="400">
        <v>21.99</v>
      </c>
      <c r="L2602" s="399" t="s">
        <v>951</v>
      </c>
    </row>
    <row r="2603" spans="1:12" ht="13.5">
      <c r="A2603" s="399" t="s">
        <v>3544</v>
      </c>
      <c r="B2603" s="399" t="s">
        <v>3545</v>
      </c>
      <c r="C2603" s="399" t="s">
        <v>3713</v>
      </c>
      <c r="D2603" s="399" t="s">
        <v>3714</v>
      </c>
      <c r="E2603" s="400" t="s">
        <v>947</v>
      </c>
      <c r="F2603" s="399" t="s">
        <v>947</v>
      </c>
      <c r="G2603" s="399">
        <v>95789</v>
      </c>
      <c r="H2603" s="399" t="s">
        <v>3740</v>
      </c>
      <c r="I2603" s="399" t="s">
        <v>1036</v>
      </c>
      <c r="J2603" s="399" t="s">
        <v>1037</v>
      </c>
      <c r="K2603" s="400">
        <v>26.49</v>
      </c>
      <c r="L2603" s="399" t="s">
        <v>951</v>
      </c>
    </row>
    <row r="2604" spans="1:12" ht="13.5">
      <c r="A2604" s="399" t="s">
        <v>3544</v>
      </c>
      <c r="B2604" s="399" t="s">
        <v>3545</v>
      </c>
      <c r="C2604" s="399" t="s">
        <v>3713</v>
      </c>
      <c r="D2604" s="399" t="s">
        <v>3714</v>
      </c>
      <c r="E2604" s="400" t="s">
        <v>947</v>
      </c>
      <c r="F2604" s="399" t="s">
        <v>947</v>
      </c>
      <c r="G2604" s="399">
        <v>95791</v>
      </c>
      <c r="H2604" s="399" t="s">
        <v>3741</v>
      </c>
      <c r="I2604" s="399" t="s">
        <v>1036</v>
      </c>
      <c r="J2604" s="399" t="s">
        <v>1037</v>
      </c>
      <c r="K2604" s="400">
        <v>33.18</v>
      </c>
      <c r="L2604" s="399" t="s">
        <v>951</v>
      </c>
    </row>
    <row r="2605" spans="1:12" ht="13.5">
      <c r="A2605" s="399" t="s">
        <v>3544</v>
      </c>
      <c r="B2605" s="399" t="s">
        <v>3545</v>
      </c>
      <c r="C2605" s="399" t="s">
        <v>3713</v>
      </c>
      <c r="D2605" s="399" t="s">
        <v>3714</v>
      </c>
      <c r="E2605" s="400" t="s">
        <v>947</v>
      </c>
      <c r="F2605" s="399" t="s">
        <v>947</v>
      </c>
      <c r="G2605" s="399">
        <v>95795</v>
      </c>
      <c r="H2605" s="399" t="s">
        <v>3742</v>
      </c>
      <c r="I2605" s="399" t="s">
        <v>1036</v>
      </c>
      <c r="J2605" s="399" t="s">
        <v>1037</v>
      </c>
      <c r="K2605" s="400">
        <v>25.37</v>
      </c>
      <c r="L2605" s="399" t="s">
        <v>951</v>
      </c>
    </row>
    <row r="2606" spans="1:12" ht="13.5">
      <c r="A2606" s="399" t="s">
        <v>3544</v>
      </c>
      <c r="B2606" s="399" t="s">
        <v>3545</v>
      </c>
      <c r="C2606" s="399" t="s">
        <v>3713</v>
      </c>
      <c r="D2606" s="399" t="s">
        <v>3714</v>
      </c>
      <c r="E2606" s="400" t="s">
        <v>947</v>
      </c>
      <c r="F2606" s="399" t="s">
        <v>947</v>
      </c>
      <c r="G2606" s="399">
        <v>95796</v>
      </c>
      <c r="H2606" s="399" t="s">
        <v>3743</v>
      </c>
      <c r="I2606" s="399" t="s">
        <v>1036</v>
      </c>
      <c r="J2606" s="399" t="s">
        <v>1037</v>
      </c>
      <c r="K2606" s="400">
        <v>31.15</v>
      </c>
      <c r="L2606" s="399" t="s">
        <v>951</v>
      </c>
    </row>
    <row r="2607" spans="1:12" ht="13.5">
      <c r="A2607" s="399" t="s">
        <v>3544</v>
      </c>
      <c r="B2607" s="399" t="s">
        <v>3545</v>
      </c>
      <c r="C2607" s="399" t="s">
        <v>3713</v>
      </c>
      <c r="D2607" s="399" t="s">
        <v>3714</v>
      </c>
      <c r="E2607" s="400" t="s">
        <v>947</v>
      </c>
      <c r="F2607" s="399" t="s">
        <v>947</v>
      </c>
      <c r="G2607" s="399">
        <v>95797</v>
      </c>
      <c r="H2607" s="399" t="s">
        <v>3744</v>
      </c>
      <c r="I2607" s="399" t="s">
        <v>1036</v>
      </c>
      <c r="J2607" s="399" t="s">
        <v>1037</v>
      </c>
      <c r="K2607" s="400">
        <v>38.69</v>
      </c>
      <c r="L2607" s="399" t="s">
        <v>951</v>
      </c>
    </row>
    <row r="2608" spans="1:12" ht="13.5">
      <c r="A2608" s="399" t="s">
        <v>3544</v>
      </c>
      <c r="B2608" s="399" t="s">
        <v>3545</v>
      </c>
      <c r="C2608" s="399" t="s">
        <v>3713</v>
      </c>
      <c r="D2608" s="399" t="s">
        <v>3714</v>
      </c>
      <c r="E2608" s="400" t="s">
        <v>947</v>
      </c>
      <c r="F2608" s="399" t="s">
        <v>947</v>
      </c>
      <c r="G2608" s="399">
        <v>95801</v>
      </c>
      <c r="H2608" s="399" t="s">
        <v>3745</v>
      </c>
      <c r="I2608" s="399" t="s">
        <v>1036</v>
      </c>
      <c r="J2608" s="399" t="s">
        <v>1037</v>
      </c>
      <c r="K2608" s="400">
        <v>30.16</v>
      </c>
      <c r="L2608" s="399" t="s">
        <v>951</v>
      </c>
    </row>
    <row r="2609" spans="1:12" ht="13.5">
      <c r="A2609" s="399" t="s">
        <v>3544</v>
      </c>
      <c r="B2609" s="399" t="s">
        <v>3545</v>
      </c>
      <c r="C2609" s="399" t="s">
        <v>3713</v>
      </c>
      <c r="D2609" s="399" t="s">
        <v>3714</v>
      </c>
      <c r="E2609" s="400" t="s">
        <v>947</v>
      </c>
      <c r="F2609" s="399" t="s">
        <v>947</v>
      </c>
      <c r="G2609" s="399">
        <v>95802</v>
      </c>
      <c r="H2609" s="399" t="s">
        <v>3746</v>
      </c>
      <c r="I2609" s="399" t="s">
        <v>1036</v>
      </c>
      <c r="J2609" s="399" t="s">
        <v>1037</v>
      </c>
      <c r="K2609" s="400">
        <v>33.479999999999997</v>
      </c>
      <c r="L2609" s="399" t="s">
        <v>951</v>
      </c>
    </row>
    <row r="2610" spans="1:12" ht="13.5">
      <c r="A2610" s="399" t="s">
        <v>3544</v>
      </c>
      <c r="B2610" s="399" t="s">
        <v>3545</v>
      </c>
      <c r="C2610" s="399" t="s">
        <v>3713</v>
      </c>
      <c r="D2610" s="399" t="s">
        <v>3714</v>
      </c>
      <c r="E2610" s="400" t="s">
        <v>947</v>
      </c>
      <c r="F2610" s="399" t="s">
        <v>947</v>
      </c>
      <c r="G2610" s="399">
        <v>95803</v>
      </c>
      <c r="H2610" s="399" t="s">
        <v>3747</v>
      </c>
      <c r="I2610" s="399" t="s">
        <v>1036</v>
      </c>
      <c r="J2610" s="399" t="s">
        <v>1037</v>
      </c>
      <c r="K2610" s="400">
        <v>43.14</v>
      </c>
      <c r="L2610" s="399" t="s">
        <v>951</v>
      </c>
    </row>
    <row r="2611" spans="1:12" ht="13.5">
      <c r="A2611" s="399" t="s">
        <v>3544</v>
      </c>
      <c r="B2611" s="399" t="s">
        <v>3545</v>
      </c>
      <c r="C2611" s="399" t="s">
        <v>3713</v>
      </c>
      <c r="D2611" s="399" t="s">
        <v>3714</v>
      </c>
      <c r="E2611" s="400" t="s">
        <v>947</v>
      </c>
      <c r="F2611" s="399" t="s">
        <v>947</v>
      </c>
      <c r="G2611" s="399">
        <v>95804</v>
      </c>
      <c r="H2611" s="399" t="s">
        <v>3748</v>
      </c>
      <c r="I2611" s="399" t="s">
        <v>1036</v>
      </c>
      <c r="J2611" s="399" t="s">
        <v>1037</v>
      </c>
      <c r="K2611" s="400">
        <v>18.16</v>
      </c>
      <c r="L2611" s="399" t="s">
        <v>951</v>
      </c>
    </row>
    <row r="2612" spans="1:12" ht="13.5">
      <c r="A2612" s="399" t="s">
        <v>3544</v>
      </c>
      <c r="B2612" s="399" t="s">
        <v>3545</v>
      </c>
      <c r="C2612" s="399" t="s">
        <v>3713</v>
      </c>
      <c r="D2612" s="399" t="s">
        <v>3714</v>
      </c>
      <c r="E2612" s="400" t="s">
        <v>947</v>
      </c>
      <c r="F2612" s="399" t="s">
        <v>947</v>
      </c>
      <c r="G2612" s="399">
        <v>95805</v>
      </c>
      <c r="H2612" s="399" t="s">
        <v>3749</v>
      </c>
      <c r="I2612" s="399" t="s">
        <v>1036</v>
      </c>
      <c r="J2612" s="399" t="s">
        <v>1037</v>
      </c>
      <c r="K2612" s="400">
        <v>18.350000000000001</v>
      </c>
      <c r="L2612" s="399" t="s">
        <v>951</v>
      </c>
    </row>
    <row r="2613" spans="1:12" ht="13.5">
      <c r="A2613" s="399" t="s">
        <v>3544</v>
      </c>
      <c r="B2613" s="399" t="s">
        <v>3545</v>
      </c>
      <c r="C2613" s="399" t="s">
        <v>3713</v>
      </c>
      <c r="D2613" s="399" t="s">
        <v>3714</v>
      </c>
      <c r="E2613" s="400" t="s">
        <v>947</v>
      </c>
      <c r="F2613" s="399" t="s">
        <v>947</v>
      </c>
      <c r="G2613" s="399">
        <v>95806</v>
      </c>
      <c r="H2613" s="399" t="s">
        <v>3750</v>
      </c>
      <c r="I2613" s="399" t="s">
        <v>1036</v>
      </c>
      <c r="J2613" s="399" t="s">
        <v>1037</v>
      </c>
      <c r="K2613" s="400">
        <v>18.91</v>
      </c>
      <c r="L2613" s="399" t="s">
        <v>951</v>
      </c>
    </row>
    <row r="2614" spans="1:12" ht="13.5">
      <c r="A2614" s="399" t="s">
        <v>3544</v>
      </c>
      <c r="B2614" s="399" t="s">
        <v>3545</v>
      </c>
      <c r="C2614" s="399" t="s">
        <v>3713</v>
      </c>
      <c r="D2614" s="399" t="s">
        <v>3714</v>
      </c>
      <c r="E2614" s="400" t="s">
        <v>947</v>
      </c>
      <c r="F2614" s="399" t="s">
        <v>947</v>
      </c>
      <c r="G2614" s="399">
        <v>95807</v>
      </c>
      <c r="H2614" s="399" t="s">
        <v>3751</v>
      </c>
      <c r="I2614" s="399" t="s">
        <v>1036</v>
      </c>
      <c r="J2614" s="399" t="s">
        <v>1037</v>
      </c>
      <c r="K2614" s="400">
        <v>20.98</v>
      </c>
      <c r="L2614" s="399" t="s">
        <v>951</v>
      </c>
    </row>
    <row r="2615" spans="1:12" ht="13.5">
      <c r="A2615" s="399" t="s">
        <v>3544</v>
      </c>
      <c r="B2615" s="399" t="s">
        <v>3545</v>
      </c>
      <c r="C2615" s="399" t="s">
        <v>3713</v>
      </c>
      <c r="D2615" s="399" t="s">
        <v>3714</v>
      </c>
      <c r="E2615" s="400" t="s">
        <v>947</v>
      </c>
      <c r="F2615" s="399" t="s">
        <v>947</v>
      </c>
      <c r="G2615" s="399">
        <v>95808</v>
      </c>
      <c r="H2615" s="399" t="s">
        <v>3752</v>
      </c>
      <c r="I2615" s="399" t="s">
        <v>1036</v>
      </c>
      <c r="J2615" s="399" t="s">
        <v>1037</v>
      </c>
      <c r="K2615" s="400">
        <v>21.55</v>
      </c>
      <c r="L2615" s="399" t="s">
        <v>951</v>
      </c>
    </row>
    <row r="2616" spans="1:12" ht="13.5">
      <c r="A2616" s="399" t="s">
        <v>3544</v>
      </c>
      <c r="B2616" s="399" t="s">
        <v>3545</v>
      </c>
      <c r="C2616" s="399" t="s">
        <v>3713</v>
      </c>
      <c r="D2616" s="399" t="s">
        <v>3714</v>
      </c>
      <c r="E2616" s="400" t="s">
        <v>947</v>
      </c>
      <c r="F2616" s="399" t="s">
        <v>947</v>
      </c>
      <c r="G2616" s="399">
        <v>95809</v>
      </c>
      <c r="H2616" s="399" t="s">
        <v>3753</v>
      </c>
      <c r="I2616" s="399" t="s">
        <v>1036</v>
      </c>
      <c r="J2616" s="399" t="s">
        <v>1037</v>
      </c>
      <c r="K2616" s="400">
        <v>23.49</v>
      </c>
      <c r="L2616" s="399" t="s">
        <v>951</v>
      </c>
    </row>
    <row r="2617" spans="1:12" ht="13.5">
      <c r="A2617" s="399" t="s">
        <v>3544</v>
      </c>
      <c r="B2617" s="399" t="s">
        <v>3545</v>
      </c>
      <c r="C2617" s="399" t="s">
        <v>3713</v>
      </c>
      <c r="D2617" s="399" t="s">
        <v>3714</v>
      </c>
      <c r="E2617" s="400" t="s">
        <v>947</v>
      </c>
      <c r="F2617" s="399" t="s">
        <v>947</v>
      </c>
      <c r="G2617" s="399">
        <v>95810</v>
      </c>
      <c r="H2617" s="399" t="s">
        <v>3754</v>
      </c>
      <c r="I2617" s="399" t="s">
        <v>1036</v>
      </c>
      <c r="J2617" s="399" t="s">
        <v>1037</v>
      </c>
      <c r="K2617" s="400">
        <v>10.220000000000001</v>
      </c>
      <c r="L2617" s="399" t="s">
        <v>951</v>
      </c>
    </row>
    <row r="2618" spans="1:12" ht="13.5">
      <c r="A2618" s="399" t="s">
        <v>3544</v>
      </c>
      <c r="B2618" s="399" t="s">
        <v>3545</v>
      </c>
      <c r="C2618" s="399" t="s">
        <v>3713</v>
      </c>
      <c r="D2618" s="399" t="s">
        <v>3714</v>
      </c>
      <c r="E2618" s="400" t="s">
        <v>947</v>
      </c>
      <c r="F2618" s="399" t="s">
        <v>947</v>
      </c>
      <c r="G2618" s="399">
        <v>95811</v>
      </c>
      <c r="H2618" s="399" t="s">
        <v>3755</v>
      </c>
      <c r="I2618" s="399" t="s">
        <v>1036</v>
      </c>
      <c r="J2618" s="399" t="s">
        <v>1037</v>
      </c>
      <c r="K2618" s="400">
        <v>10.79</v>
      </c>
      <c r="L2618" s="399" t="s">
        <v>951</v>
      </c>
    </row>
    <row r="2619" spans="1:12" ht="13.5">
      <c r="A2619" s="399" t="s">
        <v>3544</v>
      </c>
      <c r="B2619" s="399" t="s">
        <v>3545</v>
      </c>
      <c r="C2619" s="399" t="s">
        <v>3713</v>
      </c>
      <c r="D2619" s="399" t="s">
        <v>3714</v>
      </c>
      <c r="E2619" s="400" t="s">
        <v>947</v>
      </c>
      <c r="F2619" s="399" t="s">
        <v>947</v>
      </c>
      <c r="G2619" s="399">
        <v>95812</v>
      </c>
      <c r="H2619" s="399" t="s">
        <v>3756</v>
      </c>
      <c r="I2619" s="399" t="s">
        <v>1036</v>
      </c>
      <c r="J2619" s="399" t="s">
        <v>1037</v>
      </c>
      <c r="K2619" s="400">
        <v>12.72</v>
      </c>
      <c r="L2619" s="399" t="s">
        <v>951</v>
      </c>
    </row>
    <row r="2620" spans="1:12" ht="13.5">
      <c r="A2620" s="399" t="s">
        <v>3544</v>
      </c>
      <c r="B2620" s="399" t="s">
        <v>3545</v>
      </c>
      <c r="C2620" s="399" t="s">
        <v>3713</v>
      </c>
      <c r="D2620" s="399" t="s">
        <v>3714</v>
      </c>
      <c r="E2620" s="400" t="s">
        <v>947</v>
      </c>
      <c r="F2620" s="399" t="s">
        <v>947</v>
      </c>
      <c r="G2620" s="399">
        <v>95813</v>
      </c>
      <c r="H2620" s="399" t="s">
        <v>3757</v>
      </c>
      <c r="I2620" s="399" t="s">
        <v>1036</v>
      </c>
      <c r="J2620" s="399" t="s">
        <v>1037</v>
      </c>
      <c r="K2620" s="400">
        <v>12.57</v>
      </c>
      <c r="L2620" s="399" t="s">
        <v>951</v>
      </c>
    </row>
    <row r="2621" spans="1:12" ht="13.5">
      <c r="A2621" s="399" t="s">
        <v>3544</v>
      </c>
      <c r="B2621" s="399" t="s">
        <v>3545</v>
      </c>
      <c r="C2621" s="399" t="s">
        <v>3713</v>
      </c>
      <c r="D2621" s="399" t="s">
        <v>3714</v>
      </c>
      <c r="E2621" s="400" t="s">
        <v>947</v>
      </c>
      <c r="F2621" s="399" t="s">
        <v>947</v>
      </c>
      <c r="G2621" s="399">
        <v>95814</v>
      </c>
      <c r="H2621" s="399" t="s">
        <v>3758</v>
      </c>
      <c r="I2621" s="399" t="s">
        <v>1036</v>
      </c>
      <c r="J2621" s="399" t="s">
        <v>1037</v>
      </c>
      <c r="K2621" s="400">
        <v>13.43</v>
      </c>
      <c r="L2621" s="399" t="s">
        <v>951</v>
      </c>
    </row>
    <row r="2622" spans="1:12" ht="13.5">
      <c r="A2622" s="399" t="s">
        <v>3544</v>
      </c>
      <c r="B2622" s="399" t="s">
        <v>3545</v>
      </c>
      <c r="C2622" s="399" t="s">
        <v>3713</v>
      </c>
      <c r="D2622" s="399" t="s">
        <v>3714</v>
      </c>
      <c r="E2622" s="400" t="s">
        <v>947</v>
      </c>
      <c r="F2622" s="399" t="s">
        <v>947</v>
      </c>
      <c r="G2622" s="399">
        <v>95815</v>
      </c>
      <c r="H2622" s="399" t="s">
        <v>3759</v>
      </c>
      <c r="I2622" s="399" t="s">
        <v>1036</v>
      </c>
      <c r="J2622" s="399" t="s">
        <v>1037</v>
      </c>
      <c r="K2622" s="400">
        <v>17.07</v>
      </c>
      <c r="L2622" s="399" t="s">
        <v>951</v>
      </c>
    </row>
    <row r="2623" spans="1:12" ht="13.5">
      <c r="A2623" s="399" t="s">
        <v>3544</v>
      </c>
      <c r="B2623" s="399" t="s">
        <v>3545</v>
      </c>
      <c r="C2623" s="399" t="s">
        <v>3713</v>
      </c>
      <c r="D2623" s="399" t="s">
        <v>3714</v>
      </c>
      <c r="E2623" s="400" t="s">
        <v>947</v>
      </c>
      <c r="F2623" s="399" t="s">
        <v>947</v>
      </c>
      <c r="G2623" s="399">
        <v>95816</v>
      </c>
      <c r="H2623" s="399" t="s">
        <v>3760</v>
      </c>
      <c r="I2623" s="399" t="s">
        <v>1036</v>
      </c>
      <c r="J2623" s="399" t="s">
        <v>1037</v>
      </c>
      <c r="K2623" s="400">
        <v>25.85</v>
      </c>
      <c r="L2623" s="399" t="s">
        <v>951</v>
      </c>
    </row>
    <row r="2624" spans="1:12" ht="13.5">
      <c r="A2624" s="399" t="s">
        <v>3544</v>
      </c>
      <c r="B2624" s="399" t="s">
        <v>3545</v>
      </c>
      <c r="C2624" s="399" t="s">
        <v>3713</v>
      </c>
      <c r="D2624" s="399" t="s">
        <v>3714</v>
      </c>
      <c r="E2624" s="400" t="s">
        <v>947</v>
      </c>
      <c r="F2624" s="399" t="s">
        <v>947</v>
      </c>
      <c r="G2624" s="399">
        <v>95817</v>
      </c>
      <c r="H2624" s="399" t="s">
        <v>3761</v>
      </c>
      <c r="I2624" s="399" t="s">
        <v>1036</v>
      </c>
      <c r="J2624" s="399" t="s">
        <v>1037</v>
      </c>
      <c r="K2624" s="400">
        <v>26.71</v>
      </c>
      <c r="L2624" s="399" t="s">
        <v>951</v>
      </c>
    </row>
    <row r="2625" spans="1:12" ht="13.5">
      <c r="A2625" s="399" t="s">
        <v>3544</v>
      </c>
      <c r="B2625" s="399" t="s">
        <v>3545</v>
      </c>
      <c r="C2625" s="399" t="s">
        <v>3713</v>
      </c>
      <c r="D2625" s="399" t="s">
        <v>3714</v>
      </c>
      <c r="E2625" s="400" t="s">
        <v>947</v>
      </c>
      <c r="F2625" s="399" t="s">
        <v>947</v>
      </c>
      <c r="G2625" s="399">
        <v>95818</v>
      </c>
      <c r="H2625" s="399" t="s">
        <v>3762</v>
      </c>
      <c r="I2625" s="399" t="s">
        <v>1036</v>
      </c>
      <c r="J2625" s="399" t="s">
        <v>1037</v>
      </c>
      <c r="K2625" s="400">
        <v>31.59</v>
      </c>
      <c r="L2625" s="399" t="s">
        <v>951</v>
      </c>
    </row>
    <row r="2626" spans="1:12" ht="13.5">
      <c r="A2626" s="399" t="s">
        <v>3544</v>
      </c>
      <c r="B2626" s="399" t="s">
        <v>3545</v>
      </c>
      <c r="C2626" s="399" t="s">
        <v>3713</v>
      </c>
      <c r="D2626" s="399" t="s">
        <v>3714</v>
      </c>
      <c r="E2626" s="400" t="s">
        <v>947</v>
      </c>
      <c r="F2626" s="399" t="s">
        <v>947</v>
      </c>
      <c r="G2626" s="399">
        <v>97886</v>
      </c>
      <c r="H2626" s="399" t="s">
        <v>3763</v>
      </c>
      <c r="I2626" s="399" t="s">
        <v>1036</v>
      </c>
      <c r="J2626" s="399" t="s">
        <v>950</v>
      </c>
      <c r="K2626" s="400">
        <v>131.65</v>
      </c>
      <c r="L2626" s="399" t="s">
        <v>951</v>
      </c>
    </row>
    <row r="2627" spans="1:12" ht="13.5">
      <c r="A2627" s="399" t="s">
        <v>3544</v>
      </c>
      <c r="B2627" s="399" t="s">
        <v>3545</v>
      </c>
      <c r="C2627" s="399" t="s">
        <v>3713</v>
      </c>
      <c r="D2627" s="399" t="s">
        <v>3714</v>
      </c>
      <c r="E2627" s="400" t="s">
        <v>947</v>
      </c>
      <c r="F2627" s="399" t="s">
        <v>947</v>
      </c>
      <c r="G2627" s="399">
        <v>97887</v>
      </c>
      <c r="H2627" s="399" t="s">
        <v>3764</v>
      </c>
      <c r="I2627" s="399" t="s">
        <v>1036</v>
      </c>
      <c r="J2627" s="399" t="s">
        <v>950</v>
      </c>
      <c r="K2627" s="400">
        <v>207.71</v>
      </c>
      <c r="L2627" s="399" t="s">
        <v>951</v>
      </c>
    </row>
    <row r="2628" spans="1:12" ht="13.5">
      <c r="A2628" s="399" t="s">
        <v>3544</v>
      </c>
      <c r="B2628" s="399" t="s">
        <v>3545</v>
      </c>
      <c r="C2628" s="399" t="s">
        <v>3713</v>
      </c>
      <c r="D2628" s="399" t="s">
        <v>3714</v>
      </c>
      <c r="E2628" s="400" t="s">
        <v>947</v>
      </c>
      <c r="F2628" s="399" t="s">
        <v>947</v>
      </c>
      <c r="G2628" s="399">
        <v>97888</v>
      </c>
      <c r="H2628" s="399" t="s">
        <v>3765</v>
      </c>
      <c r="I2628" s="399" t="s">
        <v>1036</v>
      </c>
      <c r="J2628" s="399" t="s">
        <v>950</v>
      </c>
      <c r="K2628" s="400">
        <v>398.26</v>
      </c>
      <c r="L2628" s="399" t="s">
        <v>951</v>
      </c>
    </row>
    <row r="2629" spans="1:12" ht="13.5">
      <c r="A2629" s="399" t="s">
        <v>3544</v>
      </c>
      <c r="B2629" s="399" t="s">
        <v>3545</v>
      </c>
      <c r="C2629" s="399" t="s">
        <v>3713</v>
      </c>
      <c r="D2629" s="399" t="s">
        <v>3714</v>
      </c>
      <c r="E2629" s="400" t="s">
        <v>947</v>
      </c>
      <c r="F2629" s="399" t="s">
        <v>947</v>
      </c>
      <c r="G2629" s="399">
        <v>97889</v>
      </c>
      <c r="H2629" s="399" t="s">
        <v>3766</v>
      </c>
      <c r="I2629" s="399" t="s">
        <v>1036</v>
      </c>
      <c r="J2629" s="399" t="s">
        <v>950</v>
      </c>
      <c r="K2629" s="400">
        <v>534.08000000000004</v>
      </c>
      <c r="L2629" s="399" t="s">
        <v>951</v>
      </c>
    </row>
    <row r="2630" spans="1:12" ht="13.5">
      <c r="A2630" s="399" t="s">
        <v>3544</v>
      </c>
      <c r="B2630" s="399" t="s">
        <v>3545</v>
      </c>
      <c r="C2630" s="399" t="s">
        <v>3713</v>
      </c>
      <c r="D2630" s="399" t="s">
        <v>3714</v>
      </c>
      <c r="E2630" s="400" t="s">
        <v>947</v>
      </c>
      <c r="F2630" s="399" t="s">
        <v>947</v>
      </c>
      <c r="G2630" s="399">
        <v>97890</v>
      </c>
      <c r="H2630" s="399" t="s">
        <v>3767</v>
      </c>
      <c r="I2630" s="399" t="s">
        <v>1036</v>
      </c>
      <c r="J2630" s="399" t="s">
        <v>950</v>
      </c>
      <c r="K2630" s="400">
        <v>608.4</v>
      </c>
      <c r="L2630" s="399" t="s">
        <v>951</v>
      </c>
    </row>
    <row r="2631" spans="1:12" ht="13.5">
      <c r="A2631" s="399" t="s">
        <v>3544</v>
      </c>
      <c r="B2631" s="399" t="s">
        <v>3545</v>
      </c>
      <c r="C2631" s="399" t="s">
        <v>3713</v>
      </c>
      <c r="D2631" s="399" t="s">
        <v>3714</v>
      </c>
      <c r="E2631" s="400" t="s">
        <v>947</v>
      </c>
      <c r="F2631" s="399" t="s">
        <v>947</v>
      </c>
      <c r="G2631" s="399">
        <v>97891</v>
      </c>
      <c r="H2631" s="399" t="s">
        <v>3768</v>
      </c>
      <c r="I2631" s="399" t="s">
        <v>1036</v>
      </c>
      <c r="J2631" s="399" t="s">
        <v>950</v>
      </c>
      <c r="K2631" s="400">
        <v>158.25</v>
      </c>
      <c r="L2631" s="399" t="s">
        <v>951</v>
      </c>
    </row>
    <row r="2632" spans="1:12" ht="13.5">
      <c r="A2632" s="399" t="s">
        <v>3544</v>
      </c>
      <c r="B2632" s="399" t="s">
        <v>3545</v>
      </c>
      <c r="C2632" s="399" t="s">
        <v>3713</v>
      </c>
      <c r="D2632" s="399" t="s">
        <v>3714</v>
      </c>
      <c r="E2632" s="400" t="s">
        <v>947</v>
      </c>
      <c r="F2632" s="399" t="s">
        <v>947</v>
      </c>
      <c r="G2632" s="399">
        <v>97892</v>
      </c>
      <c r="H2632" s="399" t="s">
        <v>3769</v>
      </c>
      <c r="I2632" s="399" t="s">
        <v>1036</v>
      </c>
      <c r="J2632" s="399" t="s">
        <v>950</v>
      </c>
      <c r="K2632" s="400">
        <v>293.7</v>
      </c>
      <c r="L2632" s="399" t="s">
        <v>951</v>
      </c>
    </row>
    <row r="2633" spans="1:12" ht="13.5">
      <c r="A2633" s="399" t="s">
        <v>3544</v>
      </c>
      <c r="B2633" s="399" t="s">
        <v>3545</v>
      </c>
      <c r="C2633" s="399" t="s">
        <v>3713</v>
      </c>
      <c r="D2633" s="399" t="s">
        <v>3714</v>
      </c>
      <c r="E2633" s="400" t="s">
        <v>947</v>
      </c>
      <c r="F2633" s="399" t="s">
        <v>947</v>
      </c>
      <c r="G2633" s="399">
        <v>97893</v>
      </c>
      <c r="H2633" s="399" t="s">
        <v>3770</v>
      </c>
      <c r="I2633" s="399" t="s">
        <v>1036</v>
      </c>
      <c r="J2633" s="399" t="s">
        <v>950</v>
      </c>
      <c r="K2633" s="400">
        <v>400.72</v>
      </c>
      <c r="L2633" s="399" t="s">
        <v>951</v>
      </c>
    </row>
    <row r="2634" spans="1:12" ht="13.5">
      <c r="A2634" s="399" t="s">
        <v>3544</v>
      </c>
      <c r="B2634" s="399" t="s">
        <v>3545</v>
      </c>
      <c r="C2634" s="399" t="s">
        <v>3713</v>
      </c>
      <c r="D2634" s="399" t="s">
        <v>3714</v>
      </c>
      <c r="E2634" s="400" t="s">
        <v>947</v>
      </c>
      <c r="F2634" s="399" t="s">
        <v>947</v>
      </c>
      <c r="G2634" s="399">
        <v>97894</v>
      </c>
      <c r="H2634" s="399" t="s">
        <v>3771</v>
      </c>
      <c r="I2634" s="399" t="s">
        <v>1036</v>
      </c>
      <c r="J2634" s="399" t="s">
        <v>950</v>
      </c>
      <c r="K2634" s="400">
        <v>446.78</v>
      </c>
      <c r="L2634" s="399" t="s">
        <v>951</v>
      </c>
    </row>
    <row r="2635" spans="1:12" ht="13.5">
      <c r="A2635" s="399" t="s">
        <v>3544</v>
      </c>
      <c r="B2635" s="399" t="s">
        <v>3545</v>
      </c>
      <c r="C2635" s="399" t="s">
        <v>3772</v>
      </c>
      <c r="D2635" s="399" t="s">
        <v>3773</v>
      </c>
      <c r="E2635" s="400" t="s">
        <v>947</v>
      </c>
      <c r="F2635" s="399" t="s">
        <v>947</v>
      </c>
      <c r="G2635" s="399">
        <v>68066</v>
      </c>
      <c r="H2635" s="399" t="s">
        <v>3774</v>
      </c>
      <c r="I2635" s="399" t="s">
        <v>1036</v>
      </c>
      <c r="J2635" s="399" t="s">
        <v>1037</v>
      </c>
      <c r="K2635" s="400">
        <v>114.85</v>
      </c>
      <c r="L2635" s="399" t="s">
        <v>951</v>
      </c>
    </row>
    <row r="2636" spans="1:12" ht="13.5">
      <c r="A2636" s="399" t="s">
        <v>3544</v>
      </c>
      <c r="B2636" s="399" t="s">
        <v>3545</v>
      </c>
      <c r="C2636" s="399" t="s">
        <v>3772</v>
      </c>
      <c r="D2636" s="399" t="s">
        <v>3773</v>
      </c>
      <c r="E2636" s="400" t="s">
        <v>947</v>
      </c>
      <c r="F2636" s="399" t="s">
        <v>947</v>
      </c>
      <c r="G2636" s="399">
        <v>72319</v>
      </c>
      <c r="H2636" s="399" t="s">
        <v>3775</v>
      </c>
      <c r="I2636" s="399" t="s">
        <v>1036</v>
      </c>
      <c r="J2636" s="399" t="s">
        <v>1037</v>
      </c>
      <c r="K2636" s="401">
        <v>4411.28</v>
      </c>
      <c r="L2636" s="399" t="s">
        <v>951</v>
      </c>
    </row>
    <row r="2637" spans="1:12" ht="13.5">
      <c r="A2637" s="399" t="s">
        <v>3544</v>
      </c>
      <c r="B2637" s="399" t="s">
        <v>3545</v>
      </c>
      <c r="C2637" s="399" t="s">
        <v>3772</v>
      </c>
      <c r="D2637" s="399" t="s">
        <v>3773</v>
      </c>
      <c r="E2637" s="400" t="s">
        <v>947</v>
      </c>
      <c r="F2637" s="399" t="s">
        <v>947</v>
      </c>
      <c r="G2637" s="399">
        <v>72341</v>
      </c>
      <c r="H2637" s="399" t="s">
        <v>3776</v>
      </c>
      <c r="I2637" s="399" t="s">
        <v>1036</v>
      </c>
      <c r="J2637" s="399" t="s">
        <v>950</v>
      </c>
      <c r="K2637" s="400">
        <v>243.56</v>
      </c>
      <c r="L2637" s="399" t="s">
        <v>951</v>
      </c>
    </row>
    <row r="2638" spans="1:12" ht="13.5">
      <c r="A2638" s="399" t="s">
        <v>3544</v>
      </c>
      <c r="B2638" s="399" t="s">
        <v>3545</v>
      </c>
      <c r="C2638" s="399" t="s">
        <v>3772</v>
      </c>
      <c r="D2638" s="399" t="s">
        <v>3773</v>
      </c>
      <c r="E2638" s="400" t="s">
        <v>947</v>
      </c>
      <c r="F2638" s="399" t="s">
        <v>947</v>
      </c>
      <c r="G2638" s="399">
        <v>72343</v>
      </c>
      <c r="H2638" s="399" t="s">
        <v>3777</v>
      </c>
      <c r="I2638" s="399" t="s">
        <v>1036</v>
      </c>
      <c r="J2638" s="399" t="s">
        <v>950</v>
      </c>
      <c r="K2638" s="400">
        <v>288</v>
      </c>
      <c r="L2638" s="399" t="s">
        <v>951</v>
      </c>
    </row>
    <row r="2639" spans="1:12" ht="13.5">
      <c r="A2639" s="399" t="s">
        <v>3544</v>
      </c>
      <c r="B2639" s="399" t="s">
        <v>3545</v>
      </c>
      <c r="C2639" s="399" t="s">
        <v>3772</v>
      </c>
      <c r="D2639" s="399" t="s">
        <v>3773</v>
      </c>
      <c r="E2639" s="400" t="s">
        <v>947</v>
      </c>
      <c r="F2639" s="399" t="s">
        <v>947</v>
      </c>
      <c r="G2639" s="399">
        <v>72344</v>
      </c>
      <c r="H2639" s="399" t="s">
        <v>3778</v>
      </c>
      <c r="I2639" s="399" t="s">
        <v>1036</v>
      </c>
      <c r="J2639" s="399" t="s">
        <v>950</v>
      </c>
      <c r="K2639" s="400">
        <v>445.77</v>
      </c>
      <c r="L2639" s="399" t="s">
        <v>951</v>
      </c>
    </row>
    <row r="2640" spans="1:12" ht="13.5">
      <c r="A2640" s="399" t="s">
        <v>3544</v>
      </c>
      <c r="B2640" s="399" t="s">
        <v>3545</v>
      </c>
      <c r="C2640" s="399" t="s">
        <v>3772</v>
      </c>
      <c r="D2640" s="399" t="s">
        <v>3773</v>
      </c>
      <c r="E2640" s="400" t="s">
        <v>947</v>
      </c>
      <c r="F2640" s="399" t="s">
        <v>947</v>
      </c>
      <c r="G2640" s="399">
        <v>72345</v>
      </c>
      <c r="H2640" s="399" t="s">
        <v>3779</v>
      </c>
      <c r="I2640" s="399" t="s">
        <v>1036</v>
      </c>
      <c r="J2640" s="399" t="s">
        <v>950</v>
      </c>
      <c r="K2640" s="401">
        <v>1251.56</v>
      </c>
      <c r="L2640" s="399" t="s">
        <v>951</v>
      </c>
    </row>
    <row r="2641" spans="1:12" ht="13.5">
      <c r="A2641" s="399" t="s">
        <v>3544</v>
      </c>
      <c r="B2641" s="399" t="s">
        <v>3545</v>
      </c>
      <c r="C2641" s="399" t="s">
        <v>3772</v>
      </c>
      <c r="D2641" s="399" t="s">
        <v>3773</v>
      </c>
      <c r="E2641" s="400">
        <v>74130</v>
      </c>
      <c r="F2641" s="399" t="s">
        <v>3780</v>
      </c>
      <c r="G2641" s="399" t="s">
        <v>3781</v>
      </c>
      <c r="H2641" s="399" t="s">
        <v>3782</v>
      </c>
      <c r="I2641" s="399" t="s">
        <v>1036</v>
      </c>
      <c r="J2641" s="399" t="s">
        <v>1440</v>
      </c>
      <c r="K2641" s="400">
        <v>13.23</v>
      </c>
      <c r="L2641" s="399" t="s">
        <v>951</v>
      </c>
    </row>
    <row r="2642" spans="1:12" ht="13.5">
      <c r="A2642" s="399" t="s">
        <v>3544</v>
      </c>
      <c r="B2642" s="399" t="s">
        <v>3545</v>
      </c>
      <c r="C2642" s="399" t="s">
        <v>3772</v>
      </c>
      <c r="D2642" s="399" t="s">
        <v>3773</v>
      </c>
      <c r="E2642" s="400">
        <v>74130</v>
      </c>
      <c r="F2642" s="399" t="s">
        <v>3780</v>
      </c>
      <c r="G2642" s="399" t="s">
        <v>3783</v>
      </c>
      <c r="H2642" s="399" t="s">
        <v>3784</v>
      </c>
      <c r="I2642" s="399" t="s">
        <v>1036</v>
      </c>
      <c r="J2642" s="399" t="s">
        <v>1037</v>
      </c>
      <c r="K2642" s="400">
        <v>20.27</v>
      </c>
      <c r="L2642" s="399" t="s">
        <v>951</v>
      </c>
    </row>
    <row r="2643" spans="1:12" ht="13.5">
      <c r="A2643" s="399" t="s">
        <v>3544</v>
      </c>
      <c r="B2643" s="399" t="s">
        <v>3545</v>
      </c>
      <c r="C2643" s="399" t="s">
        <v>3772</v>
      </c>
      <c r="D2643" s="399" t="s">
        <v>3773</v>
      </c>
      <c r="E2643" s="400">
        <v>74130</v>
      </c>
      <c r="F2643" s="399" t="s">
        <v>3780</v>
      </c>
      <c r="G2643" s="399" t="s">
        <v>3785</v>
      </c>
      <c r="H2643" s="399" t="s">
        <v>3786</v>
      </c>
      <c r="I2643" s="399" t="s">
        <v>1036</v>
      </c>
      <c r="J2643" s="399" t="s">
        <v>1037</v>
      </c>
      <c r="K2643" s="400">
        <v>59.36</v>
      </c>
      <c r="L2643" s="399" t="s">
        <v>951</v>
      </c>
    </row>
    <row r="2644" spans="1:12" ht="13.5">
      <c r="A2644" s="399" t="s">
        <v>3544</v>
      </c>
      <c r="B2644" s="399" t="s">
        <v>3545</v>
      </c>
      <c r="C2644" s="399" t="s">
        <v>3772</v>
      </c>
      <c r="D2644" s="399" t="s">
        <v>3773</v>
      </c>
      <c r="E2644" s="400">
        <v>74130</v>
      </c>
      <c r="F2644" s="399" t="s">
        <v>3780</v>
      </c>
      <c r="G2644" s="399" t="s">
        <v>3787</v>
      </c>
      <c r="H2644" s="399" t="s">
        <v>3788</v>
      </c>
      <c r="I2644" s="399" t="s">
        <v>1036</v>
      </c>
      <c r="J2644" s="399" t="s">
        <v>1037</v>
      </c>
      <c r="K2644" s="400">
        <v>85.93</v>
      </c>
      <c r="L2644" s="399" t="s">
        <v>951</v>
      </c>
    </row>
    <row r="2645" spans="1:12" ht="13.5">
      <c r="A2645" s="399" t="s">
        <v>3544</v>
      </c>
      <c r="B2645" s="399" t="s">
        <v>3545</v>
      </c>
      <c r="C2645" s="399" t="s">
        <v>3772</v>
      </c>
      <c r="D2645" s="399" t="s">
        <v>3773</v>
      </c>
      <c r="E2645" s="400">
        <v>74130</v>
      </c>
      <c r="F2645" s="399" t="s">
        <v>3780</v>
      </c>
      <c r="G2645" s="399" t="s">
        <v>3789</v>
      </c>
      <c r="H2645" s="399" t="s">
        <v>3790</v>
      </c>
      <c r="I2645" s="399" t="s">
        <v>1036</v>
      </c>
      <c r="J2645" s="399" t="s">
        <v>1037</v>
      </c>
      <c r="K2645" s="400">
        <v>114.48</v>
      </c>
      <c r="L2645" s="399" t="s">
        <v>951</v>
      </c>
    </row>
    <row r="2646" spans="1:12" ht="13.5">
      <c r="A2646" s="399" t="s">
        <v>3544</v>
      </c>
      <c r="B2646" s="399" t="s">
        <v>3545</v>
      </c>
      <c r="C2646" s="399" t="s">
        <v>3772</v>
      </c>
      <c r="D2646" s="399" t="s">
        <v>3773</v>
      </c>
      <c r="E2646" s="400">
        <v>74130</v>
      </c>
      <c r="F2646" s="399" t="s">
        <v>3780</v>
      </c>
      <c r="G2646" s="399" t="s">
        <v>3791</v>
      </c>
      <c r="H2646" s="399" t="s">
        <v>3792</v>
      </c>
      <c r="I2646" s="399" t="s">
        <v>1036</v>
      </c>
      <c r="J2646" s="399" t="s">
        <v>1037</v>
      </c>
      <c r="K2646" s="400">
        <v>323.73</v>
      </c>
      <c r="L2646" s="399" t="s">
        <v>951</v>
      </c>
    </row>
    <row r="2647" spans="1:12" ht="13.5">
      <c r="A2647" s="399" t="s">
        <v>3544</v>
      </c>
      <c r="B2647" s="399" t="s">
        <v>3545</v>
      </c>
      <c r="C2647" s="399" t="s">
        <v>3772</v>
      </c>
      <c r="D2647" s="399" t="s">
        <v>3773</v>
      </c>
      <c r="E2647" s="400">
        <v>74130</v>
      </c>
      <c r="F2647" s="399" t="s">
        <v>3780</v>
      </c>
      <c r="G2647" s="399" t="s">
        <v>3793</v>
      </c>
      <c r="H2647" s="399" t="s">
        <v>3794</v>
      </c>
      <c r="I2647" s="399" t="s">
        <v>1036</v>
      </c>
      <c r="J2647" s="399" t="s">
        <v>1037</v>
      </c>
      <c r="K2647" s="400">
        <v>836.26</v>
      </c>
      <c r="L2647" s="399" t="s">
        <v>951</v>
      </c>
    </row>
    <row r="2648" spans="1:12" ht="13.5">
      <c r="A2648" s="399" t="s">
        <v>3544</v>
      </c>
      <c r="B2648" s="399" t="s">
        <v>3545</v>
      </c>
      <c r="C2648" s="399" t="s">
        <v>3772</v>
      </c>
      <c r="D2648" s="399" t="s">
        <v>3773</v>
      </c>
      <c r="E2648" s="400">
        <v>74130</v>
      </c>
      <c r="F2648" s="399" t="s">
        <v>3780</v>
      </c>
      <c r="G2648" s="399" t="s">
        <v>3795</v>
      </c>
      <c r="H2648" s="399" t="s">
        <v>3796</v>
      </c>
      <c r="I2648" s="399" t="s">
        <v>1036</v>
      </c>
      <c r="J2648" s="399" t="s">
        <v>1037</v>
      </c>
      <c r="K2648" s="401">
        <v>1142.69</v>
      </c>
      <c r="L2648" s="399" t="s">
        <v>951</v>
      </c>
    </row>
    <row r="2649" spans="1:12" ht="13.5">
      <c r="A2649" s="399" t="s">
        <v>3544</v>
      </c>
      <c r="B2649" s="399" t="s">
        <v>3545</v>
      </c>
      <c r="C2649" s="399" t="s">
        <v>3772</v>
      </c>
      <c r="D2649" s="399" t="s">
        <v>3773</v>
      </c>
      <c r="E2649" s="400">
        <v>74130</v>
      </c>
      <c r="F2649" s="399" t="s">
        <v>3780</v>
      </c>
      <c r="G2649" s="399" t="s">
        <v>3797</v>
      </c>
      <c r="H2649" s="399" t="s">
        <v>3798</v>
      </c>
      <c r="I2649" s="399" t="s">
        <v>1036</v>
      </c>
      <c r="J2649" s="399" t="s">
        <v>1037</v>
      </c>
      <c r="K2649" s="401">
        <v>1871.58</v>
      </c>
      <c r="L2649" s="399" t="s">
        <v>951</v>
      </c>
    </row>
    <row r="2650" spans="1:12" ht="13.5">
      <c r="A2650" s="399" t="s">
        <v>3544</v>
      </c>
      <c r="B2650" s="399" t="s">
        <v>3545</v>
      </c>
      <c r="C2650" s="399" t="s">
        <v>3772</v>
      </c>
      <c r="D2650" s="399" t="s">
        <v>3773</v>
      </c>
      <c r="E2650" s="400">
        <v>74130</v>
      </c>
      <c r="F2650" s="399" t="s">
        <v>3780</v>
      </c>
      <c r="G2650" s="399" t="s">
        <v>3799</v>
      </c>
      <c r="H2650" s="399" t="s">
        <v>3800</v>
      </c>
      <c r="I2650" s="399" t="s">
        <v>1036</v>
      </c>
      <c r="J2650" s="399" t="s">
        <v>1037</v>
      </c>
      <c r="K2650" s="400">
        <v>505.86</v>
      </c>
      <c r="L2650" s="399" t="s">
        <v>951</v>
      </c>
    </row>
    <row r="2651" spans="1:12" ht="13.5">
      <c r="A2651" s="399" t="s">
        <v>3544</v>
      </c>
      <c r="B2651" s="399" t="s">
        <v>3545</v>
      </c>
      <c r="C2651" s="399" t="s">
        <v>3772</v>
      </c>
      <c r="D2651" s="399" t="s">
        <v>3773</v>
      </c>
      <c r="E2651" s="400">
        <v>74131</v>
      </c>
      <c r="F2651" s="399" t="s">
        <v>3801</v>
      </c>
      <c r="G2651" s="399" t="s">
        <v>3802</v>
      </c>
      <c r="H2651" s="399" t="s">
        <v>3803</v>
      </c>
      <c r="I2651" s="399" t="s">
        <v>1036</v>
      </c>
      <c r="J2651" s="399" t="s">
        <v>1037</v>
      </c>
      <c r="K2651" s="400">
        <v>68.23</v>
      </c>
      <c r="L2651" s="399" t="s">
        <v>951</v>
      </c>
    </row>
    <row r="2652" spans="1:12" ht="13.5">
      <c r="A2652" s="399" t="s">
        <v>3544</v>
      </c>
      <c r="B2652" s="399" t="s">
        <v>3545</v>
      </c>
      <c r="C2652" s="399" t="s">
        <v>3772</v>
      </c>
      <c r="D2652" s="399" t="s">
        <v>3773</v>
      </c>
      <c r="E2652" s="400">
        <v>74131</v>
      </c>
      <c r="F2652" s="399" t="s">
        <v>3801</v>
      </c>
      <c r="G2652" s="399" t="s">
        <v>3804</v>
      </c>
      <c r="H2652" s="399" t="s">
        <v>3805</v>
      </c>
      <c r="I2652" s="399" t="s">
        <v>1036</v>
      </c>
      <c r="J2652" s="399" t="s">
        <v>1037</v>
      </c>
      <c r="K2652" s="400">
        <v>369.44</v>
      </c>
      <c r="L2652" s="399" t="s">
        <v>951</v>
      </c>
    </row>
    <row r="2653" spans="1:12" ht="13.5">
      <c r="A2653" s="399" t="s">
        <v>3544</v>
      </c>
      <c r="B2653" s="399" t="s">
        <v>3545</v>
      </c>
      <c r="C2653" s="399" t="s">
        <v>3772</v>
      </c>
      <c r="D2653" s="399" t="s">
        <v>3773</v>
      </c>
      <c r="E2653" s="400">
        <v>74131</v>
      </c>
      <c r="F2653" s="399" t="s">
        <v>3801</v>
      </c>
      <c r="G2653" s="399" t="s">
        <v>3806</v>
      </c>
      <c r="H2653" s="399" t="s">
        <v>3807</v>
      </c>
      <c r="I2653" s="399" t="s">
        <v>1036</v>
      </c>
      <c r="J2653" s="399" t="s">
        <v>1037</v>
      </c>
      <c r="K2653" s="400">
        <v>425.99</v>
      </c>
      <c r="L2653" s="399" t="s">
        <v>951</v>
      </c>
    </row>
    <row r="2654" spans="1:12" ht="13.5">
      <c r="A2654" s="399" t="s">
        <v>3544</v>
      </c>
      <c r="B2654" s="399" t="s">
        <v>3545</v>
      </c>
      <c r="C2654" s="399" t="s">
        <v>3772</v>
      </c>
      <c r="D2654" s="399" t="s">
        <v>3773</v>
      </c>
      <c r="E2654" s="400">
        <v>74131</v>
      </c>
      <c r="F2654" s="399" t="s">
        <v>3801</v>
      </c>
      <c r="G2654" s="399" t="s">
        <v>3808</v>
      </c>
      <c r="H2654" s="399" t="s">
        <v>3809</v>
      </c>
      <c r="I2654" s="399" t="s">
        <v>1036</v>
      </c>
      <c r="J2654" s="399" t="s">
        <v>1037</v>
      </c>
      <c r="K2654" s="400">
        <v>490.93</v>
      </c>
      <c r="L2654" s="399" t="s">
        <v>951</v>
      </c>
    </row>
    <row r="2655" spans="1:12" ht="13.5">
      <c r="A2655" s="399" t="s">
        <v>3544</v>
      </c>
      <c r="B2655" s="399" t="s">
        <v>3545</v>
      </c>
      <c r="C2655" s="399" t="s">
        <v>3772</v>
      </c>
      <c r="D2655" s="399" t="s">
        <v>3773</v>
      </c>
      <c r="E2655" s="400">
        <v>74131</v>
      </c>
      <c r="F2655" s="399" t="s">
        <v>3801</v>
      </c>
      <c r="G2655" s="399" t="s">
        <v>3810</v>
      </c>
      <c r="H2655" s="399" t="s">
        <v>3811</v>
      </c>
      <c r="I2655" s="399" t="s">
        <v>1036</v>
      </c>
      <c r="J2655" s="399" t="s">
        <v>1037</v>
      </c>
      <c r="K2655" s="400">
        <v>674.59</v>
      </c>
      <c r="L2655" s="399" t="s">
        <v>951</v>
      </c>
    </row>
    <row r="2656" spans="1:12" ht="13.5">
      <c r="A2656" s="399" t="s">
        <v>3544</v>
      </c>
      <c r="B2656" s="399" t="s">
        <v>3545</v>
      </c>
      <c r="C2656" s="399" t="s">
        <v>3772</v>
      </c>
      <c r="D2656" s="399" t="s">
        <v>3773</v>
      </c>
      <c r="E2656" s="400">
        <v>74131</v>
      </c>
      <c r="F2656" s="399" t="s">
        <v>3801</v>
      </c>
      <c r="G2656" s="399" t="s">
        <v>3812</v>
      </c>
      <c r="H2656" s="399" t="s">
        <v>3813</v>
      </c>
      <c r="I2656" s="399" t="s">
        <v>1036</v>
      </c>
      <c r="J2656" s="399" t="s">
        <v>1037</v>
      </c>
      <c r="K2656" s="400">
        <v>980.51</v>
      </c>
      <c r="L2656" s="399" t="s">
        <v>951</v>
      </c>
    </row>
    <row r="2657" spans="1:12" ht="13.5">
      <c r="A2657" s="399" t="s">
        <v>3544</v>
      </c>
      <c r="B2657" s="399" t="s">
        <v>3545</v>
      </c>
      <c r="C2657" s="399" t="s">
        <v>3772</v>
      </c>
      <c r="D2657" s="399" t="s">
        <v>3773</v>
      </c>
      <c r="E2657" s="400" t="s">
        <v>947</v>
      </c>
      <c r="F2657" s="399" t="s">
        <v>947</v>
      </c>
      <c r="G2657" s="399">
        <v>83463</v>
      </c>
      <c r="H2657" s="399" t="s">
        <v>3814</v>
      </c>
      <c r="I2657" s="399" t="s">
        <v>1036</v>
      </c>
      <c r="J2657" s="399" t="s">
        <v>1037</v>
      </c>
      <c r="K2657" s="400">
        <v>287.76</v>
      </c>
      <c r="L2657" s="399" t="s">
        <v>951</v>
      </c>
    </row>
    <row r="2658" spans="1:12" ht="13.5">
      <c r="A2658" s="399" t="s">
        <v>3544</v>
      </c>
      <c r="B2658" s="399" t="s">
        <v>3545</v>
      </c>
      <c r="C2658" s="399" t="s">
        <v>3772</v>
      </c>
      <c r="D2658" s="399" t="s">
        <v>3773</v>
      </c>
      <c r="E2658" s="400" t="s">
        <v>947</v>
      </c>
      <c r="F2658" s="399" t="s">
        <v>947</v>
      </c>
      <c r="G2658" s="399">
        <v>84402</v>
      </c>
      <c r="H2658" s="399" t="s">
        <v>3815</v>
      </c>
      <c r="I2658" s="399" t="s">
        <v>1036</v>
      </c>
      <c r="J2658" s="399" t="s">
        <v>1037</v>
      </c>
      <c r="K2658" s="400">
        <v>84.42</v>
      </c>
      <c r="L2658" s="399" t="s">
        <v>951</v>
      </c>
    </row>
    <row r="2659" spans="1:12" ht="13.5">
      <c r="A2659" s="399" t="s">
        <v>3544</v>
      </c>
      <c r="B2659" s="399" t="s">
        <v>3545</v>
      </c>
      <c r="C2659" s="399" t="s">
        <v>3772</v>
      </c>
      <c r="D2659" s="399" t="s">
        <v>3773</v>
      </c>
      <c r="E2659" s="400" t="s">
        <v>947</v>
      </c>
      <c r="F2659" s="399" t="s">
        <v>947</v>
      </c>
      <c r="G2659" s="399">
        <v>93653</v>
      </c>
      <c r="H2659" s="399" t="s">
        <v>3816</v>
      </c>
      <c r="I2659" s="399" t="s">
        <v>1036</v>
      </c>
      <c r="J2659" s="399" t="s">
        <v>1037</v>
      </c>
      <c r="K2659" s="400">
        <v>10.039999999999999</v>
      </c>
      <c r="L2659" s="399" t="s">
        <v>951</v>
      </c>
    </row>
    <row r="2660" spans="1:12" ht="13.5">
      <c r="A2660" s="399" t="s">
        <v>3544</v>
      </c>
      <c r="B2660" s="399" t="s">
        <v>3545</v>
      </c>
      <c r="C2660" s="399" t="s">
        <v>3772</v>
      </c>
      <c r="D2660" s="399" t="s">
        <v>3773</v>
      </c>
      <c r="E2660" s="400" t="s">
        <v>947</v>
      </c>
      <c r="F2660" s="399" t="s">
        <v>947</v>
      </c>
      <c r="G2660" s="399">
        <v>93654</v>
      </c>
      <c r="H2660" s="399" t="s">
        <v>3817</v>
      </c>
      <c r="I2660" s="399" t="s">
        <v>1036</v>
      </c>
      <c r="J2660" s="399" t="s">
        <v>1037</v>
      </c>
      <c r="K2660" s="400">
        <v>10.56</v>
      </c>
      <c r="L2660" s="399" t="s">
        <v>951</v>
      </c>
    </row>
    <row r="2661" spans="1:12" ht="13.5">
      <c r="A2661" s="399" t="s">
        <v>3544</v>
      </c>
      <c r="B2661" s="399" t="s">
        <v>3545</v>
      </c>
      <c r="C2661" s="399" t="s">
        <v>3772</v>
      </c>
      <c r="D2661" s="399" t="s">
        <v>3773</v>
      </c>
      <c r="E2661" s="400" t="s">
        <v>947</v>
      </c>
      <c r="F2661" s="399" t="s">
        <v>947</v>
      </c>
      <c r="G2661" s="399">
        <v>93655</v>
      </c>
      <c r="H2661" s="399" t="s">
        <v>3818</v>
      </c>
      <c r="I2661" s="399" t="s">
        <v>1036</v>
      </c>
      <c r="J2661" s="399" t="s">
        <v>1037</v>
      </c>
      <c r="K2661" s="400">
        <v>11.48</v>
      </c>
      <c r="L2661" s="399" t="s">
        <v>951</v>
      </c>
    </row>
    <row r="2662" spans="1:12" ht="13.5">
      <c r="A2662" s="399" t="s">
        <v>3544</v>
      </c>
      <c r="B2662" s="399" t="s">
        <v>3545</v>
      </c>
      <c r="C2662" s="399" t="s">
        <v>3772</v>
      </c>
      <c r="D2662" s="399" t="s">
        <v>3773</v>
      </c>
      <c r="E2662" s="400" t="s">
        <v>947</v>
      </c>
      <c r="F2662" s="399" t="s">
        <v>947</v>
      </c>
      <c r="G2662" s="399">
        <v>93656</v>
      </c>
      <c r="H2662" s="399" t="s">
        <v>3819</v>
      </c>
      <c r="I2662" s="399" t="s">
        <v>1036</v>
      </c>
      <c r="J2662" s="399" t="s">
        <v>1037</v>
      </c>
      <c r="K2662" s="400">
        <v>11.48</v>
      </c>
      <c r="L2662" s="399" t="s">
        <v>951</v>
      </c>
    </row>
    <row r="2663" spans="1:12" ht="13.5">
      <c r="A2663" s="399" t="s">
        <v>3544</v>
      </c>
      <c r="B2663" s="399" t="s">
        <v>3545</v>
      </c>
      <c r="C2663" s="399" t="s">
        <v>3772</v>
      </c>
      <c r="D2663" s="399" t="s">
        <v>3773</v>
      </c>
      <c r="E2663" s="400" t="s">
        <v>947</v>
      </c>
      <c r="F2663" s="399" t="s">
        <v>947</v>
      </c>
      <c r="G2663" s="399">
        <v>93657</v>
      </c>
      <c r="H2663" s="399" t="s">
        <v>3820</v>
      </c>
      <c r="I2663" s="399" t="s">
        <v>1036</v>
      </c>
      <c r="J2663" s="399" t="s">
        <v>1037</v>
      </c>
      <c r="K2663" s="400">
        <v>12.64</v>
      </c>
      <c r="L2663" s="399" t="s">
        <v>951</v>
      </c>
    </row>
    <row r="2664" spans="1:12" ht="13.5">
      <c r="A2664" s="399" t="s">
        <v>3544</v>
      </c>
      <c r="B2664" s="399" t="s">
        <v>3545</v>
      </c>
      <c r="C2664" s="399" t="s">
        <v>3772</v>
      </c>
      <c r="D2664" s="399" t="s">
        <v>3773</v>
      </c>
      <c r="E2664" s="400" t="s">
        <v>947</v>
      </c>
      <c r="F2664" s="399" t="s">
        <v>947</v>
      </c>
      <c r="G2664" s="399">
        <v>93658</v>
      </c>
      <c r="H2664" s="399" t="s">
        <v>3821</v>
      </c>
      <c r="I2664" s="399" t="s">
        <v>1036</v>
      </c>
      <c r="J2664" s="399" t="s">
        <v>1037</v>
      </c>
      <c r="K2664" s="400">
        <v>18.36</v>
      </c>
      <c r="L2664" s="399" t="s">
        <v>951</v>
      </c>
    </row>
    <row r="2665" spans="1:12" ht="13.5">
      <c r="A2665" s="399" t="s">
        <v>3544</v>
      </c>
      <c r="B2665" s="399" t="s">
        <v>3545</v>
      </c>
      <c r="C2665" s="399" t="s">
        <v>3772</v>
      </c>
      <c r="D2665" s="399" t="s">
        <v>3773</v>
      </c>
      <c r="E2665" s="400" t="s">
        <v>947</v>
      </c>
      <c r="F2665" s="399" t="s">
        <v>947</v>
      </c>
      <c r="G2665" s="399">
        <v>93659</v>
      </c>
      <c r="H2665" s="399" t="s">
        <v>3822</v>
      </c>
      <c r="I2665" s="399" t="s">
        <v>1036</v>
      </c>
      <c r="J2665" s="399" t="s">
        <v>1037</v>
      </c>
      <c r="K2665" s="400">
        <v>20.73</v>
      </c>
      <c r="L2665" s="399" t="s">
        <v>951</v>
      </c>
    </row>
    <row r="2666" spans="1:12" ht="13.5">
      <c r="A2666" s="399" t="s">
        <v>3544</v>
      </c>
      <c r="B2666" s="399" t="s">
        <v>3545</v>
      </c>
      <c r="C2666" s="399" t="s">
        <v>3772</v>
      </c>
      <c r="D2666" s="399" t="s">
        <v>3773</v>
      </c>
      <c r="E2666" s="400" t="s">
        <v>947</v>
      </c>
      <c r="F2666" s="399" t="s">
        <v>947</v>
      </c>
      <c r="G2666" s="399">
        <v>93660</v>
      </c>
      <c r="H2666" s="399" t="s">
        <v>3823</v>
      </c>
      <c r="I2666" s="399" t="s">
        <v>1036</v>
      </c>
      <c r="J2666" s="399" t="s">
        <v>1037</v>
      </c>
      <c r="K2666" s="400">
        <v>50.06</v>
      </c>
      <c r="L2666" s="399" t="s">
        <v>951</v>
      </c>
    </row>
    <row r="2667" spans="1:12" ht="13.5">
      <c r="A2667" s="399" t="s">
        <v>3544</v>
      </c>
      <c r="B2667" s="399" t="s">
        <v>3545</v>
      </c>
      <c r="C2667" s="399" t="s">
        <v>3772</v>
      </c>
      <c r="D2667" s="399" t="s">
        <v>3773</v>
      </c>
      <c r="E2667" s="400" t="s">
        <v>947</v>
      </c>
      <c r="F2667" s="399" t="s">
        <v>947</v>
      </c>
      <c r="G2667" s="399">
        <v>93661</v>
      </c>
      <c r="H2667" s="399" t="s">
        <v>3824</v>
      </c>
      <c r="I2667" s="399" t="s">
        <v>1036</v>
      </c>
      <c r="J2667" s="399" t="s">
        <v>1037</v>
      </c>
      <c r="K2667" s="400">
        <v>51.07</v>
      </c>
      <c r="L2667" s="399" t="s">
        <v>951</v>
      </c>
    </row>
    <row r="2668" spans="1:12" ht="13.5">
      <c r="A2668" s="399" t="s">
        <v>3544</v>
      </c>
      <c r="B2668" s="399" t="s">
        <v>3545</v>
      </c>
      <c r="C2668" s="399" t="s">
        <v>3772</v>
      </c>
      <c r="D2668" s="399" t="s">
        <v>3773</v>
      </c>
      <c r="E2668" s="400" t="s">
        <v>947</v>
      </c>
      <c r="F2668" s="399" t="s">
        <v>947</v>
      </c>
      <c r="G2668" s="399">
        <v>93662</v>
      </c>
      <c r="H2668" s="399" t="s">
        <v>3825</v>
      </c>
      <c r="I2668" s="399" t="s">
        <v>1036</v>
      </c>
      <c r="J2668" s="399" t="s">
        <v>1037</v>
      </c>
      <c r="K2668" s="400">
        <v>52.98</v>
      </c>
      <c r="L2668" s="399" t="s">
        <v>951</v>
      </c>
    </row>
    <row r="2669" spans="1:12" ht="13.5">
      <c r="A2669" s="399" t="s">
        <v>3544</v>
      </c>
      <c r="B2669" s="399" t="s">
        <v>3545</v>
      </c>
      <c r="C2669" s="399" t="s">
        <v>3772</v>
      </c>
      <c r="D2669" s="399" t="s">
        <v>3773</v>
      </c>
      <c r="E2669" s="400" t="s">
        <v>947</v>
      </c>
      <c r="F2669" s="399" t="s">
        <v>947</v>
      </c>
      <c r="G2669" s="399">
        <v>93663</v>
      </c>
      <c r="H2669" s="399" t="s">
        <v>3826</v>
      </c>
      <c r="I2669" s="399" t="s">
        <v>1036</v>
      </c>
      <c r="J2669" s="399" t="s">
        <v>1037</v>
      </c>
      <c r="K2669" s="400">
        <v>52.98</v>
      </c>
      <c r="L2669" s="399" t="s">
        <v>951</v>
      </c>
    </row>
    <row r="2670" spans="1:12" ht="13.5">
      <c r="A2670" s="399" t="s">
        <v>3544</v>
      </c>
      <c r="B2670" s="399" t="s">
        <v>3545</v>
      </c>
      <c r="C2670" s="399" t="s">
        <v>3772</v>
      </c>
      <c r="D2670" s="399" t="s">
        <v>3773</v>
      </c>
      <c r="E2670" s="400" t="s">
        <v>947</v>
      </c>
      <c r="F2670" s="399" t="s">
        <v>947</v>
      </c>
      <c r="G2670" s="399">
        <v>93664</v>
      </c>
      <c r="H2670" s="399" t="s">
        <v>3827</v>
      </c>
      <c r="I2670" s="399" t="s">
        <v>1036</v>
      </c>
      <c r="J2670" s="399" t="s">
        <v>1037</v>
      </c>
      <c r="K2670" s="400">
        <v>55.26</v>
      </c>
      <c r="L2670" s="399" t="s">
        <v>951</v>
      </c>
    </row>
    <row r="2671" spans="1:12" ht="13.5">
      <c r="A2671" s="399" t="s">
        <v>3544</v>
      </c>
      <c r="B2671" s="399" t="s">
        <v>3545</v>
      </c>
      <c r="C2671" s="399" t="s">
        <v>3772</v>
      </c>
      <c r="D2671" s="399" t="s">
        <v>3773</v>
      </c>
      <c r="E2671" s="400" t="s">
        <v>947</v>
      </c>
      <c r="F2671" s="399" t="s">
        <v>947</v>
      </c>
      <c r="G2671" s="399">
        <v>93665</v>
      </c>
      <c r="H2671" s="399" t="s">
        <v>3828</v>
      </c>
      <c r="I2671" s="399" t="s">
        <v>1036</v>
      </c>
      <c r="J2671" s="399" t="s">
        <v>1037</v>
      </c>
      <c r="K2671" s="400">
        <v>58.25</v>
      </c>
      <c r="L2671" s="399" t="s">
        <v>951</v>
      </c>
    </row>
    <row r="2672" spans="1:12" ht="13.5">
      <c r="A2672" s="399" t="s">
        <v>3544</v>
      </c>
      <c r="B2672" s="399" t="s">
        <v>3545</v>
      </c>
      <c r="C2672" s="399" t="s">
        <v>3772</v>
      </c>
      <c r="D2672" s="399" t="s">
        <v>3773</v>
      </c>
      <c r="E2672" s="400" t="s">
        <v>947</v>
      </c>
      <c r="F2672" s="399" t="s">
        <v>947</v>
      </c>
      <c r="G2672" s="399">
        <v>93666</v>
      </c>
      <c r="H2672" s="399" t="s">
        <v>3829</v>
      </c>
      <c r="I2672" s="399" t="s">
        <v>1036</v>
      </c>
      <c r="J2672" s="399" t="s">
        <v>1037</v>
      </c>
      <c r="K2672" s="400">
        <v>62.99</v>
      </c>
      <c r="L2672" s="399" t="s">
        <v>951</v>
      </c>
    </row>
    <row r="2673" spans="1:12" ht="13.5">
      <c r="A2673" s="399" t="s">
        <v>3544</v>
      </c>
      <c r="B2673" s="399" t="s">
        <v>3545</v>
      </c>
      <c r="C2673" s="399" t="s">
        <v>3772</v>
      </c>
      <c r="D2673" s="399" t="s">
        <v>3773</v>
      </c>
      <c r="E2673" s="400" t="s">
        <v>947</v>
      </c>
      <c r="F2673" s="399" t="s">
        <v>947</v>
      </c>
      <c r="G2673" s="399">
        <v>93667</v>
      </c>
      <c r="H2673" s="399" t="s">
        <v>3830</v>
      </c>
      <c r="I2673" s="399" t="s">
        <v>1036</v>
      </c>
      <c r="J2673" s="399" t="s">
        <v>1037</v>
      </c>
      <c r="K2673" s="400">
        <v>62.44</v>
      </c>
      <c r="L2673" s="399" t="s">
        <v>951</v>
      </c>
    </row>
    <row r="2674" spans="1:12" ht="13.5">
      <c r="A2674" s="399" t="s">
        <v>3544</v>
      </c>
      <c r="B2674" s="399" t="s">
        <v>3545</v>
      </c>
      <c r="C2674" s="399" t="s">
        <v>3772</v>
      </c>
      <c r="D2674" s="399" t="s">
        <v>3773</v>
      </c>
      <c r="E2674" s="400" t="s">
        <v>947</v>
      </c>
      <c r="F2674" s="399" t="s">
        <v>947</v>
      </c>
      <c r="G2674" s="399">
        <v>93668</v>
      </c>
      <c r="H2674" s="399" t="s">
        <v>3831</v>
      </c>
      <c r="I2674" s="399" t="s">
        <v>1036</v>
      </c>
      <c r="J2674" s="399" t="s">
        <v>1037</v>
      </c>
      <c r="K2674" s="400">
        <v>63.98</v>
      </c>
      <c r="L2674" s="399" t="s">
        <v>951</v>
      </c>
    </row>
    <row r="2675" spans="1:12" ht="13.5">
      <c r="A2675" s="399" t="s">
        <v>3544</v>
      </c>
      <c r="B2675" s="399" t="s">
        <v>3545</v>
      </c>
      <c r="C2675" s="399" t="s">
        <v>3772</v>
      </c>
      <c r="D2675" s="399" t="s">
        <v>3773</v>
      </c>
      <c r="E2675" s="400" t="s">
        <v>947</v>
      </c>
      <c r="F2675" s="399" t="s">
        <v>947</v>
      </c>
      <c r="G2675" s="399">
        <v>93669</v>
      </c>
      <c r="H2675" s="399" t="s">
        <v>3832</v>
      </c>
      <c r="I2675" s="399" t="s">
        <v>1036</v>
      </c>
      <c r="J2675" s="399" t="s">
        <v>1037</v>
      </c>
      <c r="K2675" s="400">
        <v>66.8</v>
      </c>
      <c r="L2675" s="399" t="s">
        <v>951</v>
      </c>
    </row>
    <row r="2676" spans="1:12" ht="13.5">
      <c r="A2676" s="399" t="s">
        <v>3544</v>
      </c>
      <c r="B2676" s="399" t="s">
        <v>3545</v>
      </c>
      <c r="C2676" s="399" t="s">
        <v>3772</v>
      </c>
      <c r="D2676" s="399" t="s">
        <v>3773</v>
      </c>
      <c r="E2676" s="400" t="s">
        <v>947</v>
      </c>
      <c r="F2676" s="399" t="s">
        <v>947</v>
      </c>
      <c r="G2676" s="399">
        <v>93670</v>
      </c>
      <c r="H2676" s="399" t="s">
        <v>3833</v>
      </c>
      <c r="I2676" s="399" t="s">
        <v>1036</v>
      </c>
      <c r="J2676" s="399" t="s">
        <v>1037</v>
      </c>
      <c r="K2676" s="400">
        <v>66.8</v>
      </c>
      <c r="L2676" s="399" t="s">
        <v>951</v>
      </c>
    </row>
    <row r="2677" spans="1:12" ht="13.5">
      <c r="A2677" s="399" t="s">
        <v>3544</v>
      </c>
      <c r="B2677" s="399" t="s">
        <v>3545</v>
      </c>
      <c r="C2677" s="399" t="s">
        <v>3772</v>
      </c>
      <c r="D2677" s="399" t="s">
        <v>3773</v>
      </c>
      <c r="E2677" s="400" t="s">
        <v>947</v>
      </c>
      <c r="F2677" s="399" t="s">
        <v>947</v>
      </c>
      <c r="G2677" s="399">
        <v>93671</v>
      </c>
      <c r="H2677" s="399" t="s">
        <v>3834</v>
      </c>
      <c r="I2677" s="399" t="s">
        <v>1036</v>
      </c>
      <c r="J2677" s="399" t="s">
        <v>1037</v>
      </c>
      <c r="K2677" s="400">
        <v>70.23</v>
      </c>
      <c r="L2677" s="399" t="s">
        <v>951</v>
      </c>
    </row>
    <row r="2678" spans="1:12" ht="13.5">
      <c r="A2678" s="399" t="s">
        <v>3544</v>
      </c>
      <c r="B2678" s="399" t="s">
        <v>3545</v>
      </c>
      <c r="C2678" s="399" t="s">
        <v>3772</v>
      </c>
      <c r="D2678" s="399" t="s">
        <v>3773</v>
      </c>
      <c r="E2678" s="400" t="s">
        <v>947</v>
      </c>
      <c r="F2678" s="399" t="s">
        <v>947</v>
      </c>
      <c r="G2678" s="399">
        <v>93672</v>
      </c>
      <c r="H2678" s="399" t="s">
        <v>3835</v>
      </c>
      <c r="I2678" s="399" t="s">
        <v>1036</v>
      </c>
      <c r="J2678" s="399" t="s">
        <v>1037</v>
      </c>
      <c r="K2678" s="400">
        <v>75.83</v>
      </c>
      <c r="L2678" s="399" t="s">
        <v>951</v>
      </c>
    </row>
    <row r="2679" spans="1:12" ht="13.5">
      <c r="A2679" s="399" t="s">
        <v>3544</v>
      </c>
      <c r="B2679" s="399" t="s">
        <v>3545</v>
      </c>
      <c r="C2679" s="399" t="s">
        <v>3772</v>
      </c>
      <c r="D2679" s="399" t="s">
        <v>3773</v>
      </c>
      <c r="E2679" s="400" t="s">
        <v>947</v>
      </c>
      <c r="F2679" s="399" t="s">
        <v>947</v>
      </c>
      <c r="G2679" s="399">
        <v>93673</v>
      </c>
      <c r="H2679" s="399" t="s">
        <v>3836</v>
      </c>
      <c r="I2679" s="399" t="s">
        <v>1036</v>
      </c>
      <c r="J2679" s="399" t="s">
        <v>1037</v>
      </c>
      <c r="K2679" s="400">
        <v>82.94</v>
      </c>
      <c r="L2679" s="399" t="s">
        <v>951</v>
      </c>
    </row>
    <row r="2680" spans="1:12" ht="13.5">
      <c r="A2680" s="399" t="s">
        <v>3544</v>
      </c>
      <c r="B2680" s="399" t="s">
        <v>3545</v>
      </c>
      <c r="C2680" s="399" t="s">
        <v>3772</v>
      </c>
      <c r="D2680" s="399" t="s">
        <v>3773</v>
      </c>
      <c r="E2680" s="400" t="s">
        <v>947</v>
      </c>
      <c r="F2680" s="399" t="s">
        <v>947</v>
      </c>
      <c r="G2680" s="399">
        <v>97359</v>
      </c>
      <c r="H2680" s="399" t="s">
        <v>3837</v>
      </c>
      <c r="I2680" s="399" t="s">
        <v>1036</v>
      </c>
      <c r="J2680" s="399" t="s">
        <v>1037</v>
      </c>
      <c r="K2680" s="401">
        <v>2585.59</v>
      </c>
      <c r="L2680" s="399" t="s">
        <v>951</v>
      </c>
    </row>
    <row r="2681" spans="1:12" ht="13.5">
      <c r="A2681" s="399" t="s">
        <v>3544</v>
      </c>
      <c r="B2681" s="399" t="s">
        <v>3545</v>
      </c>
      <c r="C2681" s="399" t="s">
        <v>3772</v>
      </c>
      <c r="D2681" s="399" t="s">
        <v>3773</v>
      </c>
      <c r="E2681" s="400" t="s">
        <v>947</v>
      </c>
      <c r="F2681" s="399" t="s">
        <v>947</v>
      </c>
      <c r="G2681" s="399">
        <v>97360</v>
      </c>
      <c r="H2681" s="399" t="s">
        <v>3838</v>
      </c>
      <c r="I2681" s="399" t="s">
        <v>1036</v>
      </c>
      <c r="J2681" s="399" t="s">
        <v>1037</v>
      </c>
      <c r="K2681" s="401">
        <v>4975.53</v>
      </c>
      <c r="L2681" s="399" t="s">
        <v>951</v>
      </c>
    </row>
    <row r="2682" spans="1:12" ht="13.5">
      <c r="A2682" s="399" t="s">
        <v>3544</v>
      </c>
      <c r="B2682" s="399" t="s">
        <v>3545</v>
      </c>
      <c r="C2682" s="399" t="s">
        <v>3772</v>
      </c>
      <c r="D2682" s="399" t="s">
        <v>3773</v>
      </c>
      <c r="E2682" s="400" t="s">
        <v>947</v>
      </c>
      <c r="F2682" s="399" t="s">
        <v>947</v>
      </c>
      <c r="G2682" s="399">
        <v>97361</v>
      </c>
      <c r="H2682" s="399" t="s">
        <v>3839</v>
      </c>
      <c r="I2682" s="399" t="s">
        <v>1036</v>
      </c>
      <c r="J2682" s="399" t="s">
        <v>1037</v>
      </c>
      <c r="K2682" s="401">
        <v>6634.04</v>
      </c>
      <c r="L2682" s="399" t="s">
        <v>951</v>
      </c>
    </row>
    <row r="2683" spans="1:12" ht="13.5">
      <c r="A2683" s="399" t="s">
        <v>3544</v>
      </c>
      <c r="B2683" s="399" t="s">
        <v>3545</v>
      </c>
      <c r="C2683" s="399" t="s">
        <v>3840</v>
      </c>
      <c r="D2683" s="399" t="s">
        <v>3841</v>
      </c>
      <c r="E2683" s="400" t="s">
        <v>947</v>
      </c>
      <c r="F2683" s="399" t="s">
        <v>947</v>
      </c>
      <c r="G2683" s="399">
        <v>91945</v>
      </c>
      <c r="H2683" s="399" t="s">
        <v>3842</v>
      </c>
      <c r="I2683" s="399" t="s">
        <v>1036</v>
      </c>
      <c r="J2683" s="399" t="s">
        <v>1037</v>
      </c>
      <c r="K2683" s="400">
        <v>8.2100000000000009</v>
      </c>
      <c r="L2683" s="399" t="s">
        <v>951</v>
      </c>
    </row>
    <row r="2684" spans="1:12" ht="13.5">
      <c r="A2684" s="399" t="s">
        <v>3544</v>
      </c>
      <c r="B2684" s="399" t="s">
        <v>3545</v>
      </c>
      <c r="C2684" s="399" t="s">
        <v>3840</v>
      </c>
      <c r="D2684" s="399" t="s">
        <v>3841</v>
      </c>
      <c r="E2684" s="400" t="s">
        <v>947</v>
      </c>
      <c r="F2684" s="399" t="s">
        <v>947</v>
      </c>
      <c r="G2684" s="399">
        <v>91946</v>
      </c>
      <c r="H2684" s="399" t="s">
        <v>3843</v>
      </c>
      <c r="I2684" s="399" t="s">
        <v>1036</v>
      </c>
      <c r="J2684" s="399" t="s">
        <v>1037</v>
      </c>
      <c r="K2684" s="400">
        <v>6.89</v>
      </c>
      <c r="L2684" s="399" t="s">
        <v>951</v>
      </c>
    </row>
    <row r="2685" spans="1:12" ht="13.5">
      <c r="A2685" s="399" t="s">
        <v>3544</v>
      </c>
      <c r="B2685" s="399" t="s">
        <v>3545</v>
      </c>
      <c r="C2685" s="399" t="s">
        <v>3840</v>
      </c>
      <c r="D2685" s="399" t="s">
        <v>3841</v>
      </c>
      <c r="E2685" s="400" t="s">
        <v>947</v>
      </c>
      <c r="F2685" s="399" t="s">
        <v>947</v>
      </c>
      <c r="G2685" s="399">
        <v>91947</v>
      </c>
      <c r="H2685" s="399" t="s">
        <v>3844</v>
      </c>
      <c r="I2685" s="399" t="s">
        <v>1036</v>
      </c>
      <c r="J2685" s="399" t="s">
        <v>1037</v>
      </c>
      <c r="K2685" s="400">
        <v>6.08</v>
      </c>
      <c r="L2685" s="399" t="s">
        <v>951</v>
      </c>
    </row>
    <row r="2686" spans="1:12" ht="13.5">
      <c r="A2686" s="399" t="s">
        <v>3544</v>
      </c>
      <c r="B2686" s="399" t="s">
        <v>3545</v>
      </c>
      <c r="C2686" s="399" t="s">
        <v>3840</v>
      </c>
      <c r="D2686" s="399" t="s">
        <v>3841</v>
      </c>
      <c r="E2686" s="400" t="s">
        <v>947</v>
      </c>
      <c r="F2686" s="399" t="s">
        <v>947</v>
      </c>
      <c r="G2686" s="399">
        <v>91949</v>
      </c>
      <c r="H2686" s="399" t="s">
        <v>3845</v>
      </c>
      <c r="I2686" s="399" t="s">
        <v>1036</v>
      </c>
      <c r="J2686" s="399" t="s">
        <v>1037</v>
      </c>
      <c r="K2686" s="400">
        <v>12.65</v>
      </c>
      <c r="L2686" s="399" t="s">
        <v>951</v>
      </c>
    </row>
    <row r="2687" spans="1:12" ht="13.5">
      <c r="A2687" s="399" t="s">
        <v>3544</v>
      </c>
      <c r="B2687" s="399" t="s">
        <v>3545</v>
      </c>
      <c r="C2687" s="399" t="s">
        <v>3840</v>
      </c>
      <c r="D2687" s="399" t="s">
        <v>3841</v>
      </c>
      <c r="E2687" s="400" t="s">
        <v>947</v>
      </c>
      <c r="F2687" s="399" t="s">
        <v>947</v>
      </c>
      <c r="G2687" s="399">
        <v>91950</v>
      </c>
      <c r="H2687" s="399" t="s">
        <v>3846</v>
      </c>
      <c r="I2687" s="399" t="s">
        <v>1036</v>
      </c>
      <c r="J2687" s="399" t="s">
        <v>1037</v>
      </c>
      <c r="K2687" s="400">
        <v>11.06</v>
      </c>
      <c r="L2687" s="399" t="s">
        <v>951</v>
      </c>
    </row>
    <row r="2688" spans="1:12" ht="13.5">
      <c r="A2688" s="399" t="s">
        <v>3544</v>
      </c>
      <c r="B2688" s="399" t="s">
        <v>3545</v>
      </c>
      <c r="C2688" s="399" t="s">
        <v>3840</v>
      </c>
      <c r="D2688" s="399" t="s">
        <v>3841</v>
      </c>
      <c r="E2688" s="400" t="s">
        <v>947</v>
      </c>
      <c r="F2688" s="399" t="s">
        <v>947</v>
      </c>
      <c r="G2688" s="399">
        <v>91951</v>
      </c>
      <c r="H2688" s="399" t="s">
        <v>3847</v>
      </c>
      <c r="I2688" s="399" t="s">
        <v>1036</v>
      </c>
      <c r="J2688" s="399" t="s">
        <v>1037</v>
      </c>
      <c r="K2688" s="400">
        <v>10.11</v>
      </c>
      <c r="L2688" s="399" t="s">
        <v>951</v>
      </c>
    </row>
    <row r="2689" spans="1:12" ht="13.5">
      <c r="A2689" s="399" t="s">
        <v>3544</v>
      </c>
      <c r="B2689" s="399" t="s">
        <v>3545</v>
      </c>
      <c r="C2689" s="399" t="s">
        <v>3840</v>
      </c>
      <c r="D2689" s="399" t="s">
        <v>3841</v>
      </c>
      <c r="E2689" s="400" t="s">
        <v>947</v>
      </c>
      <c r="F2689" s="399" t="s">
        <v>947</v>
      </c>
      <c r="G2689" s="399">
        <v>91952</v>
      </c>
      <c r="H2689" s="399" t="s">
        <v>3848</v>
      </c>
      <c r="I2689" s="399" t="s">
        <v>1036</v>
      </c>
      <c r="J2689" s="399" t="s">
        <v>1037</v>
      </c>
      <c r="K2689" s="400">
        <v>15.41</v>
      </c>
      <c r="L2689" s="399" t="s">
        <v>951</v>
      </c>
    </row>
    <row r="2690" spans="1:12" ht="13.5">
      <c r="A2690" s="399" t="s">
        <v>3544</v>
      </c>
      <c r="B2690" s="399" t="s">
        <v>3545</v>
      </c>
      <c r="C2690" s="399" t="s">
        <v>3840</v>
      </c>
      <c r="D2690" s="399" t="s">
        <v>3841</v>
      </c>
      <c r="E2690" s="400" t="s">
        <v>947</v>
      </c>
      <c r="F2690" s="399" t="s">
        <v>947</v>
      </c>
      <c r="G2690" s="399">
        <v>91953</v>
      </c>
      <c r="H2690" s="399" t="s">
        <v>3849</v>
      </c>
      <c r="I2690" s="399" t="s">
        <v>1036</v>
      </c>
      <c r="J2690" s="399" t="s">
        <v>1037</v>
      </c>
      <c r="K2690" s="400">
        <v>22.3</v>
      </c>
      <c r="L2690" s="399" t="s">
        <v>951</v>
      </c>
    </row>
    <row r="2691" spans="1:12" ht="13.5">
      <c r="A2691" s="399" t="s">
        <v>3544</v>
      </c>
      <c r="B2691" s="399" t="s">
        <v>3545</v>
      </c>
      <c r="C2691" s="399" t="s">
        <v>3840</v>
      </c>
      <c r="D2691" s="399" t="s">
        <v>3841</v>
      </c>
      <c r="E2691" s="400" t="s">
        <v>947</v>
      </c>
      <c r="F2691" s="399" t="s">
        <v>947</v>
      </c>
      <c r="G2691" s="399">
        <v>91954</v>
      </c>
      <c r="H2691" s="399" t="s">
        <v>3850</v>
      </c>
      <c r="I2691" s="399" t="s">
        <v>1036</v>
      </c>
      <c r="J2691" s="399" t="s">
        <v>1037</v>
      </c>
      <c r="K2691" s="400">
        <v>20.68</v>
      </c>
      <c r="L2691" s="399" t="s">
        <v>951</v>
      </c>
    </row>
    <row r="2692" spans="1:12" ht="13.5">
      <c r="A2692" s="399" t="s">
        <v>3544</v>
      </c>
      <c r="B2692" s="399" t="s">
        <v>3545</v>
      </c>
      <c r="C2692" s="399" t="s">
        <v>3840</v>
      </c>
      <c r="D2692" s="399" t="s">
        <v>3841</v>
      </c>
      <c r="E2692" s="400" t="s">
        <v>947</v>
      </c>
      <c r="F2692" s="399" t="s">
        <v>947</v>
      </c>
      <c r="G2692" s="399">
        <v>91955</v>
      </c>
      <c r="H2692" s="399" t="s">
        <v>3851</v>
      </c>
      <c r="I2692" s="399" t="s">
        <v>1036</v>
      </c>
      <c r="J2692" s="399" t="s">
        <v>1037</v>
      </c>
      <c r="K2692" s="400">
        <v>27.57</v>
      </c>
      <c r="L2692" s="399" t="s">
        <v>951</v>
      </c>
    </row>
    <row r="2693" spans="1:12" ht="13.5">
      <c r="A2693" s="399" t="s">
        <v>3544</v>
      </c>
      <c r="B2693" s="399" t="s">
        <v>3545</v>
      </c>
      <c r="C2693" s="399" t="s">
        <v>3840</v>
      </c>
      <c r="D2693" s="399" t="s">
        <v>3841</v>
      </c>
      <c r="E2693" s="400" t="s">
        <v>947</v>
      </c>
      <c r="F2693" s="399" t="s">
        <v>947</v>
      </c>
      <c r="G2693" s="399">
        <v>91956</v>
      </c>
      <c r="H2693" s="399" t="s">
        <v>3852</v>
      </c>
      <c r="I2693" s="399" t="s">
        <v>1036</v>
      </c>
      <c r="J2693" s="399" t="s">
        <v>1037</v>
      </c>
      <c r="K2693" s="400">
        <v>33.65</v>
      </c>
      <c r="L2693" s="399" t="s">
        <v>951</v>
      </c>
    </row>
    <row r="2694" spans="1:12" ht="13.5">
      <c r="A2694" s="399" t="s">
        <v>3544</v>
      </c>
      <c r="B2694" s="399" t="s">
        <v>3545</v>
      </c>
      <c r="C2694" s="399" t="s">
        <v>3840</v>
      </c>
      <c r="D2694" s="399" t="s">
        <v>3841</v>
      </c>
      <c r="E2694" s="400" t="s">
        <v>947</v>
      </c>
      <c r="F2694" s="399" t="s">
        <v>947</v>
      </c>
      <c r="G2694" s="399">
        <v>91957</v>
      </c>
      <c r="H2694" s="399" t="s">
        <v>3853</v>
      </c>
      <c r="I2694" s="399" t="s">
        <v>1036</v>
      </c>
      <c r="J2694" s="399" t="s">
        <v>1037</v>
      </c>
      <c r="K2694" s="400">
        <v>40.54</v>
      </c>
      <c r="L2694" s="399" t="s">
        <v>951</v>
      </c>
    </row>
    <row r="2695" spans="1:12" ht="13.5">
      <c r="A2695" s="399" t="s">
        <v>3544</v>
      </c>
      <c r="B2695" s="399" t="s">
        <v>3545</v>
      </c>
      <c r="C2695" s="399" t="s">
        <v>3840</v>
      </c>
      <c r="D2695" s="399" t="s">
        <v>3841</v>
      </c>
      <c r="E2695" s="400" t="s">
        <v>947</v>
      </c>
      <c r="F2695" s="399" t="s">
        <v>947</v>
      </c>
      <c r="G2695" s="399">
        <v>91958</v>
      </c>
      <c r="H2695" s="399" t="s">
        <v>3854</v>
      </c>
      <c r="I2695" s="399" t="s">
        <v>1036</v>
      </c>
      <c r="J2695" s="399" t="s">
        <v>1037</v>
      </c>
      <c r="K2695" s="400">
        <v>28.41</v>
      </c>
      <c r="L2695" s="399" t="s">
        <v>951</v>
      </c>
    </row>
    <row r="2696" spans="1:12" ht="13.5">
      <c r="A2696" s="399" t="s">
        <v>3544</v>
      </c>
      <c r="B2696" s="399" t="s">
        <v>3545</v>
      </c>
      <c r="C2696" s="399" t="s">
        <v>3840</v>
      </c>
      <c r="D2696" s="399" t="s">
        <v>3841</v>
      </c>
      <c r="E2696" s="400" t="s">
        <v>947</v>
      </c>
      <c r="F2696" s="399" t="s">
        <v>947</v>
      </c>
      <c r="G2696" s="399">
        <v>91959</v>
      </c>
      <c r="H2696" s="399" t="s">
        <v>3855</v>
      </c>
      <c r="I2696" s="399" t="s">
        <v>1036</v>
      </c>
      <c r="J2696" s="399" t="s">
        <v>1037</v>
      </c>
      <c r="K2696" s="400">
        <v>35.299999999999997</v>
      </c>
      <c r="L2696" s="399" t="s">
        <v>951</v>
      </c>
    </row>
    <row r="2697" spans="1:12" ht="13.5">
      <c r="A2697" s="399" t="s">
        <v>3544</v>
      </c>
      <c r="B2697" s="399" t="s">
        <v>3545</v>
      </c>
      <c r="C2697" s="399" t="s">
        <v>3840</v>
      </c>
      <c r="D2697" s="399" t="s">
        <v>3841</v>
      </c>
      <c r="E2697" s="400" t="s">
        <v>947</v>
      </c>
      <c r="F2697" s="399" t="s">
        <v>947</v>
      </c>
      <c r="G2697" s="399">
        <v>91960</v>
      </c>
      <c r="H2697" s="399" t="s">
        <v>3856</v>
      </c>
      <c r="I2697" s="399" t="s">
        <v>1036</v>
      </c>
      <c r="J2697" s="399" t="s">
        <v>1037</v>
      </c>
      <c r="K2697" s="400">
        <v>38.92</v>
      </c>
      <c r="L2697" s="399" t="s">
        <v>951</v>
      </c>
    </row>
    <row r="2698" spans="1:12" ht="13.5">
      <c r="A2698" s="399" t="s">
        <v>3544</v>
      </c>
      <c r="B2698" s="399" t="s">
        <v>3545</v>
      </c>
      <c r="C2698" s="399" t="s">
        <v>3840</v>
      </c>
      <c r="D2698" s="399" t="s">
        <v>3841</v>
      </c>
      <c r="E2698" s="400" t="s">
        <v>947</v>
      </c>
      <c r="F2698" s="399" t="s">
        <v>947</v>
      </c>
      <c r="G2698" s="399">
        <v>91961</v>
      </c>
      <c r="H2698" s="399" t="s">
        <v>3857</v>
      </c>
      <c r="I2698" s="399" t="s">
        <v>1036</v>
      </c>
      <c r="J2698" s="399" t="s">
        <v>1037</v>
      </c>
      <c r="K2698" s="400">
        <v>45.81</v>
      </c>
      <c r="L2698" s="399" t="s">
        <v>951</v>
      </c>
    </row>
    <row r="2699" spans="1:12" ht="13.5">
      <c r="A2699" s="399" t="s">
        <v>3544</v>
      </c>
      <c r="B2699" s="399" t="s">
        <v>3545</v>
      </c>
      <c r="C2699" s="399" t="s">
        <v>3840</v>
      </c>
      <c r="D2699" s="399" t="s">
        <v>3841</v>
      </c>
      <c r="E2699" s="400" t="s">
        <v>947</v>
      </c>
      <c r="F2699" s="399" t="s">
        <v>947</v>
      </c>
      <c r="G2699" s="399">
        <v>91962</v>
      </c>
      <c r="H2699" s="399" t="s">
        <v>3858</v>
      </c>
      <c r="I2699" s="399" t="s">
        <v>1036</v>
      </c>
      <c r="J2699" s="399" t="s">
        <v>1037</v>
      </c>
      <c r="K2699" s="400">
        <v>51.92</v>
      </c>
      <c r="L2699" s="399" t="s">
        <v>951</v>
      </c>
    </row>
    <row r="2700" spans="1:12" ht="13.5">
      <c r="A2700" s="399" t="s">
        <v>3544</v>
      </c>
      <c r="B2700" s="399" t="s">
        <v>3545</v>
      </c>
      <c r="C2700" s="399" t="s">
        <v>3840</v>
      </c>
      <c r="D2700" s="399" t="s">
        <v>3841</v>
      </c>
      <c r="E2700" s="400" t="s">
        <v>947</v>
      </c>
      <c r="F2700" s="399" t="s">
        <v>947</v>
      </c>
      <c r="G2700" s="399">
        <v>91963</v>
      </c>
      <c r="H2700" s="399" t="s">
        <v>3859</v>
      </c>
      <c r="I2700" s="399" t="s">
        <v>1036</v>
      </c>
      <c r="J2700" s="399" t="s">
        <v>1037</v>
      </c>
      <c r="K2700" s="400">
        <v>58.81</v>
      </c>
      <c r="L2700" s="399" t="s">
        <v>951</v>
      </c>
    </row>
    <row r="2701" spans="1:12" ht="13.5">
      <c r="A2701" s="399" t="s">
        <v>3544</v>
      </c>
      <c r="B2701" s="399" t="s">
        <v>3545</v>
      </c>
      <c r="C2701" s="399" t="s">
        <v>3840</v>
      </c>
      <c r="D2701" s="399" t="s">
        <v>3841</v>
      </c>
      <c r="E2701" s="400" t="s">
        <v>947</v>
      </c>
      <c r="F2701" s="399" t="s">
        <v>947</v>
      </c>
      <c r="G2701" s="399">
        <v>91964</v>
      </c>
      <c r="H2701" s="399" t="s">
        <v>3860</v>
      </c>
      <c r="I2701" s="399" t="s">
        <v>1036</v>
      </c>
      <c r="J2701" s="399" t="s">
        <v>1037</v>
      </c>
      <c r="K2701" s="400">
        <v>46.65</v>
      </c>
      <c r="L2701" s="399" t="s">
        <v>951</v>
      </c>
    </row>
    <row r="2702" spans="1:12" ht="13.5">
      <c r="A2702" s="399" t="s">
        <v>3544</v>
      </c>
      <c r="B2702" s="399" t="s">
        <v>3545</v>
      </c>
      <c r="C2702" s="399" t="s">
        <v>3840</v>
      </c>
      <c r="D2702" s="399" t="s">
        <v>3841</v>
      </c>
      <c r="E2702" s="400" t="s">
        <v>947</v>
      </c>
      <c r="F2702" s="399" t="s">
        <v>947</v>
      </c>
      <c r="G2702" s="399">
        <v>91965</v>
      </c>
      <c r="H2702" s="399" t="s">
        <v>3861</v>
      </c>
      <c r="I2702" s="399" t="s">
        <v>1036</v>
      </c>
      <c r="J2702" s="399" t="s">
        <v>1037</v>
      </c>
      <c r="K2702" s="400">
        <v>53.54</v>
      </c>
      <c r="L2702" s="399" t="s">
        <v>951</v>
      </c>
    </row>
    <row r="2703" spans="1:12" ht="13.5">
      <c r="A2703" s="399" t="s">
        <v>3544</v>
      </c>
      <c r="B2703" s="399" t="s">
        <v>3545</v>
      </c>
      <c r="C2703" s="399" t="s">
        <v>3840</v>
      </c>
      <c r="D2703" s="399" t="s">
        <v>3841</v>
      </c>
      <c r="E2703" s="400" t="s">
        <v>947</v>
      </c>
      <c r="F2703" s="399" t="s">
        <v>947</v>
      </c>
      <c r="G2703" s="399">
        <v>91966</v>
      </c>
      <c r="H2703" s="399" t="s">
        <v>3862</v>
      </c>
      <c r="I2703" s="399" t="s">
        <v>1036</v>
      </c>
      <c r="J2703" s="399" t="s">
        <v>1037</v>
      </c>
      <c r="K2703" s="400">
        <v>41.41</v>
      </c>
      <c r="L2703" s="399" t="s">
        <v>951</v>
      </c>
    </row>
    <row r="2704" spans="1:12" ht="13.5">
      <c r="A2704" s="399" t="s">
        <v>3544</v>
      </c>
      <c r="B2704" s="399" t="s">
        <v>3545</v>
      </c>
      <c r="C2704" s="399" t="s">
        <v>3840</v>
      </c>
      <c r="D2704" s="399" t="s">
        <v>3841</v>
      </c>
      <c r="E2704" s="400" t="s">
        <v>947</v>
      </c>
      <c r="F2704" s="399" t="s">
        <v>947</v>
      </c>
      <c r="G2704" s="399">
        <v>91967</v>
      </c>
      <c r="H2704" s="399" t="s">
        <v>3863</v>
      </c>
      <c r="I2704" s="399" t="s">
        <v>1036</v>
      </c>
      <c r="J2704" s="399" t="s">
        <v>1037</v>
      </c>
      <c r="K2704" s="400">
        <v>48.3</v>
      </c>
      <c r="L2704" s="399" t="s">
        <v>951</v>
      </c>
    </row>
    <row r="2705" spans="1:12" ht="13.5">
      <c r="A2705" s="399" t="s">
        <v>3544</v>
      </c>
      <c r="B2705" s="399" t="s">
        <v>3545</v>
      </c>
      <c r="C2705" s="399" t="s">
        <v>3840</v>
      </c>
      <c r="D2705" s="399" t="s">
        <v>3841</v>
      </c>
      <c r="E2705" s="400" t="s">
        <v>947</v>
      </c>
      <c r="F2705" s="399" t="s">
        <v>947</v>
      </c>
      <c r="G2705" s="399">
        <v>91968</v>
      </c>
      <c r="H2705" s="399" t="s">
        <v>3864</v>
      </c>
      <c r="I2705" s="399" t="s">
        <v>1036</v>
      </c>
      <c r="J2705" s="399" t="s">
        <v>1037</v>
      </c>
      <c r="K2705" s="400">
        <v>57.16</v>
      </c>
      <c r="L2705" s="399" t="s">
        <v>951</v>
      </c>
    </row>
    <row r="2706" spans="1:12" ht="13.5">
      <c r="A2706" s="399" t="s">
        <v>3544</v>
      </c>
      <c r="B2706" s="399" t="s">
        <v>3545</v>
      </c>
      <c r="C2706" s="399" t="s">
        <v>3840</v>
      </c>
      <c r="D2706" s="399" t="s">
        <v>3841</v>
      </c>
      <c r="E2706" s="400" t="s">
        <v>947</v>
      </c>
      <c r="F2706" s="399" t="s">
        <v>947</v>
      </c>
      <c r="G2706" s="399">
        <v>91969</v>
      </c>
      <c r="H2706" s="399" t="s">
        <v>3865</v>
      </c>
      <c r="I2706" s="399" t="s">
        <v>1036</v>
      </c>
      <c r="J2706" s="399" t="s">
        <v>1037</v>
      </c>
      <c r="K2706" s="400">
        <v>64.05</v>
      </c>
      <c r="L2706" s="399" t="s">
        <v>951</v>
      </c>
    </row>
    <row r="2707" spans="1:12" ht="13.5">
      <c r="A2707" s="399" t="s">
        <v>3544</v>
      </c>
      <c r="B2707" s="399" t="s">
        <v>3545</v>
      </c>
      <c r="C2707" s="399" t="s">
        <v>3840</v>
      </c>
      <c r="D2707" s="399" t="s">
        <v>3841</v>
      </c>
      <c r="E2707" s="400" t="s">
        <v>947</v>
      </c>
      <c r="F2707" s="399" t="s">
        <v>947</v>
      </c>
      <c r="G2707" s="399">
        <v>91970</v>
      </c>
      <c r="H2707" s="399" t="s">
        <v>3866</v>
      </c>
      <c r="I2707" s="399" t="s">
        <v>1036</v>
      </c>
      <c r="J2707" s="399" t="s">
        <v>1037</v>
      </c>
      <c r="K2707" s="400">
        <v>59.93</v>
      </c>
      <c r="L2707" s="399" t="s">
        <v>951</v>
      </c>
    </row>
    <row r="2708" spans="1:12" ht="13.5">
      <c r="A2708" s="399" t="s">
        <v>3544</v>
      </c>
      <c r="B2708" s="399" t="s">
        <v>3545</v>
      </c>
      <c r="C2708" s="399" t="s">
        <v>3840</v>
      </c>
      <c r="D2708" s="399" t="s">
        <v>3841</v>
      </c>
      <c r="E2708" s="400" t="s">
        <v>947</v>
      </c>
      <c r="F2708" s="399" t="s">
        <v>947</v>
      </c>
      <c r="G2708" s="399">
        <v>91971</v>
      </c>
      <c r="H2708" s="399" t="s">
        <v>3867</v>
      </c>
      <c r="I2708" s="399" t="s">
        <v>1036</v>
      </c>
      <c r="J2708" s="399" t="s">
        <v>1037</v>
      </c>
      <c r="K2708" s="400">
        <v>70.989999999999995</v>
      </c>
      <c r="L2708" s="399" t="s">
        <v>951</v>
      </c>
    </row>
    <row r="2709" spans="1:12" ht="13.5">
      <c r="A2709" s="399" t="s">
        <v>3544</v>
      </c>
      <c r="B2709" s="399" t="s">
        <v>3545</v>
      </c>
      <c r="C2709" s="399" t="s">
        <v>3840</v>
      </c>
      <c r="D2709" s="399" t="s">
        <v>3841</v>
      </c>
      <c r="E2709" s="400" t="s">
        <v>947</v>
      </c>
      <c r="F2709" s="399" t="s">
        <v>947</v>
      </c>
      <c r="G2709" s="399">
        <v>91972</v>
      </c>
      <c r="H2709" s="399" t="s">
        <v>3868</v>
      </c>
      <c r="I2709" s="399" t="s">
        <v>1036</v>
      </c>
      <c r="J2709" s="399" t="s">
        <v>1037</v>
      </c>
      <c r="K2709" s="400">
        <v>65.209999999999994</v>
      </c>
      <c r="L2709" s="399" t="s">
        <v>951</v>
      </c>
    </row>
    <row r="2710" spans="1:12" ht="13.5">
      <c r="A2710" s="399" t="s">
        <v>3544</v>
      </c>
      <c r="B2710" s="399" t="s">
        <v>3545</v>
      </c>
      <c r="C2710" s="399" t="s">
        <v>3840</v>
      </c>
      <c r="D2710" s="399" t="s">
        <v>3841</v>
      </c>
      <c r="E2710" s="400" t="s">
        <v>947</v>
      </c>
      <c r="F2710" s="399" t="s">
        <v>947</v>
      </c>
      <c r="G2710" s="399">
        <v>91973</v>
      </c>
      <c r="H2710" s="399" t="s">
        <v>3869</v>
      </c>
      <c r="I2710" s="399" t="s">
        <v>1036</v>
      </c>
      <c r="J2710" s="399" t="s">
        <v>1037</v>
      </c>
      <c r="K2710" s="400">
        <v>76.27</v>
      </c>
      <c r="L2710" s="399" t="s">
        <v>951</v>
      </c>
    </row>
    <row r="2711" spans="1:12" ht="13.5">
      <c r="A2711" s="399" t="s">
        <v>3544</v>
      </c>
      <c r="B2711" s="399" t="s">
        <v>3545</v>
      </c>
      <c r="C2711" s="399" t="s">
        <v>3840</v>
      </c>
      <c r="D2711" s="399" t="s">
        <v>3841</v>
      </c>
      <c r="E2711" s="400" t="s">
        <v>947</v>
      </c>
      <c r="F2711" s="399" t="s">
        <v>947</v>
      </c>
      <c r="G2711" s="399">
        <v>91974</v>
      </c>
      <c r="H2711" s="399" t="s">
        <v>3870</v>
      </c>
      <c r="I2711" s="399" t="s">
        <v>1036</v>
      </c>
      <c r="J2711" s="399" t="s">
        <v>1037</v>
      </c>
      <c r="K2711" s="400">
        <v>54.66</v>
      </c>
      <c r="L2711" s="399" t="s">
        <v>951</v>
      </c>
    </row>
    <row r="2712" spans="1:12" ht="13.5">
      <c r="A2712" s="399" t="s">
        <v>3544</v>
      </c>
      <c r="B2712" s="399" t="s">
        <v>3545</v>
      </c>
      <c r="C2712" s="399" t="s">
        <v>3840</v>
      </c>
      <c r="D2712" s="399" t="s">
        <v>3841</v>
      </c>
      <c r="E2712" s="400" t="s">
        <v>947</v>
      </c>
      <c r="F2712" s="399" t="s">
        <v>947</v>
      </c>
      <c r="G2712" s="399">
        <v>91975</v>
      </c>
      <c r="H2712" s="399" t="s">
        <v>3871</v>
      </c>
      <c r="I2712" s="399" t="s">
        <v>1036</v>
      </c>
      <c r="J2712" s="399" t="s">
        <v>1037</v>
      </c>
      <c r="K2712" s="400">
        <v>65.72</v>
      </c>
      <c r="L2712" s="399" t="s">
        <v>951</v>
      </c>
    </row>
    <row r="2713" spans="1:12" ht="13.5">
      <c r="A2713" s="399" t="s">
        <v>3544</v>
      </c>
      <c r="B2713" s="399" t="s">
        <v>3545</v>
      </c>
      <c r="C2713" s="399" t="s">
        <v>3840</v>
      </c>
      <c r="D2713" s="399" t="s">
        <v>3841</v>
      </c>
      <c r="E2713" s="400" t="s">
        <v>947</v>
      </c>
      <c r="F2713" s="399" t="s">
        <v>947</v>
      </c>
      <c r="G2713" s="399">
        <v>91976</v>
      </c>
      <c r="H2713" s="399" t="s">
        <v>3872</v>
      </c>
      <c r="I2713" s="399" t="s">
        <v>1036</v>
      </c>
      <c r="J2713" s="399" t="s">
        <v>1037</v>
      </c>
      <c r="K2713" s="400">
        <v>80.739999999999995</v>
      </c>
      <c r="L2713" s="399" t="s">
        <v>951</v>
      </c>
    </row>
    <row r="2714" spans="1:12" ht="13.5">
      <c r="A2714" s="399" t="s">
        <v>3544</v>
      </c>
      <c r="B2714" s="399" t="s">
        <v>3545</v>
      </c>
      <c r="C2714" s="399" t="s">
        <v>3840</v>
      </c>
      <c r="D2714" s="399" t="s">
        <v>3841</v>
      </c>
      <c r="E2714" s="400" t="s">
        <v>947</v>
      </c>
      <c r="F2714" s="399" t="s">
        <v>947</v>
      </c>
      <c r="G2714" s="399">
        <v>91977</v>
      </c>
      <c r="H2714" s="399" t="s">
        <v>3873</v>
      </c>
      <c r="I2714" s="399" t="s">
        <v>1036</v>
      </c>
      <c r="J2714" s="399" t="s">
        <v>1037</v>
      </c>
      <c r="K2714" s="400">
        <v>91.8</v>
      </c>
      <c r="L2714" s="399" t="s">
        <v>951</v>
      </c>
    </row>
    <row r="2715" spans="1:12" ht="13.5">
      <c r="A2715" s="399" t="s">
        <v>3544</v>
      </c>
      <c r="B2715" s="399" t="s">
        <v>3545</v>
      </c>
      <c r="C2715" s="399" t="s">
        <v>3840</v>
      </c>
      <c r="D2715" s="399" t="s">
        <v>3841</v>
      </c>
      <c r="E2715" s="400" t="s">
        <v>947</v>
      </c>
      <c r="F2715" s="399" t="s">
        <v>947</v>
      </c>
      <c r="G2715" s="399">
        <v>91978</v>
      </c>
      <c r="H2715" s="399" t="s">
        <v>3874</v>
      </c>
      <c r="I2715" s="399" t="s">
        <v>1036</v>
      </c>
      <c r="J2715" s="399" t="s">
        <v>1037</v>
      </c>
      <c r="K2715" s="400">
        <v>33.29</v>
      </c>
      <c r="L2715" s="399" t="s">
        <v>951</v>
      </c>
    </row>
    <row r="2716" spans="1:12" ht="13.5">
      <c r="A2716" s="399" t="s">
        <v>3544</v>
      </c>
      <c r="B2716" s="399" t="s">
        <v>3545</v>
      </c>
      <c r="C2716" s="399" t="s">
        <v>3840</v>
      </c>
      <c r="D2716" s="399" t="s">
        <v>3841</v>
      </c>
      <c r="E2716" s="400" t="s">
        <v>947</v>
      </c>
      <c r="F2716" s="399" t="s">
        <v>947</v>
      </c>
      <c r="G2716" s="399">
        <v>91979</v>
      </c>
      <c r="H2716" s="399" t="s">
        <v>3875</v>
      </c>
      <c r="I2716" s="399" t="s">
        <v>1036</v>
      </c>
      <c r="J2716" s="399" t="s">
        <v>1037</v>
      </c>
      <c r="K2716" s="400">
        <v>40.18</v>
      </c>
      <c r="L2716" s="399" t="s">
        <v>951</v>
      </c>
    </row>
    <row r="2717" spans="1:12" ht="13.5">
      <c r="A2717" s="399" t="s">
        <v>3544</v>
      </c>
      <c r="B2717" s="399" t="s">
        <v>3545</v>
      </c>
      <c r="C2717" s="399" t="s">
        <v>3840</v>
      </c>
      <c r="D2717" s="399" t="s">
        <v>3841</v>
      </c>
      <c r="E2717" s="400" t="s">
        <v>947</v>
      </c>
      <c r="F2717" s="399" t="s">
        <v>947</v>
      </c>
      <c r="G2717" s="399">
        <v>91980</v>
      </c>
      <c r="H2717" s="399" t="s">
        <v>3876</v>
      </c>
      <c r="I2717" s="399" t="s">
        <v>1036</v>
      </c>
      <c r="J2717" s="399" t="s">
        <v>1037</v>
      </c>
      <c r="K2717" s="400">
        <v>32.18</v>
      </c>
      <c r="L2717" s="399" t="s">
        <v>951</v>
      </c>
    </row>
    <row r="2718" spans="1:12" ht="13.5">
      <c r="A2718" s="399" t="s">
        <v>3544</v>
      </c>
      <c r="B2718" s="399" t="s">
        <v>3545</v>
      </c>
      <c r="C2718" s="399" t="s">
        <v>3840</v>
      </c>
      <c r="D2718" s="399" t="s">
        <v>3841</v>
      </c>
      <c r="E2718" s="400" t="s">
        <v>947</v>
      </c>
      <c r="F2718" s="399" t="s">
        <v>947</v>
      </c>
      <c r="G2718" s="399">
        <v>91981</v>
      </c>
      <c r="H2718" s="399" t="s">
        <v>3877</v>
      </c>
      <c r="I2718" s="399" t="s">
        <v>1036</v>
      </c>
      <c r="J2718" s="399" t="s">
        <v>1037</v>
      </c>
      <c r="K2718" s="400">
        <v>39.07</v>
      </c>
      <c r="L2718" s="399" t="s">
        <v>951</v>
      </c>
    </row>
    <row r="2719" spans="1:12" ht="13.5">
      <c r="A2719" s="399" t="s">
        <v>3544</v>
      </c>
      <c r="B2719" s="399" t="s">
        <v>3545</v>
      </c>
      <c r="C2719" s="399" t="s">
        <v>3840</v>
      </c>
      <c r="D2719" s="399" t="s">
        <v>3841</v>
      </c>
      <c r="E2719" s="400" t="s">
        <v>947</v>
      </c>
      <c r="F2719" s="399" t="s">
        <v>947</v>
      </c>
      <c r="G2719" s="399">
        <v>91982</v>
      </c>
      <c r="H2719" s="399" t="s">
        <v>3878</v>
      </c>
      <c r="I2719" s="399" t="s">
        <v>1036</v>
      </c>
      <c r="J2719" s="399" t="s">
        <v>1037</v>
      </c>
      <c r="K2719" s="400">
        <v>79.81</v>
      </c>
      <c r="L2719" s="399" t="s">
        <v>951</v>
      </c>
    </row>
    <row r="2720" spans="1:12" ht="13.5">
      <c r="A2720" s="399" t="s">
        <v>3544</v>
      </c>
      <c r="B2720" s="399" t="s">
        <v>3545</v>
      </c>
      <c r="C2720" s="399" t="s">
        <v>3840</v>
      </c>
      <c r="D2720" s="399" t="s">
        <v>3841</v>
      </c>
      <c r="E2720" s="400" t="s">
        <v>947</v>
      </c>
      <c r="F2720" s="399" t="s">
        <v>947</v>
      </c>
      <c r="G2720" s="399">
        <v>91983</v>
      </c>
      <c r="H2720" s="399" t="s">
        <v>3879</v>
      </c>
      <c r="I2720" s="399" t="s">
        <v>1036</v>
      </c>
      <c r="J2720" s="399" t="s">
        <v>1037</v>
      </c>
      <c r="K2720" s="400">
        <v>86.7</v>
      </c>
      <c r="L2720" s="399" t="s">
        <v>951</v>
      </c>
    </row>
    <row r="2721" spans="1:12" ht="13.5">
      <c r="A2721" s="399" t="s">
        <v>3544</v>
      </c>
      <c r="B2721" s="399" t="s">
        <v>3545</v>
      </c>
      <c r="C2721" s="399" t="s">
        <v>3840</v>
      </c>
      <c r="D2721" s="399" t="s">
        <v>3841</v>
      </c>
      <c r="E2721" s="400" t="s">
        <v>947</v>
      </c>
      <c r="F2721" s="399" t="s">
        <v>947</v>
      </c>
      <c r="G2721" s="399">
        <v>91984</v>
      </c>
      <c r="H2721" s="399" t="s">
        <v>3880</v>
      </c>
      <c r="I2721" s="399" t="s">
        <v>1036</v>
      </c>
      <c r="J2721" s="399" t="s">
        <v>1037</v>
      </c>
      <c r="K2721" s="400">
        <v>14.38</v>
      </c>
      <c r="L2721" s="399" t="s">
        <v>951</v>
      </c>
    </row>
    <row r="2722" spans="1:12" ht="13.5">
      <c r="A2722" s="399" t="s">
        <v>3544</v>
      </c>
      <c r="B2722" s="399" t="s">
        <v>3545</v>
      </c>
      <c r="C2722" s="399" t="s">
        <v>3840</v>
      </c>
      <c r="D2722" s="399" t="s">
        <v>3841</v>
      </c>
      <c r="E2722" s="400" t="s">
        <v>947</v>
      </c>
      <c r="F2722" s="399" t="s">
        <v>947</v>
      </c>
      <c r="G2722" s="399">
        <v>91985</v>
      </c>
      <c r="H2722" s="399" t="s">
        <v>3881</v>
      </c>
      <c r="I2722" s="399" t="s">
        <v>1036</v>
      </c>
      <c r="J2722" s="399" t="s">
        <v>1037</v>
      </c>
      <c r="K2722" s="400">
        <v>21.27</v>
      </c>
      <c r="L2722" s="399" t="s">
        <v>951</v>
      </c>
    </row>
    <row r="2723" spans="1:12" ht="13.5">
      <c r="A2723" s="399" t="s">
        <v>3544</v>
      </c>
      <c r="B2723" s="399" t="s">
        <v>3545</v>
      </c>
      <c r="C2723" s="399" t="s">
        <v>3840</v>
      </c>
      <c r="D2723" s="399" t="s">
        <v>3841</v>
      </c>
      <c r="E2723" s="400" t="s">
        <v>947</v>
      </c>
      <c r="F2723" s="399" t="s">
        <v>947</v>
      </c>
      <c r="G2723" s="399">
        <v>91986</v>
      </c>
      <c r="H2723" s="399" t="s">
        <v>3882</v>
      </c>
      <c r="I2723" s="399" t="s">
        <v>1036</v>
      </c>
      <c r="J2723" s="399" t="s">
        <v>1037</v>
      </c>
      <c r="K2723" s="400">
        <v>31.17</v>
      </c>
      <c r="L2723" s="399" t="s">
        <v>951</v>
      </c>
    </row>
    <row r="2724" spans="1:12" ht="13.5">
      <c r="A2724" s="399" t="s">
        <v>3544</v>
      </c>
      <c r="B2724" s="399" t="s">
        <v>3545</v>
      </c>
      <c r="C2724" s="399" t="s">
        <v>3840</v>
      </c>
      <c r="D2724" s="399" t="s">
        <v>3841</v>
      </c>
      <c r="E2724" s="400" t="s">
        <v>947</v>
      </c>
      <c r="F2724" s="399" t="s">
        <v>947</v>
      </c>
      <c r="G2724" s="399">
        <v>91987</v>
      </c>
      <c r="H2724" s="399" t="s">
        <v>3883</v>
      </c>
      <c r="I2724" s="399" t="s">
        <v>1036</v>
      </c>
      <c r="J2724" s="399" t="s">
        <v>1037</v>
      </c>
      <c r="K2724" s="400">
        <v>38.06</v>
      </c>
      <c r="L2724" s="399" t="s">
        <v>951</v>
      </c>
    </row>
    <row r="2725" spans="1:12" ht="13.5">
      <c r="A2725" s="399" t="s">
        <v>3544</v>
      </c>
      <c r="B2725" s="399" t="s">
        <v>3545</v>
      </c>
      <c r="C2725" s="399" t="s">
        <v>3840</v>
      </c>
      <c r="D2725" s="399" t="s">
        <v>3841</v>
      </c>
      <c r="E2725" s="400" t="s">
        <v>947</v>
      </c>
      <c r="F2725" s="399" t="s">
        <v>947</v>
      </c>
      <c r="G2725" s="399">
        <v>91988</v>
      </c>
      <c r="H2725" s="399" t="s">
        <v>3884</v>
      </c>
      <c r="I2725" s="399" t="s">
        <v>1036</v>
      </c>
      <c r="J2725" s="399" t="s">
        <v>1037</v>
      </c>
      <c r="K2725" s="400">
        <v>18.13</v>
      </c>
      <c r="L2725" s="399" t="s">
        <v>951</v>
      </c>
    </row>
    <row r="2726" spans="1:12" ht="13.5">
      <c r="A2726" s="399" t="s">
        <v>3544</v>
      </c>
      <c r="B2726" s="399" t="s">
        <v>3545</v>
      </c>
      <c r="C2726" s="399" t="s">
        <v>3840</v>
      </c>
      <c r="D2726" s="399" t="s">
        <v>3841</v>
      </c>
      <c r="E2726" s="400" t="s">
        <v>947</v>
      </c>
      <c r="F2726" s="399" t="s">
        <v>947</v>
      </c>
      <c r="G2726" s="399">
        <v>91989</v>
      </c>
      <c r="H2726" s="399" t="s">
        <v>3885</v>
      </c>
      <c r="I2726" s="399" t="s">
        <v>1036</v>
      </c>
      <c r="J2726" s="399" t="s">
        <v>1037</v>
      </c>
      <c r="K2726" s="400">
        <v>25.02</v>
      </c>
      <c r="L2726" s="399" t="s">
        <v>951</v>
      </c>
    </row>
    <row r="2727" spans="1:12" ht="13.5">
      <c r="A2727" s="399" t="s">
        <v>3544</v>
      </c>
      <c r="B2727" s="399" t="s">
        <v>3545</v>
      </c>
      <c r="C2727" s="399" t="s">
        <v>3840</v>
      </c>
      <c r="D2727" s="399" t="s">
        <v>3841</v>
      </c>
      <c r="E2727" s="400" t="s">
        <v>947</v>
      </c>
      <c r="F2727" s="399" t="s">
        <v>947</v>
      </c>
      <c r="G2727" s="399">
        <v>91990</v>
      </c>
      <c r="H2727" s="399" t="s">
        <v>3886</v>
      </c>
      <c r="I2727" s="399" t="s">
        <v>1036</v>
      </c>
      <c r="J2727" s="399" t="s">
        <v>1037</v>
      </c>
      <c r="K2727" s="400">
        <v>27.21</v>
      </c>
      <c r="L2727" s="399" t="s">
        <v>951</v>
      </c>
    </row>
    <row r="2728" spans="1:12" ht="13.5">
      <c r="A2728" s="399" t="s">
        <v>3544</v>
      </c>
      <c r="B2728" s="399" t="s">
        <v>3545</v>
      </c>
      <c r="C2728" s="399" t="s">
        <v>3840</v>
      </c>
      <c r="D2728" s="399" t="s">
        <v>3841</v>
      </c>
      <c r="E2728" s="400" t="s">
        <v>947</v>
      </c>
      <c r="F2728" s="399" t="s">
        <v>947</v>
      </c>
      <c r="G2728" s="399">
        <v>91991</v>
      </c>
      <c r="H2728" s="399" t="s">
        <v>3887</v>
      </c>
      <c r="I2728" s="399" t="s">
        <v>1036</v>
      </c>
      <c r="J2728" s="399" t="s">
        <v>1037</v>
      </c>
      <c r="K2728" s="400">
        <v>29.23</v>
      </c>
      <c r="L2728" s="399" t="s">
        <v>951</v>
      </c>
    </row>
    <row r="2729" spans="1:12" ht="13.5">
      <c r="A2729" s="399" t="s">
        <v>3544</v>
      </c>
      <c r="B2729" s="399" t="s">
        <v>3545</v>
      </c>
      <c r="C2729" s="399" t="s">
        <v>3840</v>
      </c>
      <c r="D2729" s="399" t="s">
        <v>3841</v>
      </c>
      <c r="E2729" s="400" t="s">
        <v>947</v>
      </c>
      <c r="F2729" s="399" t="s">
        <v>947</v>
      </c>
      <c r="G2729" s="399">
        <v>91992</v>
      </c>
      <c r="H2729" s="399" t="s">
        <v>3888</v>
      </c>
      <c r="I2729" s="399" t="s">
        <v>1036</v>
      </c>
      <c r="J2729" s="399" t="s">
        <v>1037</v>
      </c>
      <c r="K2729" s="400">
        <v>34.1</v>
      </c>
      <c r="L2729" s="399" t="s">
        <v>951</v>
      </c>
    </row>
    <row r="2730" spans="1:12" ht="13.5">
      <c r="A2730" s="399" t="s">
        <v>3544</v>
      </c>
      <c r="B2730" s="399" t="s">
        <v>3545</v>
      </c>
      <c r="C2730" s="399" t="s">
        <v>3840</v>
      </c>
      <c r="D2730" s="399" t="s">
        <v>3841</v>
      </c>
      <c r="E2730" s="400" t="s">
        <v>947</v>
      </c>
      <c r="F2730" s="399" t="s">
        <v>947</v>
      </c>
      <c r="G2730" s="399">
        <v>91993</v>
      </c>
      <c r="H2730" s="399" t="s">
        <v>3889</v>
      </c>
      <c r="I2730" s="399" t="s">
        <v>1036</v>
      </c>
      <c r="J2730" s="399" t="s">
        <v>1037</v>
      </c>
      <c r="K2730" s="400">
        <v>36.119999999999997</v>
      </c>
      <c r="L2730" s="399" t="s">
        <v>951</v>
      </c>
    </row>
    <row r="2731" spans="1:12" ht="13.5">
      <c r="A2731" s="399" t="s">
        <v>3544</v>
      </c>
      <c r="B2731" s="399" t="s">
        <v>3545</v>
      </c>
      <c r="C2731" s="399" t="s">
        <v>3840</v>
      </c>
      <c r="D2731" s="399" t="s">
        <v>3841</v>
      </c>
      <c r="E2731" s="400" t="s">
        <v>947</v>
      </c>
      <c r="F2731" s="399" t="s">
        <v>947</v>
      </c>
      <c r="G2731" s="399">
        <v>91994</v>
      </c>
      <c r="H2731" s="399" t="s">
        <v>3890</v>
      </c>
      <c r="I2731" s="399" t="s">
        <v>1036</v>
      </c>
      <c r="J2731" s="399" t="s">
        <v>1037</v>
      </c>
      <c r="K2731" s="400">
        <v>19.63</v>
      </c>
      <c r="L2731" s="399" t="s">
        <v>951</v>
      </c>
    </row>
    <row r="2732" spans="1:12" ht="13.5">
      <c r="A2732" s="399" t="s">
        <v>3544</v>
      </c>
      <c r="B2732" s="399" t="s">
        <v>3545</v>
      </c>
      <c r="C2732" s="399" t="s">
        <v>3840</v>
      </c>
      <c r="D2732" s="399" t="s">
        <v>3841</v>
      </c>
      <c r="E2732" s="400" t="s">
        <v>947</v>
      </c>
      <c r="F2732" s="399" t="s">
        <v>947</v>
      </c>
      <c r="G2732" s="399">
        <v>91995</v>
      </c>
      <c r="H2732" s="399" t="s">
        <v>3891</v>
      </c>
      <c r="I2732" s="399" t="s">
        <v>1036</v>
      </c>
      <c r="J2732" s="399" t="s">
        <v>1037</v>
      </c>
      <c r="K2732" s="400">
        <v>21.65</v>
      </c>
      <c r="L2732" s="399" t="s">
        <v>951</v>
      </c>
    </row>
    <row r="2733" spans="1:12" ht="13.5">
      <c r="A2733" s="399" t="s">
        <v>3544</v>
      </c>
      <c r="B2733" s="399" t="s">
        <v>3545</v>
      </c>
      <c r="C2733" s="399" t="s">
        <v>3840</v>
      </c>
      <c r="D2733" s="399" t="s">
        <v>3841</v>
      </c>
      <c r="E2733" s="400" t="s">
        <v>947</v>
      </c>
      <c r="F2733" s="399" t="s">
        <v>947</v>
      </c>
      <c r="G2733" s="399">
        <v>91996</v>
      </c>
      <c r="H2733" s="399" t="s">
        <v>3892</v>
      </c>
      <c r="I2733" s="399" t="s">
        <v>1036</v>
      </c>
      <c r="J2733" s="399" t="s">
        <v>1037</v>
      </c>
      <c r="K2733" s="400">
        <v>26.52</v>
      </c>
      <c r="L2733" s="399" t="s">
        <v>951</v>
      </c>
    </row>
    <row r="2734" spans="1:12" ht="13.5">
      <c r="A2734" s="399" t="s">
        <v>3544</v>
      </c>
      <c r="B2734" s="399" t="s">
        <v>3545</v>
      </c>
      <c r="C2734" s="399" t="s">
        <v>3840</v>
      </c>
      <c r="D2734" s="399" t="s">
        <v>3841</v>
      </c>
      <c r="E2734" s="400" t="s">
        <v>947</v>
      </c>
      <c r="F2734" s="399" t="s">
        <v>947</v>
      </c>
      <c r="G2734" s="399">
        <v>91997</v>
      </c>
      <c r="H2734" s="399" t="s">
        <v>3893</v>
      </c>
      <c r="I2734" s="399" t="s">
        <v>1036</v>
      </c>
      <c r="J2734" s="399" t="s">
        <v>1037</v>
      </c>
      <c r="K2734" s="400">
        <v>28.54</v>
      </c>
      <c r="L2734" s="399" t="s">
        <v>951</v>
      </c>
    </row>
    <row r="2735" spans="1:12" ht="13.5">
      <c r="A2735" s="399" t="s">
        <v>3544</v>
      </c>
      <c r="B2735" s="399" t="s">
        <v>3545</v>
      </c>
      <c r="C2735" s="399" t="s">
        <v>3840</v>
      </c>
      <c r="D2735" s="399" t="s">
        <v>3841</v>
      </c>
      <c r="E2735" s="400" t="s">
        <v>947</v>
      </c>
      <c r="F2735" s="399" t="s">
        <v>947</v>
      </c>
      <c r="G2735" s="399">
        <v>91998</v>
      </c>
      <c r="H2735" s="399" t="s">
        <v>3894</v>
      </c>
      <c r="I2735" s="399" t="s">
        <v>1036</v>
      </c>
      <c r="J2735" s="399" t="s">
        <v>1037</v>
      </c>
      <c r="K2735" s="400">
        <v>16.690000000000001</v>
      </c>
      <c r="L2735" s="399" t="s">
        <v>951</v>
      </c>
    </row>
    <row r="2736" spans="1:12" ht="13.5">
      <c r="A2736" s="399" t="s">
        <v>3544</v>
      </c>
      <c r="B2736" s="399" t="s">
        <v>3545</v>
      </c>
      <c r="C2736" s="399" t="s">
        <v>3840</v>
      </c>
      <c r="D2736" s="399" t="s">
        <v>3841</v>
      </c>
      <c r="E2736" s="400" t="s">
        <v>947</v>
      </c>
      <c r="F2736" s="399" t="s">
        <v>947</v>
      </c>
      <c r="G2736" s="399">
        <v>91999</v>
      </c>
      <c r="H2736" s="399" t="s">
        <v>3895</v>
      </c>
      <c r="I2736" s="399" t="s">
        <v>1036</v>
      </c>
      <c r="J2736" s="399" t="s">
        <v>1037</v>
      </c>
      <c r="K2736" s="400">
        <v>18.71</v>
      </c>
      <c r="L2736" s="399" t="s">
        <v>951</v>
      </c>
    </row>
    <row r="2737" spans="1:12" ht="13.5">
      <c r="A2737" s="399" t="s">
        <v>3544</v>
      </c>
      <c r="B2737" s="399" t="s">
        <v>3545</v>
      </c>
      <c r="C2737" s="399" t="s">
        <v>3840</v>
      </c>
      <c r="D2737" s="399" t="s">
        <v>3841</v>
      </c>
      <c r="E2737" s="400" t="s">
        <v>947</v>
      </c>
      <c r="F2737" s="399" t="s">
        <v>947</v>
      </c>
      <c r="G2737" s="399">
        <v>92000</v>
      </c>
      <c r="H2737" s="399" t="s">
        <v>3896</v>
      </c>
      <c r="I2737" s="399" t="s">
        <v>1036</v>
      </c>
      <c r="J2737" s="399" t="s">
        <v>1037</v>
      </c>
      <c r="K2737" s="400">
        <v>23.58</v>
      </c>
      <c r="L2737" s="399" t="s">
        <v>951</v>
      </c>
    </row>
    <row r="2738" spans="1:12" ht="13.5">
      <c r="A2738" s="399" t="s">
        <v>3544</v>
      </c>
      <c r="B2738" s="399" t="s">
        <v>3545</v>
      </c>
      <c r="C2738" s="399" t="s">
        <v>3840</v>
      </c>
      <c r="D2738" s="399" t="s">
        <v>3841</v>
      </c>
      <c r="E2738" s="400" t="s">
        <v>947</v>
      </c>
      <c r="F2738" s="399" t="s">
        <v>947</v>
      </c>
      <c r="G2738" s="399">
        <v>92001</v>
      </c>
      <c r="H2738" s="399" t="s">
        <v>3897</v>
      </c>
      <c r="I2738" s="399" t="s">
        <v>1036</v>
      </c>
      <c r="J2738" s="399" t="s">
        <v>1037</v>
      </c>
      <c r="K2738" s="400">
        <v>25.6</v>
      </c>
      <c r="L2738" s="399" t="s">
        <v>951</v>
      </c>
    </row>
    <row r="2739" spans="1:12" ht="13.5">
      <c r="A2739" s="399" t="s">
        <v>3544</v>
      </c>
      <c r="B2739" s="399" t="s">
        <v>3545</v>
      </c>
      <c r="C2739" s="399" t="s">
        <v>3840</v>
      </c>
      <c r="D2739" s="399" t="s">
        <v>3841</v>
      </c>
      <c r="E2739" s="400" t="s">
        <v>947</v>
      </c>
      <c r="F2739" s="399" t="s">
        <v>947</v>
      </c>
      <c r="G2739" s="399">
        <v>92002</v>
      </c>
      <c r="H2739" s="399" t="s">
        <v>3898</v>
      </c>
      <c r="I2739" s="399" t="s">
        <v>1036</v>
      </c>
      <c r="J2739" s="399" t="s">
        <v>1037</v>
      </c>
      <c r="K2739" s="400">
        <v>36.82</v>
      </c>
      <c r="L2739" s="399" t="s">
        <v>951</v>
      </c>
    </row>
    <row r="2740" spans="1:12" ht="13.5">
      <c r="A2740" s="399" t="s">
        <v>3544</v>
      </c>
      <c r="B2740" s="399" t="s">
        <v>3545</v>
      </c>
      <c r="C2740" s="399" t="s">
        <v>3840</v>
      </c>
      <c r="D2740" s="399" t="s">
        <v>3841</v>
      </c>
      <c r="E2740" s="400" t="s">
        <v>947</v>
      </c>
      <c r="F2740" s="399" t="s">
        <v>947</v>
      </c>
      <c r="G2740" s="399">
        <v>92003</v>
      </c>
      <c r="H2740" s="399" t="s">
        <v>3899</v>
      </c>
      <c r="I2740" s="399" t="s">
        <v>1036</v>
      </c>
      <c r="J2740" s="399" t="s">
        <v>1037</v>
      </c>
      <c r="K2740" s="400">
        <v>40.86</v>
      </c>
      <c r="L2740" s="399" t="s">
        <v>951</v>
      </c>
    </row>
    <row r="2741" spans="1:12" ht="13.5">
      <c r="A2741" s="399" t="s">
        <v>3544</v>
      </c>
      <c r="B2741" s="399" t="s">
        <v>3545</v>
      </c>
      <c r="C2741" s="399" t="s">
        <v>3840</v>
      </c>
      <c r="D2741" s="399" t="s">
        <v>3841</v>
      </c>
      <c r="E2741" s="400" t="s">
        <v>947</v>
      </c>
      <c r="F2741" s="399" t="s">
        <v>947</v>
      </c>
      <c r="G2741" s="399">
        <v>92004</v>
      </c>
      <c r="H2741" s="399" t="s">
        <v>3900</v>
      </c>
      <c r="I2741" s="399" t="s">
        <v>1036</v>
      </c>
      <c r="J2741" s="399" t="s">
        <v>1037</v>
      </c>
      <c r="K2741" s="400">
        <v>43.71</v>
      </c>
      <c r="L2741" s="399" t="s">
        <v>951</v>
      </c>
    </row>
    <row r="2742" spans="1:12" ht="13.5">
      <c r="A2742" s="399" t="s">
        <v>3544</v>
      </c>
      <c r="B2742" s="399" t="s">
        <v>3545</v>
      </c>
      <c r="C2742" s="399" t="s">
        <v>3840</v>
      </c>
      <c r="D2742" s="399" t="s">
        <v>3841</v>
      </c>
      <c r="E2742" s="400" t="s">
        <v>947</v>
      </c>
      <c r="F2742" s="399" t="s">
        <v>947</v>
      </c>
      <c r="G2742" s="399">
        <v>92005</v>
      </c>
      <c r="H2742" s="399" t="s">
        <v>3901</v>
      </c>
      <c r="I2742" s="399" t="s">
        <v>1036</v>
      </c>
      <c r="J2742" s="399" t="s">
        <v>1037</v>
      </c>
      <c r="K2742" s="400">
        <v>47.75</v>
      </c>
      <c r="L2742" s="399" t="s">
        <v>951</v>
      </c>
    </row>
    <row r="2743" spans="1:12" ht="13.5">
      <c r="A2743" s="399" t="s">
        <v>3544</v>
      </c>
      <c r="B2743" s="399" t="s">
        <v>3545</v>
      </c>
      <c r="C2743" s="399" t="s">
        <v>3840</v>
      </c>
      <c r="D2743" s="399" t="s">
        <v>3841</v>
      </c>
      <c r="E2743" s="400" t="s">
        <v>947</v>
      </c>
      <c r="F2743" s="399" t="s">
        <v>947</v>
      </c>
      <c r="G2743" s="399">
        <v>92006</v>
      </c>
      <c r="H2743" s="399" t="s">
        <v>3902</v>
      </c>
      <c r="I2743" s="399" t="s">
        <v>1036</v>
      </c>
      <c r="J2743" s="399" t="s">
        <v>1037</v>
      </c>
      <c r="K2743" s="400">
        <v>30.93</v>
      </c>
      <c r="L2743" s="399" t="s">
        <v>951</v>
      </c>
    </row>
    <row r="2744" spans="1:12" ht="13.5">
      <c r="A2744" s="399" t="s">
        <v>3544</v>
      </c>
      <c r="B2744" s="399" t="s">
        <v>3545</v>
      </c>
      <c r="C2744" s="399" t="s">
        <v>3840</v>
      </c>
      <c r="D2744" s="399" t="s">
        <v>3841</v>
      </c>
      <c r="E2744" s="400" t="s">
        <v>947</v>
      </c>
      <c r="F2744" s="399" t="s">
        <v>947</v>
      </c>
      <c r="G2744" s="399">
        <v>92007</v>
      </c>
      <c r="H2744" s="399" t="s">
        <v>3903</v>
      </c>
      <c r="I2744" s="399" t="s">
        <v>1036</v>
      </c>
      <c r="J2744" s="399" t="s">
        <v>1037</v>
      </c>
      <c r="K2744" s="400">
        <v>34.97</v>
      </c>
      <c r="L2744" s="399" t="s">
        <v>951</v>
      </c>
    </row>
    <row r="2745" spans="1:12" ht="13.5">
      <c r="A2745" s="399" t="s">
        <v>3544</v>
      </c>
      <c r="B2745" s="399" t="s">
        <v>3545</v>
      </c>
      <c r="C2745" s="399" t="s">
        <v>3840</v>
      </c>
      <c r="D2745" s="399" t="s">
        <v>3841</v>
      </c>
      <c r="E2745" s="400" t="s">
        <v>947</v>
      </c>
      <c r="F2745" s="399" t="s">
        <v>947</v>
      </c>
      <c r="G2745" s="399">
        <v>92008</v>
      </c>
      <c r="H2745" s="399" t="s">
        <v>3904</v>
      </c>
      <c r="I2745" s="399" t="s">
        <v>1036</v>
      </c>
      <c r="J2745" s="399" t="s">
        <v>1037</v>
      </c>
      <c r="K2745" s="400">
        <v>37.82</v>
      </c>
      <c r="L2745" s="399" t="s">
        <v>951</v>
      </c>
    </row>
    <row r="2746" spans="1:12" ht="13.5">
      <c r="A2746" s="399" t="s">
        <v>3544</v>
      </c>
      <c r="B2746" s="399" t="s">
        <v>3545</v>
      </c>
      <c r="C2746" s="399" t="s">
        <v>3840</v>
      </c>
      <c r="D2746" s="399" t="s">
        <v>3841</v>
      </c>
      <c r="E2746" s="400" t="s">
        <v>947</v>
      </c>
      <c r="F2746" s="399" t="s">
        <v>947</v>
      </c>
      <c r="G2746" s="399">
        <v>92009</v>
      </c>
      <c r="H2746" s="399" t="s">
        <v>3905</v>
      </c>
      <c r="I2746" s="399" t="s">
        <v>1036</v>
      </c>
      <c r="J2746" s="399" t="s">
        <v>1037</v>
      </c>
      <c r="K2746" s="400">
        <v>41.86</v>
      </c>
      <c r="L2746" s="399" t="s">
        <v>951</v>
      </c>
    </row>
    <row r="2747" spans="1:12" ht="13.5">
      <c r="A2747" s="399" t="s">
        <v>3544</v>
      </c>
      <c r="B2747" s="399" t="s">
        <v>3545</v>
      </c>
      <c r="C2747" s="399" t="s">
        <v>3840</v>
      </c>
      <c r="D2747" s="399" t="s">
        <v>3841</v>
      </c>
      <c r="E2747" s="400" t="s">
        <v>947</v>
      </c>
      <c r="F2747" s="399" t="s">
        <v>947</v>
      </c>
      <c r="G2747" s="399">
        <v>92010</v>
      </c>
      <c r="H2747" s="399" t="s">
        <v>3906</v>
      </c>
      <c r="I2747" s="399" t="s">
        <v>1036</v>
      </c>
      <c r="J2747" s="399" t="s">
        <v>1037</v>
      </c>
      <c r="K2747" s="400">
        <v>54.01</v>
      </c>
      <c r="L2747" s="399" t="s">
        <v>951</v>
      </c>
    </row>
    <row r="2748" spans="1:12" ht="13.5">
      <c r="A2748" s="399" t="s">
        <v>3544</v>
      </c>
      <c r="B2748" s="399" t="s">
        <v>3545</v>
      </c>
      <c r="C2748" s="399" t="s">
        <v>3840</v>
      </c>
      <c r="D2748" s="399" t="s">
        <v>3841</v>
      </c>
      <c r="E2748" s="400" t="s">
        <v>947</v>
      </c>
      <c r="F2748" s="399" t="s">
        <v>947</v>
      </c>
      <c r="G2748" s="399">
        <v>92011</v>
      </c>
      <c r="H2748" s="399" t="s">
        <v>3907</v>
      </c>
      <c r="I2748" s="399" t="s">
        <v>1036</v>
      </c>
      <c r="J2748" s="399" t="s">
        <v>1037</v>
      </c>
      <c r="K2748" s="400">
        <v>60.07</v>
      </c>
      <c r="L2748" s="399" t="s">
        <v>951</v>
      </c>
    </row>
    <row r="2749" spans="1:12" ht="13.5">
      <c r="A2749" s="399" t="s">
        <v>3544</v>
      </c>
      <c r="B2749" s="399" t="s">
        <v>3545</v>
      </c>
      <c r="C2749" s="399" t="s">
        <v>3840</v>
      </c>
      <c r="D2749" s="399" t="s">
        <v>3841</v>
      </c>
      <c r="E2749" s="400" t="s">
        <v>947</v>
      </c>
      <c r="F2749" s="399" t="s">
        <v>947</v>
      </c>
      <c r="G2749" s="399">
        <v>92012</v>
      </c>
      <c r="H2749" s="399" t="s">
        <v>3908</v>
      </c>
      <c r="I2749" s="399" t="s">
        <v>1036</v>
      </c>
      <c r="J2749" s="399" t="s">
        <v>1037</v>
      </c>
      <c r="K2749" s="400">
        <v>60.9</v>
      </c>
      <c r="L2749" s="399" t="s">
        <v>951</v>
      </c>
    </row>
    <row r="2750" spans="1:12" ht="13.5">
      <c r="A2750" s="399" t="s">
        <v>3544</v>
      </c>
      <c r="B2750" s="399" t="s">
        <v>3545</v>
      </c>
      <c r="C2750" s="399" t="s">
        <v>3840</v>
      </c>
      <c r="D2750" s="399" t="s">
        <v>3841</v>
      </c>
      <c r="E2750" s="400" t="s">
        <v>947</v>
      </c>
      <c r="F2750" s="399" t="s">
        <v>947</v>
      </c>
      <c r="G2750" s="399">
        <v>92013</v>
      </c>
      <c r="H2750" s="399" t="s">
        <v>3909</v>
      </c>
      <c r="I2750" s="399" t="s">
        <v>1036</v>
      </c>
      <c r="J2750" s="399" t="s">
        <v>1037</v>
      </c>
      <c r="K2750" s="400">
        <v>66.959999999999994</v>
      </c>
      <c r="L2750" s="399" t="s">
        <v>951</v>
      </c>
    </row>
    <row r="2751" spans="1:12" ht="13.5">
      <c r="A2751" s="399" t="s">
        <v>3544</v>
      </c>
      <c r="B2751" s="399" t="s">
        <v>3545</v>
      </c>
      <c r="C2751" s="399" t="s">
        <v>3840</v>
      </c>
      <c r="D2751" s="399" t="s">
        <v>3841</v>
      </c>
      <c r="E2751" s="400" t="s">
        <v>947</v>
      </c>
      <c r="F2751" s="399" t="s">
        <v>947</v>
      </c>
      <c r="G2751" s="399">
        <v>92014</v>
      </c>
      <c r="H2751" s="399" t="s">
        <v>3910</v>
      </c>
      <c r="I2751" s="399" t="s">
        <v>1036</v>
      </c>
      <c r="J2751" s="399" t="s">
        <v>1037</v>
      </c>
      <c r="K2751" s="400">
        <v>45.18</v>
      </c>
      <c r="L2751" s="399" t="s">
        <v>951</v>
      </c>
    </row>
    <row r="2752" spans="1:12" ht="13.5">
      <c r="A2752" s="399" t="s">
        <v>3544</v>
      </c>
      <c r="B2752" s="399" t="s">
        <v>3545</v>
      </c>
      <c r="C2752" s="399" t="s">
        <v>3840</v>
      </c>
      <c r="D2752" s="399" t="s">
        <v>3841</v>
      </c>
      <c r="E2752" s="400" t="s">
        <v>947</v>
      </c>
      <c r="F2752" s="399" t="s">
        <v>947</v>
      </c>
      <c r="G2752" s="399">
        <v>92015</v>
      </c>
      <c r="H2752" s="399" t="s">
        <v>3911</v>
      </c>
      <c r="I2752" s="399" t="s">
        <v>1036</v>
      </c>
      <c r="J2752" s="399" t="s">
        <v>1037</v>
      </c>
      <c r="K2752" s="400">
        <v>51.24</v>
      </c>
      <c r="L2752" s="399" t="s">
        <v>951</v>
      </c>
    </row>
    <row r="2753" spans="1:12" ht="13.5">
      <c r="A2753" s="399" t="s">
        <v>3544</v>
      </c>
      <c r="B2753" s="399" t="s">
        <v>3545</v>
      </c>
      <c r="C2753" s="399" t="s">
        <v>3840</v>
      </c>
      <c r="D2753" s="399" t="s">
        <v>3841</v>
      </c>
      <c r="E2753" s="400" t="s">
        <v>947</v>
      </c>
      <c r="F2753" s="399" t="s">
        <v>947</v>
      </c>
      <c r="G2753" s="399">
        <v>92016</v>
      </c>
      <c r="H2753" s="399" t="s">
        <v>3912</v>
      </c>
      <c r="I2753" s="399" t="s">
        <v>1036</v>
      </c>
      <c r="J2753" s="399" t="s">
        <v>1037</v>
      </c>
      <c r="K2753" s="400">
        <v>52.07</v>
      </c>
      <c r="L2753" s="399" t="s">
        <v>951</v>
      </c>
    </row>
    <row r="2754" spans="1:12" ht="13.5">
      <c r="A2754" s="399" t="s">
        <v>3544</v>
      </c>
      <c r="B2754" s="399" t="s">
        <v>3545</v>
      </c>
      <c r="C2754" s="399" t="s">
        <v>3840</v>
      </c>
      <c r="D2754" s="399" t="s">
        <v>3841</v>
      </c>
      <c r="E2754" s="400" t="s">
        <v>947</v>
      </c>
      <c r="F2754" s="399" t="s">
        <v>947</v>
      </c>
      <c r="G2754" s="399">
        <v>92017</v>
      </c>
      <c r="H2754" s="399" t="s">
        <v>3913</v>
      </c>
      <c r="I2754" s="399" t="s">
        <v>1036</v>
      </c>
      <c r="J2754" s="399" t="s">
        <v>1037</v>
      </c>
      <c r="K2754" s="400">
        <v>58.13</v>
      </c>
      <c r="L2754" s="399" t="s">
        <v>951</v>
      </c>
    </row>
    <row r="2755" spans="1:12" ht="13.5">
      <c r="A2755" s="399" t="s">
        <v>3544</v>
      </c>
      <c r="B2755" s="399" t="s">
        <v>3545</v>
      </c>
      <c r="C2755" s="399" t="s">
        <v>3840</v>
      </c>
      <c r="D2755" s="399" t="s">
        <v>3841</v>
      </c>
      <c r="E2755" s="400" t="s">
        <v>947</v>
      </c>
      <c r="F2755" s="399" t="s">
        <v>947</v>
      </c>
      <c r="G2755" s="399">
        <v>92018</v>
      </c>
      <c r="H2755" s="399" t="s">
        <v>3914</v>
      </c>
      <c r="I2755" s="399" t="s">
        <v>1036</v>
      </c>
      <c r="J2755" s="399" t="s">
        <v>1037</v>
      </c>
      <c r="K2755" s="400">
        <v>59.83</v>
      </c>
      <c r="L2755" s="399" t="s">
        <v>951</v>
      </c>
    </row>
    <row r="2756" spans="1:12" ht="13.5">
      <c r="A2756" s="399" t="s">
        <v>3544</v>
      </c>
      <c r="B2756" s="399" t="s">
        <v>3545</v>
      </c>
      <c r="C2756" s="399" t="s">
        <v>3840</v>
      </c>
      <c r="D2756" s="399" t="s">
        <v>3841</v>
      </c>
      <c r="E2756" s="400" t="s">
        <v>947</v>
      </c>
      <c r="F2756" s="399" t="s">
        <v>947</v>
      </c>
      <c r="G2756" s="399">
        <v>92019</v>
      </c>
      <c r="H2756" s="399" t="s">
        <v>3915</v>
      </c>
      <c r="I2756" s="399" t="s">
        <v>1036</v>
      </c>
      <c r="J2756" s="399" t="s">
        <v>1037</v>
      </c>
      <c r="K2756" s="400">
        <v>70.89</v>
      </c>
      <c r="L2756" s="399" t="s">
        <v>951</v>
      </c>
    </row>
    <row r="2757" spans="1:12" ht="13.5">
      <c r="A2757" s="399" t="s">
        <v>3544</v>
      </c>
      <c r="B2757" s="399" t="s">
        <v>3545</v>
      </c>
      <c r="C2757" s="399" t="s">
        <v>3840</v>
      </c>
      <c r="D2757" s="399" t="s">
        <v>3841</v>
      </c>
      <c r="E2757" s="400" t="s">
        <v>947</v>
      </c>
      <c r="F2757" s="399" t="s">
        <v>947</v>
      </c>
      <c r="G2757" s="399">
        <v>92020</v>
      </c>
      <c r="H2757" s="399" t="s">
        <v>3916</v>
      </c>
      <c r="I2757" s="399" t="s">
        <v>1036</v>
      </c>
      <c r="J2757" s="399" t="s">
        <v>1037</v>
      </c>
      <c r="K2757" s="400">
        <v>88.51</v>
      </c>
      <c r="L2757" s="399" t="s">
        <v>951</v>
      </c>
    </row>
    <row r="2758" spans="1:12" ht="13.5">
      <c r="A2758" s="399" t="s">
        <v>3544</v>
      </c>
      <c r="B2758" s="399" t="s">
        <v>3545</v>
      </c>
      <c r="C2758" s="399" t="s">
        <v>3840</v>
      </c>
      <c r="D2758" s="399" t="s">
        <v>3841</v>
      </c>
      <c r="E2758" s="400" t="s">
        <v>947</v>
      </c>
      <c r="F2758" s="399" t="s">
        <v>947</v>
      </c>
      <c r="G2758" s="399">
        <v>92021</v>
      </c>
      <c r="H2758" s="399" t="s">
        <v>3917</v>
      </c>
      <c r="I2758" s="399" t="s">
        <v>1036</v>
      </c>
      <c r="J2758" s="399" t="s">
        <v>1037</v>
      </c>
      <c r="K2758" s="400">
        <v>99.57</v>
      </c>
      <c r="L2758" s="399" t="s">
        <v>951</v>
      </c>
    </row>
    <row r="2759" spans="1:12" ht="13.5">
      <c r="A2759" s="399" t="s">
        <v>3544</v>
      </c>
      <c r="B2759" s="399" t="s">
        <v>3545</v>
      </c>
      <c r="C2759" s="399" t="s">
        <v>3840</v>
      </c>
      <c r="D2759" s="399" t="s">
        <v>3841</v>
      </c>
      <c r="E2759" s="400" t="s">
        <v>947</v>
      </c>
      <c r="F2759" s="399" t="s">
        <v>947</v>
      </c>
      <c r="G2759" s="399">
        <v>92022</v>
      </c>
      <c r="H2759" s="399" t="s">
        <v>3918</v>
      </c>
      <c r="I2759" s="399" t="s">
        <v>1036</v>
      </c>
      <c r="J2759" s="399" t="s">
        <v>1037</v>
      </c>
      <c r="K2759" s="400">
        <v>32.6</v>
      </c>
      <c r="L2759" s="399" t="s">
        <v>951</v>
      </c>
    </row>
    <row r="2760" spans="1:12" ht="13.5">
      <c r="A2760" s="399" t="s">
        <v>3544</v>
      </c>
      <c r="B2760" s="399" t="s">
        <v>3545</v>
      </c>
      <c r="C2760" s="399" t="s">
        <v>3840</v>
      </c>
      <c r="D2760" s="399" t="s">
        <v>3841</v>
      </c>
      <c r="E2760" s="400" t="s">
        <v>947</v>
      </c>
      <c r="F2760" s="399" t="s">
        <v>947</v>
      </c>
      <c r="G2760" s="399">
        <v>92023</v>
      </c>
      <c r="H2760" s="399" t="s">
        <v>3919</v>
      </c>
      <c r="I2760" s="399" t="s">
        <v>1036</v>
      </c>
      <c r="J2760" s="399" t="s">
        <v>1037</v>
      </c>
      <c r="K2760" s="400">
        <v>39.49</v>
      </c>
      <c r="L2760" s="399" t="s">
        <v>951</v>
      </c>
    </row>
    <row r="2761" spans="1:12" ht="13.5">
      <c r="A2761" s="399" t="s">
        <v>3544</v>
      </c>
      <c r="B2761" s="399" t="s">
        <v>3545</v>
      </c>
      <c r="C2761" s="399" t="s">
        <v>3840</v>
      </c>
      <c r="D2761" s="399" t="s">
        <v>3841</v>
      </c>
      <c r="E2761" s="400" t="s">
        <v>947</v>
      </c>
      <c r="F2761" s="399" t="s">
        <v>947</v>
      </c>
      <c r="G2761" s="399">
        <v>92024</v>
      </c>
      <c r="H2761" s="399" t="s">
        <v>3920</v>
      </c>
      <c r="I2761" s="399" t="s">
        <v>1036</v>
      </c>
      <c r="J2761" s="399" t="s">
        <v>1037</v>
      </c>
      <c r="K2761" s="400">
        <v>49.82</v>
      </c>
      <c r="L2761" s="399" t="s">
        <v>951</v>
      </c>
    </row>
    <row r="2762" spans="1:12" ht="13.5">
      <c r="A2762" s="399" t="s">
        <v>3544</v>
      </c>
      <c r="B2762" s="399" t="s">
        <v>3545</v>
      </c>
      <c r="C2762" s="399" t="s">
        <v>3840</v>
      </c>
      <c r="D2762" s="399" t="s">
        <v>3841</v>
      </c>
      <c r="E2762" s="400" t="s">
        <v>947</v>
      </c>
      <c r="F2762" s="399" t="s">
        <v>947</v>
      </c>
      <c r="G2762" s="399">
        <v>92025</v>
      </c>
      <c r="H2762" s="399" t="s">
        <v>3921</v>
      </c>
      <c r="I2762" s="399" t="s">
        <v>1036</v>
      </c>
      <c r="J2762" s="399" t="s">
        <v>1037</v>
      </c>
      <c r="K2762" s="400">
        <v>56.71</v>
      </c>
      <c r="L2762" s="399" t="s">
        <v>951</v>
      </c>
    </row>
    <row r="2763" spans="1:12" ht="13.5">
      <c r="A2763" s="399" t="s">
        <v>3544</v>
      </c>
      <c r="B2763" s="399" t="s">
        <v>3545</v>
      </c>
      <c r="C2763" s="399" t="s">
        <v>3840</v>
      </c>
      <c r="D2763" s="399" t="s">
        <v>3841</v>
      </c>
      <c r="E2763" s="400" t="s">
        <v>947</v>
      </c>
      <c r="F2763" s="399" t="s">
        <v>947</v>
      </c>
      <c r="G2763" s="399">
        <v>92026</v>
      </c>
      <c r="H2763" s="399" t="s">
        <v>3922</v>
      </c>
      <c r="I2763" s="399" t="s">
        <v>1036</v>
      </c>
      <c r="J2763" s="399" t="s">
        <v>1037</v>
      </c>
      <c r="K2763" s="400">
        <v>45.6</v>
      </c>
      <c r="L2763" s="399" t="s">
        <v>951</v>
      </c>
    </row>
    <row r="2764" spans="1:12" ht="13.5">
      <c r="A2764" s="399" t="s">
        <v>3544</v>
      </c>
      <c r="B2764" s="399" t="s">
        <v>3545</v>
      </c>
      <c r="C2764" s="399" t="s">
        <v>3840</v>
      </c>
      <c r="D2764" s="399" t="s">
        <v>3841</v>
      </c>
      <c r="E2764" s="400" t="s">
        <v>947</v>
      </c>
      <c r="F2764" s="399" t="s">
        <v>947</v>
      </c>
      <c r="G2764" s="399">
        <v>92027</v>
      </c>
      <c r="H2764" s="399" t="s">
        <v>3923</v>
      </c>
      <c r="I2764" s="399" t="s">
        <v>1036</v>
      </c>
      <c r="J2764" s="399" t="s">
        <v>1037</v>
      </c>
      <c r="K2764" s="400">
        <v>52.49</v>
      </c>
      <c r="L2764" s="399" t="s">
        <v>951</v>
      </c>
    </row>
    <row r="2765" spans="1:12" ht="13.5">
      <c r="A2765" s="399" t="s">
        <v>3544</v>
      </c>
      <c r="B2765" s="399" t="s">
        <v>3545</v>
      </c>
      <c r="C2765" s="399" t="s">
        <v>3840</v>
      </c>
      <c r="D2765" s="399" t="s">
        <v>3841</v>
      </c>
      <c r="E2765" s="400" t="s">
        <v>947</v>
      </c>
      <c r="F2765" s="399" t="s">
        <v>947</v>
      </c>
      <c r="G2765" s="399">
        <v>92028</v>
      </c>
      <c r="H2765" s="399" t="s">
        <v>3924</v>
      </c>
      <c r="I2765" s="399" t="s">
        <v>1036</v>
      </c>
      <c r="J2765" s="399" t="s">
        <v>1037</v>
      </c>
      <c r="K2765" s="400">
        <v>37.869999999999997</v>
      </c>
      <c r="L2765" s="399" t="s">
        <v>951</v>
      </c>
    </row>
    <row r="2766" spans="1:12" ht="13.5">
      <c r="A2766" s="399" t="s">
        <v>3544</v>
      </c>
      <c r="B2766" s="399" t="s">
        <v>3545</v>
      </c>
      <c r="C2766" s="399" t="s">
        <v>3840</v>
      </c>
      <c r="D2766" s="399" t="s">
        <v>3841</v>
      </c>
      <c r="E2766" s="400" t="s">
        <v>947</v>
      </c>
      <c r="F2766" s="399" t="s">
        <v>947</v>
      </c>
      <c r="G2766" s="399">
        <v>92029</v>
      </c>
      <c r="H2766" s="399" t="s">
        <v>3925</v>
      </c>
      <c r="I2766" s="399" t="s">
        <v>1036</v>
      </c>
      <c r="J2766" s="399" t="s">
        <v>1037</v>
      </c>
      <c r="K2766" s="400">
        <v>44.76</v>
      </c>
      <c r="L2766" s="399" t="s">
        <v>951</v>
      </c>
    </row>
    <row r="2767" spans="1:12" ht="13.5">
      <c r="A2767" s="399" t="s">
        <v>3544</v>
      </c>
      <c r="B2767" s="399" t="s">
        <v>3545</v>
      </c>
      <c r="C2767" s="399" t="s">
        <v>3840</v>
      </c>
      <c r="D2767" s="399" t="s">
        <v>3841</v>
      </c>
      <c r="E2767" s="400" t="s">
        <v>947</v>
      </c>
      <c r="F2767" s="399" t="s">
        <v>947</v>
      </c>
      <c r="G2767" s="399">
        <v>92030</v>
      </c>
      <c r="H2767" s="399" t="s">
        <v>3926</v>
      </c>
      <c r="I2767" s="399" t="s">
        <v>1036</v>
      </c>
      <c r="J2767" s="399" t="s">
        <v>1037</v>
      </c>
      <c r="K2767" s="400">
        <v>55.06</v>
      </c>
      <c r="L2767" s="399" t="s">
        <v>951</v>
      </c>
    </row>
    <row r="2768" spans="1:12" ht="13.5">
      <c r="A2768" s="399" t="s">
        <v>3544</v>
      </c>
      <c r="B2768" s="399" t="s">
        <v>3545</v>
      </c>
      <c r="C2768" s="399" t="s">
        <v>3840</v>
      </c>
      <c r="D2768" s="399" t="s">
        <v>3841</v>
      </c>
      <c r="E2768" s="400" t="s">
        <v>947</v>
      </c>
      <c r="F2768" s="399" t="s">
        <v>947</v>
      </c>
      <c r="G2768" s="399">
        <v>92031</v>
      </c>
      <c r="H2768" s="399" t="s">
        <v>3927</v>
      </c>
      <c r="I2768" s="399" t="s">
        <v>1036</v>
      </c>
      <c r="J2768" s="399" t="s">
        <v>1037</v>
      </c>
      <c r="K2768" s="400">
        <v>61.95</v>
      </c>
      <c r="L2768" s="399" t="s">
        <v>951</v>
      </c>
    </row>
    <row r="2769" spans="1:12" ht="13.5">
      <c r="A2769" s="399" t="s">
        <v>3544</v>
      </c>
      <c r="B2769" s="399" t="s">
        <v>3545</v>
      </c>
      <c r="C2769" s="399" t="s">
        <v>3840</v>
      </c>
      <c r="D2769" s="399" t="s">
        <v>3841</v>
      </c>
      <c r="E2769" s="400" t="s">
        <v>947</v>
      </c>
      <c r="F2769" s="399" t="s">
        <v>947</v>
      </c>
      <c r="G2769" s="399">
        <v>92032</v>
      </c>
      <c r="H2769" s="399" t="s">
        <v>3928</v>
      </c>
      <c r="I2769" s="399" t="s">
        <v>1036</v>
      </c>
      <c r="J2769" s="399" t="s">
        <v>1037</v>
      </c>
      <c r="K2769" s="400">
        <v>56.11</v>
      </c>
      <c r="L2769" s="399" t="s">
        <v>951</v>
      </c>
    </row>
    <row r="2770" spans="1:12" ht="13.5">
      <c r="A2770" s="399" t="s">
        <v>3544</v>
      </c>
      <c r="B2770" s="399" t="s">
        <v>3545</v>
      </c>
      <c r="C2770" s="399" t="s">
        <v>3840</v>
      </c>
      <c r="D2770" s="399" t="s">
        <v>3841</v>
      </c>
      <c r="E2770" s="400" t="s">
        <v>947</v>
      </c>
      <c r="F2770" s="399" t="s">
        <v>947</v>
      </c>
      <c r="G2770" s="399">
        <v>92033</v>
      </c>
      <c r="H2770" s="399" t="s">
        <v>3929</v>
      </c>
      <c r="I2770" s="399" t="s">
        <v>1036</v>
      </c>
      <c r="J2770" s="399" t="s">
        <v>1037</v>
      </c>
      <c r="K2770" s="400">
        <v>63</v>
      </c>
      <c r="L2770" s="399" t="s">
        <v>951</v>
      </c>
    </row>
    <row r="2771" spans="1:12" ht="13.5">
      <c r="A2771" s="399" t="s">
        <v>3544</v>
      </c>
      <c r="B2771" s="399" t="s">
        <v>3545</v>
      </c>
      <c r="C2771" s="399" t="s">
        <v>3840</v>
      </c>
      <c r="D2771" s="399" t="s">
        <v>3841</v>
      </c>
      <c r="E2771" s="400" t="s">
        <v>947</v>
      </c>
      <c r="F2771" s="399" t="s">
        <v>947</v>
      </c>
      <c r="G2771" s="399">
        <v>92034</v>
      </c>
      <c r="H2771" s="399" t="s">
        <v>3930</v>
      </c>
      <c r="I2771" s="399" t="s">
        <v>1036</v>
      </c>
      <c r="J2771" s="399" t="s">
        <v>1037</v>
      </c>
      <c r="K2771" s="400">
        <v>50.87</v>
      </c>
      <c r="L2771" s="399" t="s">
        <v>951</v>
      </c>
    </row>
    <row r="2772" spans="1:12" ht="13.5">
      <c r="A2772" s="399" t="s">
        <v>3544</v>
      </c>
      <c r="B2772" s="399" t="s">
        <v>3545</v>
      </c>
      <c r="C2772" s="399" t="s">
        <v>3840</v>
      </c>
      <c r="D2772" s="399" t="s">
        <v>3841</v>
      </c>
      <c r="E2772" s="400" t="s">
        <v>947</v>
      </c>
      <c r="F2772" s="399" t="s">
        <v>947</v>
      </c>
      <c r="G2772" s="399">
        <v>92035</v>
      </c>
      <c r="H2772" s="399" t="s">
        <v>3931</v>
      </c>
      <c r="I2772" s="399" t="s">
        <v>1036</v>
      </c>
      <c r="J2772" s="399" t="s">
        <v>1037</v>
      </c>
      <c r="K2772" s="400">
        <v>57.76</v>
      </c>
      <c r="L2772" s="399" t="s">
        <v>951</v>
      </c>
    </row>
    <row r="2773" spans="1:12" ht="13.5">
      <c r="A2773" s="399" t="s">
        <v>3544</v>
      </c>
      <c r="B2773" s="399" t="s">
        <v>3545</v>
      </c>
      <c r="C2773" s="399" t="s">
        <v>3932</v>
      </c>
      <c r="D2773" s="399" t="s">
        <v>3933</v>
      </c>
      <c r="E2773" s="400" t="s">
        <v>947</v>
      </c>
      <c r="F2773" s="399" t="s">
        <v>947</v>
      </c>
      <c r="G2773" s="399">
        <v>72278</v>
      </c>
      <c r="H2773" s="399" t="s">
        <v>3934</v>
      </c>
      <c r="I2773" s="399" t="s">
        <v>1036</v>
      </c>
      <c r="J2773" s="399" t="s">
        <v>950</v>
      </c>
      <c r="K2773" s="400">
        <v>81.19</v>
      </c>
      <c r="L2773" s="399" t="s">
        <v>951</v>
      </c>
    </row>
    <row r="2774" spans="1:12" ht="13.5">
      <c r="A2774" s="399" t="s">
        <v>3544</v>
      </c>
      <c r="B2774" s="399" t="s">
        <v>3545</v>
      </c>
      <c r="C2774" s="399" t="s">
        <v>3932</v>
      </c>
      <c r="D2774" s="399" t="s">
        <v>3933</v>
      </c>
      <c r="E2774" s="400" t="s">
        <v>947</v>
      </c>
      <c r="F2774" s="399" t="s">
        <v>947</v>
      </c>
      <c r="G2774" s="399">
        <v>72280</v>
      </c>
      <c r="H2774" s="399" t="s">
        <v>3935</v>
      </c>
      <c r="I2774" s="399" t="s">
        <v>1036</v>
      </c>
      <c r="J2774" s="399" t="s">
        <v>950</v>
      </c>
      <c r="K2774" s="400">
        <v>41.65</v>
      </c>
      <c r="L2774" s="399" t="s">
        <v>951</v>
      </c>
    </row>
    <row r="2775" spans="1:12" ht="13.5">
      <c r="A2775" s="399" t="s">
        <v>3544</v>
      </c>
      <c r="B2775" s="399" t="s">
        <v>3545</v>
      </c>
      <c r="C2775" s="399" t="s">
        <v>3932</v>
      </c>
      <c r="D2775" s="399" t="s">
        <v>3933</v>
      </c>
      <c r="E2775" s="400" t="s">
        <v>947</v>
      </c>
      <c r="F2775" s="399" t="s">
        <v>947</v>
      </c>
      <c r="G2775" s="399">
        <v>97583</v>
      </c>
      <c r="H2775" s="399" t="s">
        <v>3936</v>
      </c>
      <c r="I2775" s="399" t="s">
        <v>1036</v>
      </c>
      <c r="J2775" s="399" t="s">
        <v>950</v>
      </c>
      <c r="K2775" s="400">
        <v>43.72</v>
      </c>
      <c r="L2775" s="399" t="s">
        <v>951</v>
      </c>
    </row>
    <row r="2776" spans="1:12" ht="13.5">
      <c r="A2776" s="399" t="s">
        <v>3544</v>
      </c>
      <c r="B2776" s="399" t="s">
        <v>3545</v>
      </c>
      <c r="C2776" s="399" t="s">
        <v>3932</v>
      </c>
      <c r="D2776" s="399" t="s">
        <v>3933</v>
      </c>
      <c r="E2776" s="400" t="s">
        <v>947</v>
      </c>
      <c r="F2776" s="399" t="s">
        <v>947</v>
      </c>
      <c r="G2776" s="399">
        <v>97584</v>
      </c>
      <c r="H2776" s="399" t="s">
        <v>3937</v>
      </c>
      <c r="I2776" s="399" t="s">
        <v>1036</v>
      </c>
      <c r="J2776" s="399" t="s">
        <v>950</v>
      </c>
      <c r="K2776" s="400">
        <v>59.32</v>
      </c>
      <c r="L2776" s="399" t="s">
        <v>951</v>
      </c>
    </row>
    <row r="2777" spans="1:12" ht="13.5">
      <c r="A2777" s="399" t="s">
        <v>3544</v>
      </c>
      <c r="B2777" s="399" t="s">
        <v>3545</v>
      </c>
      <c r="C2777" s="399" t="s">
        <v>3932</v>
      </c>
      <c r="D2777" s="399" t="s">
        <v>3933</v>
      </c>
      <c r="E2777" s="400" t="s">
        <v>947</v>
      </c>
      <c r="F2777" s="399" t="s">
        <v>947</v>
      </c>
      <c r="G2777" s="399">
        <v>97585</v>
      </c>
      <c r="H2777" s="399" t="s">
        <v>3938</v>
      </c>
      <c r="I2777" s="399" t="s">
        <v>1036</v>
      </c>
      <c r="J2777" s="399" t="s">
        <v>950</v>
      </c>
      <c r="K2777" s="400">
        <v>57.88</v>
      </c>
      <c r="L2777" s="399" t="s">
        <v>951</v>
      </c>
    </row>
    <row r="2778" spans="1:12" ht="13.5">
      <c r="A2778" s="399" t="s">
        <v>3544</v>
      </c>
      <c r="B2778" s="399" t="s">
        <v>3545</v>
      </c>
      <c r="C2778" s="399" t="s">
        <v>3932</v>
      </c>
      <c r="D2778" s="399" t="s">
        <v>3933</v>
      </c>
      <c r="E2778" s="400" t="s">
        <v>947</v>
      </c>
      <c r="F2778" s="399" t="s">
        <v>947</v>
      </c>
      <c r="G2778" s="399">
        <v>97586</v>
      </c>
      <c r="H2778" s="399" t="s">
        <v>3939</v>
      </c>
      <c r="I2778" s="399" t="s">
        <v>1036</v>
      </c>
      <c r="J2778" s="399" t="s">
        <v>950</v>
      </c>
      <c r="K2778" s="400">
        <v>76.709999999999994</v>
      </c>
      <c r="L2778" s="399" t="s">
        <v>951</v>
      </c>
    </row>
    <row r="2779" spans="1:12" ht="13.5">
      <c r="A2779" s="399" t="s">
        <v>3544</v>
      </c>
      <c r="B2779" s="399" t="s">
        <v>3545</v>
      </c>
      <c r="C2779" s="399" t="s">
        <v>3932</v>
      </c>
      <c r="D2779" s="399" t="s">
        <v>3933</v>
      </c>
      <c r="E2779" s="400" t="s">
        <v>947</v>
      </c>
      <c r="F2779" s="399" t="s">
        <v>947</v>
      </c>
      <c r="G2779" s="399">
        <v>97587</v>
      </c>
      <c r="H2779" s="399" t="s">
        <v>3940</v>
      </c>
      <c r="I2779" s="399" t="s">
        <v>1036</v>
      </c>
      <c r="J2779" s="399" t="s">
        <v>950</v>
      </c>
      <c r="K2779" s="400">
        <v>134.86000000000001</v>
      </c>
      <c r="L2779" s="399" t="s">
        <v>951</v>
      </c>
    </row>
    <row r="2780" spans="1:12" ht="13.5">
      <c r="A2780" s="399" t="s">
        <v>3544</v>
      </c>
      <c r="B2780" s="399" t="s">
        <v>3545</v>
      </c>
      <c r="C2780" s="399" t="s">
        <v>3932</v>
      </c>
      <c r="D2780" s="399" t="s">
        <v>3933</v>
      </c>
      <c r="E2780" s="400" t="s">
        <v>947</v>
      </c>
      <c r="F2780" s="399" t="s">
        <v>947</v>
      </c>
      <c r="G2780" s="399">
        <v>97589</v>
      </c>
      <c r="H2780" s="399" t="s">
        <v>3941</v>
      </c>
      <c r="I2780" s="399" t="s">
        <v>1036</v>
      </c>
      <c r="J2780" s="399" t="s">
        <v>950</v>
      </c>
      <c r="K2780" s="400">
        <v>29.84</v>
      </c>
      <c r="L2780" s="399" t="s">
        <v>951</v>
      </c>
    </row>
    <row r="2781" spans="1:12" ht="13.5">
      <c r="A2781" s="399" t="s">
        <v>3544</v>
      </c>
      <c r="B2781" s="399" t="s">
        <v>3545</v>
      </c>
      <c r="C2781" s="399" t="s">
        <v>3932</v>
      </c>
      <c r="D2781" s="399" t="s">
        <v>3933</v>
      </c>
      <c r="E2781" s="400" t="s">
        <v>947</v>
      </c>
      <c r="F2781" s="399" t="s">
        <v>947</v>
      </c>
      <c r="G2781" s="399">
        <v>97590</v>
      </c>
      <c r="H2781" s="399" t="s">
        <v>3942</v>
      </c>
      <c r="I2781" s="399" t="s">
        <v>1036</v>
      </c>
      <c r="J2781" s="399" t="s">
        <v>950</v>
      </c>
      <c r="K2781" s="400">
        <v>55.86</v>
      </c>
      <c r="L2781" s="399" t="s">
        <v>951</v>
      </c>
    </row>
    <row r="2782" spans="1:12" ht="13.5">
      <c r="A2782" s="399" t="s">
        <v>3544</v>
      </c>
      <c r="B2782" s="399" t="s">
        <v>3545</v>
      </c>
      <c r="C2782" s="399" t="s">
        <v>3932</v>
      </c>
      <c r="D2782" s="399" t="s">
        <v>3933</v>
      </c>
      <c r="E2782" s="400" t="s">
        <v>947</v>
      </c>
      <c r="F2782" s="399" t="s">
        <v>947</v>
      </c>
      <c r="G2782" s="399">
        <v>97591</v>
      </c>
      <c r="H2782" s="399" t="s">
        <v>3943</v>
      </c>
      <c r="I2782" s="399" t="s">
        <v>1036</v>
      </c>
      <c r="J2782" s="399" t="s">
        <v>950</v>
      </c>
      <c r="K2782" s="400">
        <v>75.86</v>
      </c>
      <c r="L2782" s="399" t="s">
        <v>951</v>
      </c>
    </row>
    <row r="2783" spans="1:12" ht="13.5">
      <c r="A2783" s="399" t="s">
        <v>3544</v>
      </c>
      <c r="B2783" s="399" t="s">
        <v>3545</v>
      </c>
      <c r="C2783" s="399" t="s">
        <v>3932</v>
      </c>
      <c r="D2783" s="399" t="s">
        <v>3933</v>
      </c>
      <c r="E2783" s="400" t="s">
        <v>947</v>
      </c>
      <c r="F2783" s="399" t="s">
        <v>947</v>
      </c>
      <c r="G2783" s="399">
        <v>97592</v>
      </c>
      <c r="H2783" s="399" t="s">
        <v>3944</v>
      </c>
      <c r="I2783" s="399" t="s">
        <v>1036</v>
      </c>
      <c r="J2783" s="399" t="s">
        <v>1037</v>
      </c>
      <c r="K2783" s="400">
        <v>40.18</v>
      </c>
      <c r="L2783" s="399" t="s">
        <v>951</v>
      </c>
    </row>
    <row r="2784" spans="1:12" ht="13.5">
      <c r="A2784" s="399" t="s">
        <v>3544</v>
      </c>
      <c r="B2784" s="399" t="s">
        <v>3545</v>
      </c>
      <c r="C2784" s="399" t="s">
        <v>3932</v>
      </c>
      <c r="D2784" s="399" t="s">
        <v>3933</v>
      </c>
      <c r="E2784" s="400" t="s">
        <v>947</v>
      </c>
      <c r="F2784" s="399" t="s">
        <v>947</v>
      </c>
      <c r="G2784" s="399">
        <v>97593</v>
      </c>
      <c r="H2784" s="399" t="s">
        <v>3945</v>
      </c>
      <c r="I2784" s="399" t="s">
        <v>1036</v>
      </c>
      <c r="J2784" s="399" t="s">
        <v>950</v>
      </c>
      <c r="K2784" s="400">
        <v>74.7</v>
      </c>
      <c r="L2784" s="399" t="s">
        <v>951</v>
      </c>
    </row>
    <row r="2785" spans="1:12" ht="13.5">
      <c r="A2785" s="399" t="s">
        <v>3544</v>
      </c>
      <c r="B2785" s="399" t="s">
        <v>3545</v>
      </c>
      <c r="C2785" s="399" t="s">
        <v>3932</v>
      </c>
      <c r="D2785" s="399" t="s">
        <v>3933</v>
      </c>
      <c r="E2785" s="400" t="s">
        <v>947</v>
      </c>
      <c r="F2785" s="399" t="s">
        <v>947</v>
      </c>
      <c r="G2785" s="399">
        <v>97594</v>
      </c>
      <c r="H2785" s="399" t="s">
        <v>3946</v>
      </c>
      <c r="I2785" s="399" t="s">
        <v>1036</v>
      </c>
      <c r="J2785" s="399" t="s">
        <v>950</v>
      </c>
      <c r="K2785" s="400">
        <v>74.739999999999995</v>
      </c>
      <c r="L2785" s="399" t="s">
        <v>951</v>
      </c>
    </row>
    <row r="2786" spans="1:12" ht="13.5">
      <c r="A2786" s="399" t="s">
        <v>3544</v>
      </c>
      <c r="B2786" s="399" t="s">
        <v>3545</v>
      </c>
      <c r="C2786" s="399" t="s">
        <v>3932</v>
      </c>
      <c r="D2786" s="399" t="s">
        <v>3933</v>
      </c>
      <c r="E2786" s="400" t="s">
        <v>947</v>
      </c>
      <c r="F2786" s="399" t="s">
        <v>947</v>
      </c>
      <c r="G2786" s="399">
        <v>97595</v>
      </c>
      <c r="H2786" s="399" t="s">
        <v>3947</v>
      </c>
      <c r="I2786" s="399" t="s">
        <v>1036</v>
      </c>
      <c r="J2786" s="399" t="s">
        <v>950</v>
      </c>
      <c r="K2786" s="400">
        <v>53.76</v>
      </c>
      <c r="L2786" s="399" t="s">
        <v>951</v>
      </c>
    </row>
    <row r="2787" spans="1:12" ht="13.5">
      <c r="A2787" s="399" t="s">
        <v>3544</v>
      </c>
      <c r="B2787" s="399" t="s">
        <v>3545</v>
      </c>
      <c r="C2787" s="399" t="s">
        <v>3932</v>
      </c>
      <c r="D2787" s="399" t="s">
        <v>3933</v>
      </c>
      <c r="E2787" s="400" t="s">
        <v>947</v>
      </c>
      <c r="F2787" s="399" t="s">
        <v>947</v>
      </c>
      <c r="G2787" s="399">
        <v>97596</v>
      </c>
      <c r="H2787" s="399" t="s">
        <v>3948</v>
      </c>
      <c r="I2787" s="399" t="s">
        <v>1036</v>
      </c>
      <c r="J2787" s="399" t="s">
        <v>950</v>
      </c>
      <c r="K2787" s="400">
        <v>39.71</v>
      </c>
      <c r="L2787" s="399" t="s">
        <v>951</v>
      </c>
    </row>
    <row r="2788" spans="1:12" ht="13.5">
      <c r="A2788" s="399" t="s">
        <v>3544</v>
      </c>
      <c r="B2788" s="399" t="s">
        <v>3545</v>
      </c>
      <c r="C2788" s="399" t="s">
        <v>3932</v>
      </c>
      <c r="D2788" s="399" t="s">
        <v>3933</v>
      </c>
      <c r="E2788" s="400" t="s">
        <v>947</v>
      </c>
      <c r="F2788" s="399" t="s">
        <v>947</v>
      </c>
      <c r="G2788" s="399">
        <v>97597</v>
      </c>
      <c r="H2788" s="399" t="s">
        <v>3949</v>
      </c>
      <c r="I2788" s="399" t="s">
        <v>1036</v>
      </c>
      <c r="J2788" s="399" t="s">
        <v>950</v>
      </c>
      <c r="K2788" s="400">
        <v>36.909999999999997</v>
      </c>
      <c r="L2788" s="399" t="s">
        <v>951</v>
      </c>
    </row>
    <row r="2789" spans="1:12" ht="13.5">
      <c r="A2789" s="399" t="s">
        <v>3544</v>
      </c>
      <c r="B2789" s="399" t="s">
        <v>3545</v>
      </c>
      <c r="C2789" s="399" t="s">
        <v>3932</v>
      </c>
      <c r="D2789" s="399" t="s">
        <v>3933</v>
      </c>
      <c r="E2789" s="400" t="s">
        <v>947</v>
      </c>
      <c r="F2789" s="399" t="s">
        <v>947</v>
      </c>
      <c r="G2789" s="399">
        <v>97598</v>
      </c>
      <c r="H2789" s="399" t="s">
        <v>3950</v>
      </c>
      <c r="I2789" s="399" t="s">
        <v>1036</v>
      </c>
      <c r="J2789" s="399" t="s">
        <v>950</v>
      </c>
      <c r="K2789" s="400">
        <v>35.11</v>
      </c>
      <c r="L2789" s="399" t="s">
        <v>951</v>
      </c>
    </row>
    <row r="2790" spans="1:12" ht="13.5">
      <c r="A2790" s="399" t="s">
        <v>3544</v>
      </c>
      <c r="B2790" s="399" t="s">
        <v>3545</v>
      </c>
      <c r="C2790" s="399" t="s">
        <v>3932</v>
      </c>
      <c r="D2790" s="399" t="s">
        <v>3933</v>
      </c>
      <c r="E2790" s="400" t="s">
        <v>947</v>
      </c>
      <c r="F2790" s="399" t="s">
        <v>947</v>
      </c>
      <c r="G2790" s="399">
        <v>97599</v>
      </c>
      <c r="H2790" s="399" t="s">
        <v>3951</v>
      </c>
      <c r="I2790" s="399" t="s">
        <v>1036</v>
      </c>
      <c r="J2790" s="399" t="s">
        <v>1037</v>
      </c>
      <c r="K2790" s="400">
        <v>31.76</v>
      </c>
      <c r="L2790" s="399" t="s">
        <v>951</v>
      </c>
    </row>
    <row r="2791" spans="1:12" ht="13.5">
      <c r="A2791" s="399" t="s">
        <v>3544</v>
      </c>
      <c r="B2791" s="399" t="s">
        <v>3545</v>
      </c>
      <c r="C2791" s="399" t="s">
        <v>3932</v>
      </c>
      <c r="D2791" s="399" t="s">
        <v>3933</v>
      </c>
      <c r="E2791" s="400" t="s">
        <v>947</v>
      </c>
      <c r="F2791" s="399" t="s">
        <v>947</v>
      </c>
      <c r="G2791" s="399">
        <v>97609</v>
      </c>
      <c r="H2791" s="399" t="s">
        <v>3952</v>
      </c>
      <c r="I2791" s="399" t="s">
        <v>1036</v>
      </c>
      <c r="J2791" s="399" t="s">
        <v>1037</v>
      </c>
      <c r="K2791" s="400">
        <v>16.38</v>
      </c>
      <c r="L2791" s="399" t="s">
        <v>951</v>
      </c>
    </row>
    <row r="2792" spans="1:12" ht="13.5">
      <c r="A2792" s="399" t="s">
        <v>3544</v>
      </c>
      <c r="B2792" s="399" t="s">
        <v>3545</v>
      </c>
      <c r="C2792" s="399" t="s">
        <v>3932</v>
      </c>
      <c r="D2792" s="399" t="s">
        <v>3933</v>
      </c>
      <c r="E2792" s="400" t="s">
        <v>947</v>
      </c>
      <c r="F2792" s="399" t="s">
        <v>947</v>
      </c>
      <c r="G2792" s="399">
        <v>97610</v>
      </c>
      <c r="H2792" s="399" t="s">
        <v>3953</v>
      </c>
      <c r="I2792" s="399" t="s">
        <v>1036</v>
      </c>
      <c r="J2792" s="399" t="s">
        <v>1037</v>
      </c>
      <c r="K2792" s="400">
        <v>17.760000000000002</v>
      </c>
      <c r="L2792" s="399" t="s">
        <v>951</v>
      </c>
    </row>
    <row r="2793" spans="1:12" ht="13.5">
      <c r="A2793" s="399" t="s">
        <v>3544</v>
      </c>
      <c r="B2793" s="399" t="s">
        <v>3545</v>
      </c>
      <c r="C2793" s="399" t="s">
        <v>3932</v>
      </c>
      <c r="D2793" s="399" t="s">
        <v>3933</v>
      </c>
      <c r="E2793" s="400" t="s">
        <v>947</v>
      </c>
      <c r="F2793" s="399" t="s">
        <v>947</v>
      </c>
      <c r="G2793" s="399">
        <v>97611</v>
      </c>
      <c r="H2793" s="399" t="s">
        <v>3954</v>
      </c>
      <c r="I2793" s="399" t="s">
        <v>1036</v>
      </c>
      <c r="J2793" s="399" t="s">
        <v>950</v>
      </c>
      <c r="K2793" s="400">
        <v>17.96</v>
      </c>
      <c r="L2793" s="399" t="s">
        <v>951</v>
      </c>
    </row>
    <row r="2794" spans="1:12" ht="13.5">
      <c r="A2794" s="399" t="s">
        <v>3544</v>
      </c>
      <c r="B2794" s="399" t="s">
        <v>3545</v>
      </c>
      <c r="C2794" s="399" t="s">
        <v>3932</v>
      </c>
      <c r="D2794" s="399" t="s">
        <v>3933</v>
      </c>
      <c r="E2794" s="400" t="s">
        <v>947</v>
      </c>
      <c r="F2794" s="399" t="s">
        <v>947</v>
      </c>
      <c r="G2794" s="399">
        <v>97612</v>
      </c>
      <c r="H2794" s="399" t="s">
        <v>3955</v>
      </c>
      <c r="I2794" s="399" t="s">
        <v>1036</v>
      </c>
      <c r="J2794" s="399" t="s">
        <v>950</v>
      </c>
      <c r="K2794" s="400">
        <v>19.47</v>
      </c>
      <c r="L2794" s="399" t="s">
        <v>951</v>
      </c>
    </row>
    <row r="2795" spans="1:12" ht="13.5">
      <c r="A2795" s="399" t="s">
        <v>3544</v>
      </c>
      <c r="B2795" s="399" t="s">
        <v>3545</v>
      </c>
      <c r="C2795" s="399" t="s">
        <v>3932</v>
      </c>
      <c r="D2795" s="399" t="s">
        <v>3933</v>
      </c>
      <c r="E2795" s="400" t="s">
        <v>947</v>
      </c>
      <c r="F2795" s="399" t="s">
        <v>947</v>
      </c>
      <c r="G2795" s="399">
        <v>97613</v>
      </c>
      <c r="H2795" s="399" t="s">
        <v>3956</v>
      </c>
      <c r="I2795" s="399" t="s">
        <v>1036</v>
      </c>
      <c r="J2795" s="399" t="s">
        <v>950</v>
      </c>
      <c r="K2795" s="400">
        <v>24.48</v>
      </c>
      <c r="L2795" s="399" t="s">
        <v>951</v>
      </c>
    </row>
    <row r="2796" spans="1:12" ht="13.5">
      <c r="A2796" s="399" t="s">
        <v>3544</v>
      </c>
      <c r="B2796" s="399" t="s">
        <v>3545</v>
      </c>
      <c r="C2796" s="399" t="s">
        <v>3932</v>
      </c>
      <c r="D2796" s="399" t="s">
        <v>3933</v>
      </c>
      <c r="E2796" s="400" t="s">
        <v>947</v>
      </c>
      <c r="F2796" s="399" t="s">
        <v>947</v>
      </c>
      <c r="G2796" s="399">
        <v>97614</v>
      </c>
      <c r="H2796" s="399" t="s">
        <v>3957</v>
      </c>
      <c r="I2796" s="399" t="s">
        <v>1036</v>
      </c>
      <c r="J2796" s="399" t="s">
        <v>950</v>
      </c>
      <c r="K2796" s="400">
        <v>42.58</v>
      </c>
      <c r="L2796" s="399" t="s">
        <v>951</v>
      </c>
    </row>
    <row r="2797" spans="1:12" ht="13.5">
      <c r="A2797" s="399" t="s">
        <v>3544</v>
      </c>
      <c r="B2797" s="399" t="s">
        <v>3545</v>
      </c>
      <c r="C2797" s="399" t="s">
        <v>3932</v>
      </c>
      <c r="D2797" s="399" t="s">
        <v>3933</v>
      </c>
      <c r="E2797" s="400" t="s">
        <v>947</v>
      </c>
      <c r="F2797" s="399" t="s">
        <v>947</v>
      </c>
      <c r="G2797" s="399">
        <v>97615</v>
      </c>
      <c r="H2797" s="399" t="s">
        <v>3958</v>
      </c>
      <c r="I2797" s="399" t="s">
        <v>1036</v>
      </c>
      <c r="J2797" s="399" t="s">
        <v>950</v>
      </c>
      <c r="K2797" s="400">
        <v>31.9</v>
      </c>
      <c r="L2797" s="399" t="s">
        <v>951</v>
      </c>
    </row>
    <row r="2798" spans="1:12" ht="13.5">
      <c r="A2798" s="399" t="s">
        <v>3544</v>
      </c>
      <c r="B2798" s="399" t="s">
        <v>3545</v>
      </c>
      <c r="C2798" s="399" t="s">
        <v>3932</v>
      </c>
      <c r="D2798" s="399" t="s">
        <v>3933</v>
      </c>
      <c r="E2798" s="400" t="s">
        <v>947</v>
      </c>
      <c r="F2798" s="399" t="s">
        <v>947</v>
      </c>
      <c r="G2798" s="399">
        <v>97616</v>
      </c>
      <c r="H2798" s="399" t="s">
        <v>3959</v>
      </c>
      <c r="I2798" s="399" t="s">
        <v>1036</v>
      </c>
      <c r="J2798" s="399" t="s">
        <v>950</v>
      </c>
      <c r="K2798" s="400">
        <v>35.64</v>
      </c>
      <c r="L2798" s="399" t="s">
        <v>951</v>
      </c>
    </row>
    <row r="2799" spans="1:12" ht="13.5">
      <c r="A2799" s="399" t="s">
        <v>3544</v>
      </c>
      <c r="B2799" s="399" t="s">
        <v>3545</v>
      </c>
      <c r="C2799" s="399" t="s">
        <v>3932</v>
      </c>
      <c r="D2799" s="399" t="s">
        <v>3933</v>
      </c>
      <c r="E2799" s="400" t="s">
        <v>947</v>
      </c>
      <c r="F2799" s="399" t="s">
        <v>947</v>
      </c>
      <c r="G2799" s="399">
        <v>97617</v>
      </c>
      <c r="H2799" s="399" t="s">
        <v>3960</v>
      </c>
      <c r="I2799" s="399" t="s">
        <v>1036</v>
      </c>
      <c r="J2799" s="399" t="s">
        <v>950</v>
      </c>
      <c r="K2799" s="400">
        <v>35.409999999999997</v>
      </c>
      <c r="L2799" s="399" t="s">
        <v>951</v>
      </c>
    </row>
    <row r="2800" spans="1:12" ht="13.5">
      <c r="A2800" s="399" t="s">
        <v>3544</v>
      </c>
      <c r="B2800" s="399" t="s">
        <v>3545</v>
      </c>
      <c r="C2800" s="399" t="s">
        <v>3932</v>
      </c>
      <c r="D2800" s="399" t="s">
        <v>3933</v>
      </c>
      <c r="E2800" s="400" t="s">
        <v>947</v>
      </c>
      <c r="F2800" s="399" t="s">
        <v>947</v>
      </c>
      <c r="G2800" s="399">
        <v>97618</v>
      </c>
      <c r="H2800" s="399" t="s">
        <v>3961</v>
      </c>
      <c r="I2800" s="399" t="s">
        <v>1036</v>
      </c>
      <c r="J2800" s="399" t="s">
        <v>950</v>
      </c>
      <c r="K2800" s="400">
        <v>34.020000000000003</v>
      </c>
      <c r="L2800" s="399" t="s">
        <v>951</v>
      </c>
    </row>
    <row r="2801" spans="1:12" ht="13.5">
      <c r="A2801" s="399" t="s">
        <v>3544</v>
      </c>
      <c r="B2801" s="399" t="s">
        <v>3545</v>
      </c>
      <c r="C2801" s="399" t="s">
        <v>3932</v>
      </c>
      <c r="D2801" s="399" t="s">
        <v>3933</v>
      </c>
      <c r="E2801" s="400" t="s">
        <v>947</v>
      </c>
      <c r="F2801" s="399" t="s">
        <v>947</v>
      </c>
      <c r="G2801" s="399">
        <v>100902</v>
      </c>
      <c r="H2801" s="399" t="s">
        <v>3962</v>
      </c>
      <c r="I2801" s="399" t="s">
        <v>1036</v>
      </c>
      <c r="J2801" s="399" t="s">
        <v>1037</v>
      </c>
      <c r="K2801" s="400">
        <v>26.07</v>
      </c>
      <c r="L2801" s="399" t="s">
        <v>951</v>
      </c>
    </row>
    <row r="2802" spans="1:12" ht="13.5">
      <c r="A2802" s="399" t="s">
        <v>3544</v>
      </c>
      <c r="B2802" s="399" t="s">
        <v>3545</v>
      </c>
      <c r="C2802" s="399" t="s">
        <v>3932</v>
      </c>
      <c r="D2802" s="399" t="s">
        <v>3933</v>
      </c>
      <c r="E2802" s="400" t="s">
        <v>947</v>
      </c>
      <c r="F2802" s="399" t="s">
        <v>947</v>
      </c>
      <c r="G2802" s="399">
        <v>100903</v>
      </c>
      <c r="H2802" s="399" t="s">
        <v>3963</v>
      </c>
      <c r="I2802" s="399" t="s">
        <v>1036</v>
      </c>
      <c r="J2802" s="399" t="s">
        <v>1037</v>
      </c>
      <c r="K2802" s="400">
        <v>32.159999999999997</v>
      </c>
      <c r="L2802" s="399" t="s">
        <v>951</v>
      </c>
    </row>
    <row r="2803" spans="1:12" ht="13.5">
      <c r="A2803" s="399" t="s">
        <v>3544</v>
      </c>
      <c r="B2803" s="399" t="s">
        <v>3545</v>
      </c>
      <c r="C2803" s="399" t="s">
        <v>3932</v>
      </c>
      <c r="D2803" s="399" t="s">
        <v>3933</v>
      </c>
      <c r="E2803" s="400" t="s">
        <v>947</v>
      </c>
      <c r="F2803" s="399" t="s">
        <v>947</v>
      </c>
      <c r="G2803" s="399">
        <v>100904</v>
      </c>
      <c r="H2803" s="399" t="s">
        <v>3964</v>
      </c>
      <c r="I2803" s="399" t="s">
        <v>1036</v>
      </c>
      <c r="J2803" s="399" t="s">
        <v>950</v>
      </c>
      <c r="K2803" s="400">
        <v>43.72</v>
      </c>
      <c r="L2803" s="399" t="s">
        <v>951</v>
      </c>
    </row>
    <row r="2804" spans="1:12" ht="13.5">
      <c r="A2804" s="399" t="s">
        <v>3544</v>
      </c>
      <c r="B2804" s="399" t="s">
        <v>3545</v>
      </c>
      <c r="C2804" s="399" t="s">
        <v>3932</v>
      </c>
      <c r="D2804" s="399" t="s">
        <v>3933</v>
      </c>
      <c r="E2804" s="400" t="s">
        <v>947</v>
      </c>
      <c r="F2804" s="399" t="s">
        <v>947</v>
      </c>
      <c r="G2804" s="399">
        <v>100905</v>
      </c>
      <c r="H2804" s="399" t="s">
        <v>3965</v>
      </c>
      <c r="I2804" s="399" t="s">
        <v>1036</v>
      </c>
      <c r="J2804" s="399" t="s">
        <v>950</v>
      </c>
      <c r="K2804" s="400">
        <v>115.77</v>
      </c>
      <c r="L2804" s="399" t="s">
        <v>951</v>
      </c>
    </row>
    <row r="2805" spans="1:12" ht="13.5">
      <c r="A2805" s="399" t="s">
        <v>3544</v>
      </c>
      <c r="B2805" s="399" t="s">
        <v>3545</v>
      </c>
      <c r="C2805" s="399" t="s">
        <v>3932</v>
      </c>
      <c r="D2805" s="399" t="s">
        <v>3933</v>
      </c>
      <c r="E2805" s="400" t="s">
        <v>947</v>
      </c>
      <c r="F2805" s="399" t="s">
        <v>947</v>
      </c>
      <c r="G2805" s="399">
        <v>100906</v>
      </c>
      <c r="H2805" s="399" t="s">
        <v>3966</v>
      </c>
      <c r="I2805" s="399" t="s">
        <v>1036</v>
      </c>
      <c r="J2805" s="399" t="s">
        <v>950</v>
      </c>
      <c r="K2805" s="400">
        <v>153.43</v>
      </c>
      <c r="L2805" s="399" t="s">
        <v>951</v>
      </c>
    </row>
    <row r="2806" spans="1:12" ht="13.5">
      <c r="A2806" s="399" t="s">
        <v>3544</v>
      </c>
      <c r="B2806" s="399" t="s">
        <v>3545</v>
      </c>
      <c r="C2806" s="399" t="s">
        <v>3932</v>
      </c>
      <c r="D2806" s="399" t="s">
        <v>3933</v>
      </c>
      <c r="E2806" s="400" t="s">
        <v>947</v>
      </c>
      <c r="F2806" s="399" t="s">
        <v>947</v>
      </c>
      <c r="G2806" s="399">
        <v>100919</v>
      </c>
      <c r="H2806" s="399" t="s">
        <v>3967</v>
      </c>
      <c r="I2806" s="399" t="s">
        <v>1036</v>
      </c>
      <c r="J2806" s="399" t="s">
        <v>950</v>
      </c>
      <c r="K2806" s="400">
        <v>48.49</v>
      </c>
      <c r="L2806" s="399" t="s">
        <v>951</v>
      </c>
    </row>
    <row r="2807" spans="1:12" ht="13.5">
      <c r="A2807" s="399" t="s">
        <v>3544</v>
      </c>
      <c r="B2807" s="399" t="s">
        <v>3545</v>
      </c>
      <c r="C2807" s="399" t="s">
        <v>3932</v>
      </c>
      <c r="D2807" s="399" t="s">
        <v>3933</v>
      </c>
      <c r="E2807" s="400" t="s">
        <v>947</v>
      </c>
      <c r="F2807" s="399" t="s">
        <v>947</v>
      </c>
      <c r="G2807" s="399">
        <v>100920</v>
      </c>
      <c r="H2807" s="399" t="s">
        <v>3968</v>
      </c>
      <c r="I2807" s="399" t="s">
        <v>1036</v>
      </c>
      <c r="J2807" s="399" t="s">
        <v>950</v>
      </c>
      <c r="K2807" s="400">
        <v>81.86</v>
      </c>
      <c r="L2807" s="399" t="s">
        <v>951</v>
      </c>
    </row>
    <row r="2808" spans="1:12" ht="13.5">
      <c r="A2808" s="399" t="s">
        <v>3544</v>
      </c>
      <c r="B2808" s="399" t="s">
        <v>3545</v>
      </c>
      <c r="C2808" s="399" t="s">
        <v>3932</v>
      </c>
      <c r="D2808" s="399" t="s">
        <v>3933</v>
      </c>
      <c r="E2808" s="400" t="s">
        <v>947</v>
      </c>
      <c r="F2808" s="399" t="s">
        <v>947</v>
      </c>
      <c r="G2808" s="399">
        <v>100921</v>
      </c>
      <c r="H2808" s="399" t="s">
        <v>3969</v>
      </c>
      <c r="I2808" s="399" t="s">
        <v>1036</v>
      </c>
      <c r="J2808" s="399" t="s">
        <v>950</v>
      </c>
      <c r="K2808" s="400">
        <v>38.979999999999997</v>
      </c>
      <c r="L2808" s="399" t="s">
        <v>951</v>
      </c>
    </row>
    <row r="2809" spans="1:12" ht="13.5">
      <c r="A2809" s="399" t="s">
        <v>3544</v>
      </c>
      <c r="B2809" s="399" t="s">
        <v>3545</v>
      </c>
      <c r="C2809" s="399" t="s">
        <v>3932</v>
      </c>
      <c r="D2809" s="399" t="s">
        <v>3933</v>
      </c>
      <c r="E2809" s="400" t="s">
        <v>947</v>
      </c>
      <c r="F2809" s="399" t="s">
        <v>947</v>
      </c>
      <c r="G2809" s="399">
        <v>100922</v>
      </c>
      <c r="H2809" s="399" t="s">
        <v>3970</v>
      </c>
      <c r="I2809" s="399" t="s">
        <v>1036</v>
      </c>
      <c r="J2809" s="399" t="s">
        <v>950</v>
      </c>
      <c r="K2809" s="400">
        <v>27.71</v>
      </c>
      <c r="L2809" s="399" t="s">
        <v>951</v>
      </c>
    </row>
    <row r="2810" spans="1:12" ht="13.5">
      <c r="A2810" s="399" t="s">
        <v>3544</v>
      </c>
      <c r="B2810" s="399" t="s">
        <v>3545</v>
      </c>
      <c r="C2810" s="399" t="s">
        <v>3932</v>
      </c>
      <c r="D2810" s="399" t="s">
        <v>3933</v>
      </c>
      <c r="E2810" s="400" t="s">
        <v>947</v>
      </c>
      <c r="F2810" s="399" t="s">
        <v>947</v>
      </c>
      <c r="G2810" s="399">
        <v>100923</v>
      </c>
      <c r="H2810" s="399" t="s">
        <v>3971</v>
      </c>
      <c r="I2810" s="399" t="s">
        <v>1036</v>
      </c>
      <c r="J2810" s="399" t="s">
        <v>950</v>
      </c>
      <c r="K2810" s="400">
        <v>31.07</v>
      </c>
      <c r="L2810" s="399" t="s">
        <v>951</v>
      </c>
    </row>
    <row r="2811" spans="1:12" ht="13.5">
      <c r="A2811" s="399" t="s">
        <v>3544</v>
      </c>
      <c r="B2811" s="399" t="s">
        <v>3545</v>
      </c>
      <c r="C2811" s="399" t="s">
        <v>3972</v>
      </c>
      <c r="D2811" s="399" t="s">
        <v>3973</v>
      </c>
      <c r="E2811" s="400" t="s">
        <v>947</v>
      </c>
      <c r="F2811" s="399" t="s">
        <v>947</v>
      </c>
      <c r="G2811" s="399">
        <v>72941</v>
      </c>
      <c r="H2811" s="399" t="s">
        <v>3974</v>
      </c>
      <c r="I2811" s="399" t="s">
        <v>1036</v>
      </c>
      <c r="J2811" s="399" t="s">
        <v>1037</v>
      </c>
      <c r="K2811" s="400">
        <v>176.54</v>
      </c>
      <c r="L2811" s="399" t="s">
        <v>951</v>
      </c>
    </row>
    <row r="2812" spans="1:12" ht="13.5">
      <c r="A2812" s="399" t="s">
        <v>3544</v>
      </c>
      <c r="B2812" s="399" t="s">
        <v>3545</v>
      </c>
      <c r="C2812" s="399" t="s">
        <v>3972</v>
      </c>
      <c r="D2812" s="399" t="s">
        <v>3973</v>
      </c>
      <c r="E2812" s="400" t="s">
        <v>947</v>
      </c>
      <c r="F2812" s="399" t="s">
        <v>947</v>
      </c>
      <c r="G2812" s="399">
        <v>73624</v>
      </c>
      <c r="H2812" s="399" t="s">
        <v>3975</v>
      </c>
      <c r="I2812" s="399" t="s">
        <v>1036</v>
      </c>
      <c r="J2812" s="399" t="s">
        <v>950</v>
      </c>
      <c r="K2812" s="400">
        <v>84.65</v>
      </c>
      <c r="L2812" s="399" t="s">
        <v>951</v>
      </c>
    </row>
    <row r="2813" spans="1:12" ht="13.5">
      <c r="A2813" s="399" t="s">
        <v>3544</v>
      </c>
      <c r="B2813" s="399" t="s">
        <v>3545</v>
      </c>
      <c r="C2813" s="399" t="s">
        <v>3972</v>
      </c>
      <c r="D2813" s="399" t="s">
        <v>3973</v>
      </c>
      <c r="E2813" s="400">
        <v>73767</v>
      </c>
      <c r="F2813" s="399" t="s">
        <v>3976</v>
      </c>
      <c r="G2813" s="399" t="s">
        <v>3977</v>
      </c>
      <c r="H2813" s="399" t="s">
        <v>3978</v>
      </c>
      <c r="I2813" s="399" t="s">
        <v>1036</v>
      </c>
      <c r="J2813" s="399" t="s">
        <v>1037</v>
      </c>
      <c r="K2813" s="400">
        <v>12.84</v>
      </c>
      <c r="L2813" s="399" t="s">
        <v>951</v>
      </c>
    </row>
    <row r="2814" spans="1:12" ht="13.5">
      <c r="A2814" s="399" t="s">
        <v>3544</v>
      </c>
      <c r="B2814" s="399" t="s">
        <v>3545</v>
      </c>
      <c r="C2814" s="399" t="s">
        <v>3972</v>
      </c>
      <c r="D2814" s="399" t="s">
        <v>3973</v>
      </c>
      <c r="E2814" s="400">
        <v>73767</v>
      </c>
      <c r="F2814" s="399" t="s">
        <v>3976</v>
      </c>
      <c r="G2814" s="399" t="s">
        <v>3979</v>
      </c>
      <c r="H2814" s="399" t="s">
        <v>3980</v>
      </c>
      <c r="I2814" s="399" t="s">
        <v>1036</v>
      </c>
      <c r="J2814" s="399" t="s">
        <v>950</v>
      </c>
      <c r="K2814" s="400">
        <v>10.32</v>
      </c>
      <c r="L2814" s="399" t="s">
        <v>951</v>
      </c>
    </row>
    <row r="2815" spans="1:12" ht="13.5">
      <c r="A2815" s="399" t="s">
        <v>3544</v>
      </c>
      <c r="B2815" s="399" t="s">
        <v>3545</v>
      </c>
      <c r="C2815" s="399" t="s">
        <v>3972</v>
      </c>
      <c r="D2815" s="399" t="s">
        <v>3973</v>
      </c>
      <c r="E2815" s="400">
        <v>73767</v>
      </c>
      <c r="F2815" s="399" t="s">
        <v>3976</v>
      </c>
      <c r="G2815" s="399" t="s">
        <v>3981</v>
      </c>
      <c r="H2815" s="399" t="s">
        <v>3982</v>
      </c>
      <c r="I2815" s="399" t="s">
        <v>1036</v>
      </c>
      <c r="J2815" s="399" t="s">
        <v>950</v>
      </c>
      <c r="K2815" s="400">
        <v>7.48</v>
      </c>
      <c r="L2815" s="399" t="s">
        <v>951</v>
      </c>
    </row>
    <row r="2816" spans="1:12" ht="13.5">
      <c r="A2816" s="399" t="s">
        <v>3544</v>
      </c>
      <c r="B2816" s="399" t="s">
        <v>3545</v>
      </c>
      <c r="C2816" s="399" t="s">
        <v>3972</v>
      </c>
      <c r="D2816" s="399" t="s">
        <v>3973</v>
      </c>
      <c r="E2816" s="400">
        <v>73767</v>
      </c>
      <c r="F2816" s="399" t="s">
        <v>3976</v>
      </c>
      <c r="G2816" s="399" t="s">
        <v>3983</v>
      </c>
      <c r="H2816" s="399" t="s">
        <v>3984</v>
      </c>
      <c r="I2816" s="399" t="s">
        <v>1036</v>
      </c>
      <c r="J2816" s="399" t="s">
        <v>950</v>
      </c>
      <c r="K2816" s="400">
        <v>4.9000000000000004</v>
      </c>
      <c r="L2816" s="399" t="s">
        <v>951</v>
      </c>
    </row>
    <row r="2817" spans="1:12" ht="13.5">
      <c r="A2817" s="399" t="s">
        <v>3544</v>
      </c>
      <c r="B2817" s="399" t="s">
        <v>3545</v>
      </c>
      <c r="C2817" s="399" t="s">
        <v>3972</v>
      </c>
      <c r="D2817" s="399" t="s">
        <v>3973</v>
      </c>
      <c r="E2817" s="400">
        <v>73767</v>
      </c>
      <c r="F2817" s="399" t="s">
        <v>3976</v>
      </c>
      <c r="G2817" s="399" t="s">
        <v>3985</v>
      </c>
      <c r="H2817" s="399" t="s">
        <v>3986</v>
      </c>
      <c r="I2817" s="399" t="s">
        <v>1036</v>
      </c>
      <c r="J2817" s="399" t="s">
        <v>950</v>
      </c>
      <c r="K2817" s="400">
        <v>4.49</v>
      </c>
      <c r="L2817" s="399" t="s">
        <v>951</v>
      </c>
    </row>
    <row r="2818" spans="1:12" ht="13.5">
      <c r="A2818" s="399" t="s">
        <v>3544</v>
      </c>
      <c r="B2818" s="399" t="s">
        <v>3545</v>
      </c>
      <c r="C2818" s="399" t="s">
        <v>3972</v>
      </c>
      <c r="D2818" s="399" t="s">
        <v>3973</v>
      </c>
      <c r="E2818" s="400">
        <v>73781</v>
      </c>
      <c r="F2818" s="399" t="s">
        <v>3987</v>
      </c>
      <c r="G2818" s="399" t="s">
        <v>3988</v>
      </c>
      <c r="H2818" s="399" t="s">
        <v>3989</v>
      </c>
      <c r="I2818" s="399" t="s">
        <v>1036</v>
      </c>
      <c r="J2818" s="399" t="s">
        <v>950</v>
      </c>
      <c r="K2818" s="400">
        <v>27.46</v>
      </c>
      <c r="L2818" s="399" t="s">
        <v>951</v>
      </c>
    </row>
    <row r="2819" spans="1:12" ht="13.5">
      <c r="A2819" s="399" t="s">
        <v>3544</v>
      </c>
      <c r="B2819" s="399" t="s">
        <v>3545</v>
      </c>
      <c r="C2819" s="399" t="s">
        <v>3972</v>
      </c>
      <c r="D2819" s="399" t="s">
        <v>3973</v>
      </c>
      <c r="E2819" s="400">
        <v>73781</v>
      </c>
      <c r="F2819" s="399" t="s">
        <v>3987</v>
      </c>
      <c r="G2819" s="399" t="s">
        <v>3990</v>
      </c>
      <c r="H2819" s="399" t="s">
        <v>3991</v>
      </c>
      <c r="I2819" s="399" t="s">
        <v>1036</v>
      </c>
      <c r="J2819" s="399" t="s">
        <v>950</v>
      </c>
      <c r="K2819" s="400">
        <v>83.71</v>
      </c>
      <c r="L2819" s="399" t="s">
        <v>951</v>
      </c>
    </row>
    <row r="2820" spans="1:12" ht="13.5">
      <c r="A2820" s="399" t="s">
        <v>3544</v>
      </c>
      <c r="B2820" s="399" t="s">
        <v>3545</v>
      </c>
      <c r="C2820" s="399" t="s">
        <v>3972</v>
      </c>
      <c r="D2820" s="399" t="s">
        <v>3973</v>
      </c>
      <c r="E2820" s="400" t="s">
        <v>947</v>
      </c>
      <c r="F2820" s="399" t="s">
        <v>947</v>
      </c>
      <c r="G2820" s="399">
        <v>88543</v>
      </c>
      <c r="H2820" s="399" t="s">
        <v>3992</v>
      </c>
      <c r="I2820" s="399" t="s">
        <v>1036</v>
      </c>
      <c r="J2820" s="399" t="s">
        <v>950</v>
      </c>
      <c r="K2820" s="400">
        <v>147.65</v>
      </c>
      <c r="L2820" s="399" t="s">
        <v>951</v>
      </c>
    </row>
    <row r="2821" spans="1:12" ht="13.5">
      <c r="A2821" s="399" t="s">
        <v>3544</v>
      </c>
      <c r="B2821" s="399" t="s">
        <v>3545</v>
      </c>
      <c r="C2821" s="399" t="s">
        <v>3972</v>
      </c>
      <c r="D2821" s="399" t="s">
        <v>3973</v>
      </c>
      <c r="E2821" s="400" t="s">
        <v>947</v>
      </c>
      <c r="F2821" s="399" t="s">
        <v>947</v>
      </c>
      <c r="G2821" s="399">
        <v>88544</v>
      </c>
      <c r="H2821" s="399" t="s">
        <v>3993</v>
      </c>
      <c r="I2821" s="399" t="s">
        <v>1036</v>
      </c>
      <c r="J2821" s="399" t="s">
        <v>950</v>
      </c>
      <c r="K2821" s="400">
        <v>93.62</v>
      </c>
      <c r="L2821" s="399" t="s">
        <v>951</v>
      </c>
    </row>
    <row r="2822" spans="1:12" ht="13.5">
      <c r="A2822" s="399" t="s">
        <v>3544</v>
      </c>
      <c r="B2822" s="399" t="s">
        <v>3545</v>
      </c>
      <c r="C2822" s="399" t="s">
        <v>3972</v>
      </c>
      <c r="D2822" s="399" t="s">
        <v>3973</v>
      </c>
      <c r="E2822" s="400" t="s">
        <v>947</v>
      </c>
      <c r="F2822" s="399" t="s">
        <v>947</v>
      </c>
      <c r="G2822" s="399">
        <v>88545</v>
      </c>
      <c r="H2822" s="399" t="s">
        <v>3994</v>
      </c>
      <c r="I2822" s="399" t="s">
        <v>1036</v>
      </c>
      <c r="J2822" s="399" t="s">
        <v>950</v>
      </c>
      <c r="K2822" s="400">
        <v>170.6</v>
      </c>
      <c r="L2822" s="399" t="s">
        <v>951</v>
      </c>
    </row>
    <row r="2823" spans="1:12" ht="13.5">
      <c r="A2823" s="399" t="s">
        <v>3544</v>
      </c>
      <c r="B2823" s="399" t="s">
        <v>3545</v>
      </c>
      <c r="C2823" s="399" t="s">
        <v>3995</v>
      </c>
      <c r="D2823" s="399" t="s">
        <v>3996</v>
      </c>
      <c r="E2823" s="400" t="s">
        <v>947</v>
      </c>
      <c r="F2823" s="399" t="s">
        <v>947</v>
      </c>
      <c r="G2823" s="399">
        <v>100578</v>
      </c>
      <c r="H2823" s="399" t="s">
        <v>3997</v>
      </c>
      <c r="I2823" s="399" t="s">
        <v>1036</v>
      </c>
      <c r="J2823" s="399" t="s">
        <v>950</v>
      </c>
      <c r="K2823" s="400">
        <v>281.75</v>
      </c>
      <c r="L2823" s="399" t="s">
        <v>951</v>
      </c>
    </row>
    <row r="2824" spans="1:12" ht="13.5">
      <c r="A2824" s="399" t="s">
        <v>3544</v>
      </c>
      <c r="B2824" s="399" t="s">
        <v>3545</v>
      </c>
      <c r="C2824" s="399" t="s">
        <v>3995</v>
      </c>
      <c r="D2824" s="399" t="s">
        <v>3996</v>
      </c>
      <c r="E2824" s="400" t="s">
        <v>947</v>
      </c>
      <c r="F2824" s="399" t="s">
        <v>947</v>
      </c>
      <c r="G2824" s="399">
        <v>100579</v>
      </c>
      <c r="H2824" s="399" t="s">
        <v>3998</v>
      </c>
      <c r="I2824" s="399" t="s">
        <v>1036</v>
      </c>
      <c r="J2824" s="399" t="s">
        <v>950</v>
      </c>
      <c r="K2824" s="400">
        <v>308.02999999999997</v>
      </c>
      <c r="L2824" s="399" t="s">
        <v>951</v>
      </c>
    </row>
    <row r="2825" spans="1:12" ht="13.5">
      <c r="A2825" s="399" t="s">
        <v>3544</v>
      </c>
      <c r="B2825" s="399" t="s">
        <v>3545</v>
      </c>
      <c r="C2825" s="399" t="s">
        <v>3995</v>
      </c>
      <c r="D2825" s="399" t="s">
        <v>3996</v>
      </c>
      <c r="E2825" s="400" t="s">
        <v>947</v>
      </c>
      <c r="F2825" s="399" t="s">
        <v>947</v>
      </c>
      <c r="G2825" s="399">
        <v>100580</v>
      </c>
      <c r="H2825" s="399" t="s">
        <v>3999</v>
      </c>
      <c r="I2825" s="399" t="s">
        <v>1036</v>
      </c>
      <c r="J2825" s="399" t="s">
        <v>950</v>
      </c>
      <c r="K2825" s="400">
        <v>346.48</v>
      </c>
      <c r="L2825" s="399" t="s">
        <v>951</v>
      </c>
    </row>
    <row r="2826" spans="1:12" ht="13.5">
      <c r="A2826" s="399" t="s">
        <v>3544</v>
      </c>
      <c r="B2826" s="399" t="s">
        <v>3545</v>
      </c>
      <c r="C2826" s="399" t="s">
        <v>3995</v>
      </c>
      <c r="D2826" s="399" t="s">
        <v>3996</v>
      </c>
      <c r="E2826" s="400" t="s">
        <v>947</v>
      </c>
      <c r="F2826" s="399" t="s">
        <v>947</v>
      </c>
      <c r="G2826" s="399">
        <v>100581</v>
      </c>
      <c r="H2826" s="399" t="s">
        <v>4000</v>
      </c>
      <c r="I2826" s="399" t="s">
        <v>1036</v>
      </c>
      <c r="J2826" s="399" t="s">
        <v>950</v>
      </c>
      <c r="K2826" s="400">
        <v>321.04000000000002</v>
      </c>
      <c r="L2826" s="399" t="s">
        <v>951</v>
      </c>
    </row>
    <row r="2827" spans="1:12" ht="13.5">
      <c r="A2827" s="399" t="s">
        <v>3544</v>
      </c>
      <c r="B2827" s="399" t="s">
        <v>3545</v>
      </c>
      <c r="C2827" s="399" t="s">
        <v>3995</v>
      </c>
      <c r="D2827" s="399" t="s">
        <v>3996</v>
      </c>
      <c r="E2827" s="400" t="s">
        <v>947</v>
      </c>
      <c r="F2827" s="399" t="s">
        <v>947</v>
      </c>
      <c r="G2827" s="399">
        <v>100582</v>
      </c>
      <c r="H2827" s="399" t="s">
        <v>4001</v>
      </c>
      <c r="I2827" s="399" t="s">
        <v>1036</v>
      </c>
      <c r="J2827" s="399" t="s">
        <v>950</v>
      </c>
      <c r="K2827" s="400">
        <v>390.48</v>
      </c>
      <c r="L2827" s="399" t="s">
        <v>951</v>
      </c>
    </row>
    <row r="2828" spans="1:12" ht="13.5">
      <c r="A2828" s="399" t="s">
        <v>3544</v>
      </c>
      <c r="B2828" s="399" t="s">
        <v>3545</v>
      </c>
      <c r="C2828" s="399" t="s">
        <v>3995</v>
      </c>
      <c r="D2828" s="399" t="s">
        <v>3996</v>
      </c>
      <c r="E2828" s="400" t="s">
        <v>947</v>
      </c>
      <c r="F2828" s="399" t="s">
        <v>947</v>
      </c>
      <c r="G2828" s="399">
        <v>100583</v>
      </c>
      <c r="H2828" s="399" t="s">
        <v>4002</v>
      </c>
      <c r="I2828" s="399" t="s">
        <v>1036</v>
      </c>
      <c r="J2828" s="399" t="s">
        <v>950</v>
      </c>
      <c r="K2828" s="400">
        <v>335.26</v>
      </c>
      <c r="L2828" s="399" t="s">
        <v>951</v>
      </c>
    </row>
    <row r="2829" spans="1:12" ht="13.5">
      <c r="A2829" s="399" t="s">
        <v>3544</v>
      </c>
      <c r="B2829" s="399" t="s">
        <v>3545</v>
      </c>
      <c r="C2829" s="399" t="s">
        <v>3995</v>
      </c>
      <c r="D2829" s="399" t="s">
        <v>3996</v>
      </c>
      <c r="E2829" s="400" t="s">
        <v>947</v>
      </c>
      <c r="F2829" s="399" t="s">
        <v>947</v>
      </c>
      <c r="G2829" s="399">
        <v>100584</v>
      </c>
      <c r="H2829" s="399" t="s">
        <v>4003</v>
      </c>
      <c r="I2829" s="399" t="s">
        <v>1036</v>
      </c>
      <c r="J2829" s="399" t="s">
        <v>950</v>
      </c>
      <c r="K2829" s="400">
        <v>376.94</v>
      </c>
      <c r="L2829" s="399" t="s">
        <v>951</v>
      </c>
    </row>
    <row r="2830" spans="1:12" ht="13.5">
      <c r="A2830" s="399" t="s">
        <v>3544</v>
      </c>
      <c r="B2830" s="399" t="s">
        <v>3545</v>
      </c>
      <c r="C2830" s="399" t="s">
        <v>3995</v>
      </c>
      <c r="D2830" s="399" t="s">
        <v>3996</v>
      </c>
      <c r="E2830" s="400" t="s">
        <v>947</v>
      </c>
      <c r="F2830" s="399" t="s">
        <v>947</v>
      </c>
      <c r="G2830" s="399">
        <v>100585</v>
      </c>
      <c r="H2830" s="399" t="s">
        <v>4004</v>
      </c>
      <c r="I2830" s="399" t="s">
        <v>1036</v>
      </c>
      <c r="J2830" s="399" t="s">
        <v>950</v>
      </c>
      <c r="K2830" s="400">
        <v>362.69</v>
      </c>
      <c r="L2830" s="399" t="s">
        <v>951</v>
      </c>
    </row>
    <row r="2831" spans="1:12" ht="13.5">
      <c r="A2831" s="399" t="s">
        <v>3544</v>
      </c>
      <c r="B2831" s="399" t="s">
        <v>3545</v>
      </c>
      <c r="C2831" s="399" t="s">
        <v>3995</v>
      </c>
      <c r="D2831" s="399" t="s">
        <v>3996</v>
      </c>
      <c r="E2831" s="400" t="s">
        <v>947</v>
      </c>
      <c r="F2831" s="399" t="s">
        <v>947</v>
      </c>
      <c r="G2831" s="399">
        <v>100586</v>
      </c>
      <c r="H2831" s="399" t="s">
        <v>4005</v>
      </c>
      <c r="I2831" s="399" t="s">
        <v>1036</v>
      </c>
      <c r="J2831" s="399" t="s">
        <v>950</v>
      </c>
      <c r="K2831" s="400">
        <v>429.01</v>
      </c>
      <c r="L2831" s="399" t="s">
        <v>951</v>
      </c>
    </row>
    <row r="2832" spans="1:12" ht="13.5">
      <c r="A2832" s="399" t="s">
        <v>3544</v>
      </c>
      <c r="B2832" s="399" t="s">
        <v>3545</v>
      </c>
      <c r="C2832" s="399" t="s">
        <v>3995</v>
      </c>
      <c r="D2832" s="399" t="s">
        <v>3996</v>
      </c>
      <c r="E2832" s="400" t="s">
        <v>947</v>
      </c>
      <c r="F2832" s="399" t="s">
        <v>947</v>
      </c>
      <c r="G2832" s="399">
        <v>100587</v>
      </c>
      <c r="H2832" s="399" t="s">
        <v>4006</v>
      </c>
      <c r="I2832" s="399" t="s">
        <v>1036</v>
      </c>
      <c r="J2832" s="399" t="s">
        <v>950</v>
      </c>
      <c r="K2832" s="400">
        <v>391.45</v>
      </c>
      <c r="L2832" s="399" t="s">
        <v>951</v>
      </c>
    </row>
    <row r="2833" spans="1:12" ht="13.5">
      <c r="A2833" s="399" t="s">
        <v>3544</v>
      </c>
      <c r="B2833" s="399" t="s">
        <v>3545</v>
      </c>
      <c r="C2833" s="399" t="s">
        <v>3995</v>
      </c>
      <c r="D2833" s="399" t="s">
        <v>3996</v>
      </c>
      <c r="E2833" s="400" t="s">
        <v>947</v>
      </c>
      <c r="F2833" s="399" t="s">
        <v>947</v>
      </c>
      <c r="G2833" s="399">
        <v>100588</v>
      </c>
      <c r="H2833" s="399" t="s">
        <v>4007</v>
      </c>
      <c r="I2833" s="399" t="s">
        <v>1036</v>
      </c>
      <c r="J2833" s="399" t="s">
        <v>950</v>
      </c>
      <c r="K2833" s="400">
        <v>442.99</v>
      </c>
      <c r="L2833" s="399" t="s">
        <v>951</v>
      </c>
    </row>
    <row r="2834" spans="1:12" ht="13.5">
      <c r="A2834" s="399" t="s">
        <v>3544</v>
      </c>
      <c r="B2834" s="399" t="s">
        <v>3545</v>
      </c>
      <c r="C2834" s="399" t="s">
        <v>3995</v>
      </c>
      <c r="D2834" s="399" t="s">
        <v>3996</v>
      </c>
      <c r="E2834" s="400" t="s">
        <v>947</v>
      </c>
      <c r="F2834" s="399" t="s">
        <v>947</v>
      </c>
      <c r="G2834" s="399">
        <v>100589</v>
      </c>
      <c r="H2834" s="399" t="s">
        <v>4008</v>
      </c>
      <c r="I2834" s="399" t="s">
        <v>1036</v>
      </c>
      <c r="J2834" s="399" t="s">
        <v>950</v>
      </c>
      <c r="K2834" s="400">
        <v>441.87</v>
      </c>
      <c r="L2834" s="399" t="s">
        <v>951</v>
      </c>
    </row>
    <row r="2835" spans="1:12" ht="13.5">
      <c r="A2835" s="399" t="s">
        <v>3544</v>
      </c>
      <c r="B2835" s="399" t="s">
        <v>3545</v>
      </c>
      <c r="C2835" s="399" t="s">
        <v>3995</v>
      </c>
      <c r="D2835" s="399" t="s">
        <v>3996</v>
      </c>
      <c r="E2835" s="400" t="s">
        <v>947</v>
      </c>
      <c r="F2835" s="399" t="s">
        <v>947</v>
      </c>
      <c r="G2835" s="399">
        <v>100590</v>
      </c>
      <c r="H2835" s="399" t="s">
        <v>4009</v>
      </c>
      <c r="I2835" s="399" t="s">
        <v>1036</v>
      </c>
      <c r="J2835" s="399" t="s">
        <v>950</v>
      </c>
      <c r="K2835" s="400">
        <v>493.02</v>
      </c>
      <c r="L2835" s="399" t="s">
        <v>951</v>
      </c>
    </row>
    <row r="2836" spans="1:12" ht="13.5">
      <c r="A2836" s="399" t="s">
        <v>3544</v>
      </c>
      <c r="B2836" s="399" t="s">
        <v>3545</v>
      </c>
      <c r="C2836" s="399" t="s">
        <v>3995</v>
      </c>
      <c r="D2836" s="399" t="s">
        <v>3996</v>
      </c>
      <c r="E2836" s="400" t="s">
        <v>947</v>
      </c>
      <c r="F2836" s="399" t="s">
        <v>947</v>
      </c>
      <c r="G2836" s="399">
        <v>100591</v>
      </c>
      <c r="H2836" s="399" t="s">
        <v>4010</v>
      </c>
      <c r="I2836" s="399" t="s">
        <v>1036</v>
      </c>
      <c r="J2836" s="399" t="s">
        <v>950</v>
      </c>
      <c r="K2836" s="400">
        <v>433.6</v>
      </c>
      <c r="L2836" s="399" t="s">
        <v>951</v>
      </c>
    </row>
    <row r="2837" spans="1:12" ht="13.5">
      <c r="A2837" s="399" t="s">
        <v>3544</v>
      </c>
      <c r="B2837" s="399" t="s">
        <v>3545</v>
      </c>
      <c r="C2837" s="399" t="s">
        <v>3995</v>
      </c>
      <c r="D2837" s="399" t="s">
        <v>3996</v>
      </c>
      <c r="E2837" s="400" t="s">
        <v>947</v>
      </c>
      <c r="F2837" s="399" t="s">
        <v>947</v>
      </c>
      <c r="G2837" s="399">
        <v>100592</v>
      </c>
      <c r="H2837" s="399" t="s">
        <v>4011</v>
      </c>
      <c r="I2837" s="399" t="s">
        <v>1036</v>
      </c>
      <c r="J2837" s="399" t="s">
        <v>950</v>
      </c>
      <c r="K2837" s="400">
        <v>475.94</v>
      </c>
      <c r="L2837" s="399" t="s">
        <v>951</v>
      </c>
    </row>
    <row r="2838" spans="1:12" ht="13.5">
      <c r="A2838" s="399" t="s">
        <v>3544</v>
      </c>
      <c r="B2838" s="399" t="s">
        <v>3545</v>
      </c>
      <c r="C2838" s="399" t="s">
        <v>3995</v>
      </c>
      <c r="D2838" s="399" t="s">
        <v>3996</v>
      </c>
      <c r="E2838" s="400" t="s">
        <v>947</v>
      </c>
      <c r="F2838" s="399" t="s">
        <v>947</v>
      </c>
      <c r="G2838" s="399">
        <v>100593</v>
      </c>
      <c r="H2838" s="399" t="s">
        <v>4012</v>
      </c>
      <c r="I2838" s="399" t="s">
        <v>1036</v>
      </c>
      <c r="J2838" s="399" t="s">
        <v>950</v>
      </c>
      <c r="K2838" s="400">
        <v>464.64</v>
      </c>
      <c r="L2838" s="399" t="s">
        <v>951</v>
      </c>
    </row>
    <row r="2839" spans="1:12" ht="13.5">
      <c r="A2839" s="399" t="s">
        <v>3544</v>
      </c>
      <c r="B2839" s="399" t="s">
        <v>3545</v>
      </c>
      <c r="C2839" s="399" t="s">
        <v>3995</v>
      </c>
      <c r="D2839" s="399" t="s">
        <v>3996</v>
      </c>
      <c r="E2839" s="400" t="s">
        <v>947</v>
      </c>
      <c r="F2839" s="399" t="s">
        <v>947</v>
      </c>
      <c r="G2839" s="399">
        <v>100594</v>
      </c>
      <c r="H2839" s="399" t="s">
        <v>4013</v>
      </c>
      <c r="I2839" s="399" t="s">
        <v>1036</v>
      </c>
      <c r="J2839" s="399" t="s">
        <v>950</v>
      </c>
      <c r="K2839" s="400">
        <v>536.25</v>
      </c>
      <c r="L2839" s="399" t="s">
        <v>951</v>
      </c>
    </row>
    <row r="2840" spans="1:12" ht="13.5">
      <c r="A2840" s="399" t="s">
        <v>3544</v>
      </c>
      <c r="B2840" s="399" t="s">
        <v>3545</v>
      </c>
      <c r="C2840" s="399" t="s">
        <v>3995</v>
      </c>
      <c r="D2840" s="399" t="s">
        <v>3996</v>
      </c>
      <c r="E2840" s="400" t="s">
        <v>947</v>
      </c>
      <c r="F2840" s="399" t="s">
        <v>947</v>
      </c>
      <c r="G2840" s="399">
        <v>100595</v>
      </c>
      <c r="H2840" s="399" t="s">
        <v>4014</v>
      </c>
      <c r="I2840" s="399" t="s">
        <v>1036</v>
      </c>
      <c r="J2840" s="399" t="s">
        <v>950</v>
      </c>
      <c r="K2840" s="400">
        <v>557.91999999999996</v>
      </c>
      <c r="L2840" s="399" t="s">
        <v>951</v>
      </c>
    </row>
    <row r="2841" spans="1:12" ht="13.5">
      <c r="A2841" s="399" t="s">
        <v>3544</v>
      </c>
      <c r="B2841" s="399" t="s">
        <v>3545</v>
      </c>
      <c r="C2841" s="399" t="s">
        <v>3995</v>
      </c>
      <c r="D2841" s="399" t="s">
        <v>3996</v>
      </c>
      <c r="E2841" s="400" t="s">
        <v>947</v>
      </c>
      <c r="F2841" s="399" t="s">
        <v>947</v>
      </c>
      <c r="G2841" s="399">
        <v>100596</v>
      </c>
      <c r="H2841" s="399" t="s">
        <v>4015</v>
      </c>
      <c r="I2841" s="399" t="s">
        <v>1036</v>
      </c>
      <c r="J2841" s="399" t="s">
        <v>950</v>
      </c>
      <c r="K2841" s="400">
        <v>654.34</v>
      </c>
      <c r="L2841" s="399" t="s">
        <v>951</v>
      </c>
    </row>
    <row r="2842" spans="1:12" ht="13.5">
      <c r="A2842" s="399" t="s">
        <v>3544</v>
      </c>
      <c r="B2842" s="399" t="s">
        <v>3545</v>
      </c>
      <c r="C2842" s="399" t="s">
        <v>3995</v>
      </c>
      <c r="D2842" s="399" t="s">
        <v>3996</v>
      </c>
      <c r="E2842" s="400" t="s">
        <v>947</v>
      </c>
      <c r="F2842" s="399" t="s">
        <v>947</v>
      </c>
      <c r="G2842" s="399">
        <v>100597</v>
      </c>
      <c r="H2842" s="399" t="s">
        <v>4016</v>
      </c>
      <c r="I2842" s="399" t="s">
        <v>1036</v>
      </c>
      <c r="J2842" s="399" t="s">
        <v>950</v>
      </c>
      <c r="K2842" s="400">
        <v>652.95000000000005</v>
      </c>
      <c r="L2842" s="399" t="s">
        <v>951</v>
      </c>
    </row>
    <row r="2843" spans="1:12" ht="13.5">
      <c r="A2843" s="399" t="s">
        <v>3544</v>
      </c>
      <c r="B2843" s="399" t="s">
        <v>3545</v>
      </c>
      <c r="C2843" s="399" t="s">
        <v>3995</v>
      </c>
      <c r="D2843" s="399" t="s">
        <v>3996</v>
      </c>
      <c r="E2843" s="400" t="s">
        <v>947</v>
      </c>
      <c r="F2843" s="399" t="s">
        <v>947</v>
      </c>
      <c r="G2843" s="399">
        <v>100598</v>
      </c>
      <c r="H2843" s="399" t="s">
        <v>4017</v>
      </c>
      <c r="I2843" s="399" t="s">
        <v>1036</v>
      </c>
      <c r="J2843" s="399" t="s">
        <v>950</v>
      </c>
      <c r="K2843" s="400">
        <v>732.43</v>
      </c>
      <c r="L2843" s="399" t="s">
        <v>951</v>
      </c>
    </row>
    <row r="2844" spans="1:12" ht="13.5">
      <c r="A2844" s="399" t="s">
        <v>3544</v>
      </c>
      <c r="B2844" s="399" t="s">
        <v>3545</v>
      </c>
      <c r="C2844" s="399" t="s">
        <v>3995</v>
      </c>
      <c r="D2844" s="399" t="s">
        <v>3996</v>
      </c>
      <c r="E2844" s="400" t="s">
        <v>947</v>
      </c>
      <c r="F2844" s="399" t="s">
        <v>947</v>
      </c>
      <c r="G2844" s="399">
        <v>100599</v>
      </c>
      <c r="H2844" s="399" t="s">
        <v>4018</v>
      </c>
      <c r="I2844" s="399" t="s">
        <v>1036</v>
      </c>
      <c r="J2844" s="399" t="s">
        <v>950</v>
      </c>
      <c r="K2844" s="400">
        <v>291.45999999999998</v>
      </c>
      <c r="L2844" s="399" t="s">
        <v>951</v>
      </c>
    </row>
    <row r="2845" spans="1:12" ht="13.5">
      <c r="A2845" s="399" t="s">
        <v>3544</v>
      </c>
      <c r="B2845" s="399" t="s">
        <v>3545</v>
      </c>
      <c r="C2845" s="399" t="s">
        <v>3995</v>
      </c>
      <c r="D2845" s="399" t="s">
        <v>3996</v>
      </c>
      <c r="E2845" s="400" t="s">
        <v>947</v>
      </c>
      <c r="F2845" s="399" t="s">
        <v>947</v>
      </c>
      <c r="G2845" s="399">
        <v>100600</v>
      </c>
      <c r="H2845" s="399" t="s">
        <v>4019</v>
      </c>
      <c r="I2845" s="399" t="s">
        <v>1036</v>
      </c>
      <c r="J2845" s="399" t="s">
        <v>950</v>
      </c>
      <c r="K2845" s="400">
        <v>360.57</v>
      </c>
      <c r="L2845" s="399" t="s">
        <v>951</v>
      </c>
    </row>
    <row r="2846" spans="1:12" ht="13.5">
      <c r="A2846" s="399" t="s">
        <v>3544</v>
      </c>
      <c r="B2846" s="399" t="s">
        <v>3545</v>
      </c>
      <c r="C2846" s="399" t="s">
        <v>3995</v>
      </c>
      <c r="D2846" s="399" t="s">
        <v>3996</v>
      </c>
      <c r="E2846" s="400" t="s">
        <v>947</v>
      </c>
      <c r="F2846" s="399" t="s">
        <v>947</v>
      </c>
      <c r="G2846" s="399">
        <v>100601</v>
      </c>
      <c r="H2846" s="399" t="s">
        <v>4020</v>
      </c>
      <c r="I2846" s="399" t="s">
        <v>1036</v>
      </c>
      <c r="J2846" s="399" t="s">
        <v>950</v>
      </c>
      <c r="K2846" s="400">
        <v>476.62</v>
      </c>
      <c r="L2846" s="399" t="s">
        <v>951</v>
      </c>
    </row>
    <row r="2847" spans="1:12" ht="13.5">
      <c r="A2847" s="399" t="s">
        <v>3544</v>
      </c>
      <c r="B2847" s="399" t="s">
        <v>3545</v>
      </c>
      <c r="C2847" s="399" t="s">
        <v>3995</v>
      </c>
      <c r="D2847" s="399" t="s">
        <v>3996</v>
      </c>
      <c r="E2847" s="400" t="s">
        <v>947</v>
      </c>
      <c r="F2847" s="399" t="s">
        <v>947</v>
      </c>
      <c r="G2847" s="399">
        <v>100602</v>
      </c>
      <c r="H2847" s="399" t="s">
        <v>4021</v>
      </c>
      <c r="I2847" s="399" t="s">
        <v>1036</v>
      </c>
      <c r="J2847" s="399" t="s">
        <v>950</v>
      </c>
      <c r="K2847" s="400">
        <v>621.4</v>
      </c>
      <c r="L2847" s="399" t="s">
        <v>951</v>
      </c>
    </row>
    <row r="2848" spans="1:12" ht="13.5">
      <c r="A2848" s="399" t="s">
        <v>3544</v>
      </c>
      <c r="B2848" s="399" t="s">
        <v>3545</v>
      </c>
      <c r="C2848" s="399" t="s">
        <v>3995</v>
      </c>
      <c r="D2848" s="399" t="s">
        <v>3996</v>
      </c>
      <c r="E2848" s="400" t="s">
        <v>947</v>
      </c>
      <c r="F2848" s="399" t="s">
        <v>947</v>
      </c>
      <c r="G2848" s="399">
        <v>100603</v>
      </c>
      <c r="H2848" s="399" t="s">
        <v>4022</v>
      </c>
      <c r="I2848" s="399" t="s">
        <v>1036</v>
      </c>
      <c r="J2848" s="399" t="s">
        <v>950</v>
      </c>
      <c r="K2848" s="400">
        <v>993.99</v>
      </c>
      <c r="L2848" s="399" t="s">
        <v>951</v>
      </c>
    </row>
    <row r="2849" spans="1:12" ht="13.5">
      <c r="A2849" s="399" t="s">
        <v>3544</v>
      </c>
      <c r="B2849" s="399" t="s">
        <v>3545</v>
      </c>
      <c r="C2849" s="399" t="s">
        <v>3995</v>
      </c>
      <c r="D2849" s="399" t="s">
        <v>3996</v>
      </c>
      <c r="E2849" s="400" t="s">
        <v>947</v>
      </c>
      <c r="F2849" s="399" t="s">
        <v>947</v>
      </c>
      <c r="G2849" s="399">
        <v>100604</v>
      </c>
      <c r="H2849" s="399" t="s">
        <v>4023</v>
      </c>
      <c r="I2849" s="399" t="s">
        <v>1036</v>
      </c>
      <c r="J2849" s="399" t="s">
        <v>950</v>
      </c>
      <c r="K2849" s="400">
        <v>379.8</v>
      </c>
      <c r="L2849" s="399" t="s">
        <v>951</v>
      </c>
    </row>
    <row r="2850" spans="1:12" ht="13.5">
      <c r="A2850" s="399" t="s">
        <v>3544</v>
      </c>
      <c r="B2850" s="399" t="s">
        <v>3545</v>
      </c>
      <c r="C2850" s="399" t="s">
        <v>3995</v>
      </c>
      <c r="D2850" s="399" t="s">
        <v>3996</v>
      </c>
      <c r="E2850" s="400" t="s">
        <v>947</v>
      </c>
      <c r="F2850" s="399" t="s">
        <v>947</v>
      </c>
      <c r="G2850" s="399">
        <v>100605</v>
      </c>
      <c r="H2850" s="399" t="s">
        <v>4024</v>
      </c>
      <c r="I2850" s="399" t="s">
        <v>1036</v>
      </c>
      <c r="J2850" s="399" t="s">
        <v>950</v>
      </c>
      <c r="K2850" s="400">
        <v>647.78</v>
      </c>
      <c r="L2850" s="399" t="s">
        <v>951</v>
      </c>
    </row>
    <row r="2851" spans="1:12" ht="13.5">
      <c r="A2851" s="399" t="s">
        <v>3544</v>
      </c>
      <c r="B2851" s="399" t="s">
        <v>3545</v>
      </c>
      <c r="C2851" s="399" t="s">
        <v>3995</v>
      </c>
      <c r="D2851" s="399" t="s">
        <v>3996</v>
      </c>
      <c r="E2851" s="400" t="s">
        <v>947</v>
      </c>
      <c r="F2851" s="399" t="s">
        <v>947</v>
      </c>
      <c r="G2851" s="399">
        <v>100606</v>
      </c>
      <c r="H2851" s="399" t="s">
        <v>4025</v>
      </c>
      <c r="I2851" s="399" t="s">
        <v>1036</v>
      </c>
      <c r="J2851" s="399" t="s">
        <v>950</v>
      </c>
      <c r="K2851" s="401">
        <v>1029.69</v>
      </c>
      <c r="L2851" s="399" t="s">
        <v>951</v>
      </c>
    </row>
    <row r="2852" spans="1:12" ht="13.5">
      <c r="A2852" s="399" t="s">
        <v>3544</v>
      </c>
      <c r="B2852" s="399" t="s">
        <v>3545</v>
      </c>
      <c r="C2852" s="399" t="s">
        <v>3995</v>
      </c>
      <c r="D2852" s="399" t="s">
        <v>3996</v>
      </c>
      <c r="E2852" s="400" t="s">
        <v>947</v>
      </c>
      <c r="F2852" s="399" t="s">
        <v>947</v>
      </c>
      <c r="G2852" s="399">
        <v>100607</v>
      </c>
      <c r="H2852" s="399" t="s">
        <v>4026</v>
      </c>
      <c r="I2852" s="399" t="s">
        <v>1036</v>
      </c>
      <c r="J2852" s="399" t="s">
        <v>950</v>
      </c>
      <c r="K2852" s="400">
        <v>388.82</v>
      </c>
      <c r="L2852" s="399" t="s">
        <v>951</v>
      </c>
    </row>
    <row r="2853" spans="1:12" ht="13.5">
      <c r="A2853" s="399" t="s">
        <v>3544</v>
      </c>
      <c r="B2853" s="399" t="s">
        <v>3545</v>
      </c>
      <c r="C2853" s="399" t="s">
        <v>3995</v>
      </c>
      <c r="D2853" s="399" t="s">
        <v>3996</v>
      </c>
      <c r="E2853" s="400" t="s">
        <v>947</v>
      </c>
      <c r="F2853" s="399" t="s">
        <v>947</v>
      </c>
      <c r="G2853" s="399">
        <v>100608</v>
      </c>
      <c r="H2853" s="399" t="s">
        <v>4027</v>
      </c>
      <c r="I2853" s="399" t="s">
        <v>1036</v>
      </c>
      <c r="J2853" s="399" t="s">
        <v>950</v>
      </c>
      <c r="K2853" s="400">
        <v>660.78</v>
      </c>
      <c r="L2853" s="399" t="s">
        <v>951</v>
      </c>
    </row>
    <row r="2854" spans="1:12" ht="13.5">
      <c r="A2854" s="399" t="s">
        <v>3544</v>
      </c>
      <c r="B2854" s="399" t="s">
        <v>3545</v>
      </c>
      <c r="C2854" s="399" t="s">
        <v>3995</v>
      </c>
      <c r="D2854" s="399" t="s">
        <v>3996</v>
      </c>
      <c r="E2854" s="400" t="s">
        <v>947</v>
      </c>
      <c r="F2854" s="399" t="s">
        <v>947</v>
      </c>
      <c r="G2854" s="399">
        <v>100609</v>
      </c>
      <c r="H2854" s="399" t="s">
        <v>4028</v>
      </c>
      <c r="I2854" s="399" t="s">
        <v>1036</v>
      </c>
      <c r="J2854" s="399" t="s">
        <v>950</v>
      </c>
      <c r="K2854" s="401">
        <v>1049.01</v>
      </c>
      <c r="L2854" s="399" t="s">
        <v>951</v>
      </c>
    </row>
    <row r="2855" spans="1:12" ht="13.5">
      <c r="A2855" s="399" t="s">
        <v>3544</v>
      </c>
      <c r="B2855" s="399" t="s">
        <v>3545</v>
      </c>
      <c r="C2855" s="399" t="s">
        <v>3995</v>
      </c>
      <c r="D2855" s="399" t="s">
        <v>3996</v>
      </c>
      <c r="E2855" s="400" t="s">
        <v>947</v>
      </c>
      <c r="F2855" s="399" t="s">
        <v>947</v>
      </c>
      <c r="G2855" s="399">
        <v>100610</v>
      </c>
      <c r="H2855" s="399" t="s">
        <v>4029</v>
      </c>
      <c r="I2855" s="399" t="s">
        <v>1036</v>
      </c>
      <c r="J2855" s="399" t="s">
        <v>950</v>
      </c>
      <c r="K2855" s="400">
        <v>397.73</v>
      </c>
      <c r="L2855" s="399" t="s">
        <v>951</v>
      </c>
    </row>
    <row r="2856" spans="1:12" ht="13.5">
      <c r="A2856" s="399" t="s">
        <v>3544</v>
      </c>
      <c r="B2856" s="399" t="s">
        <v>3545</v>
      </c>
      <c r="C2856" s="399" t="s">
        <v>3995</v>
      </c>
      <c r="D2856" s="399" t="s">
        <v>3996</v>
      </c>
      <c r="E2856" s="400" t="s">
        <v>947</v>
      </c>
      <c r="F2856" s="399" t="s">
        <v>947</v>
      </c>
      <c r="G2856" s="399">
        <v>100611</v>
      </c>
      <c r="H2856" s="399" t="s">
        <v>4030</v>
      </c>
      <c r="I2856" s="399" t="s">
        <v>1036</v>
      </c>
      <c r="J2856" s="399" t="s">
        <v>950</v>
      </c>
      <c r="K2856" s="400">
        <v>520.11</v>
      </c>
      <c r="L2856" s="399" t="s">
        <v>951</v>
      </c>
    </row>
    <row r="2857" spans="1:12" ht="13.5">
      <c r="A2857" s="399" t="s">
        <v>3544</v>
      </c>
      <c r="B2857" s="399" t="s">
        <v>3545</v>
      </c>
      <c r="C2857" s="399" t="s">
        <v>3995</v>
      </c>
      <c r="D2857" s="399" t="s">
        <v>3996</v>
      </c>
      <c r="E2857" s="400" t="s">
        <v>947</v>
      </c>
      <c r="F2857" s="399" t="s">
        <v>947</v>
      </c>
      <c r="G2857" s="399">
        <v>100612</v>
      </c>
      <c r="H2857" s="399" t="s">
        <v>4031</v>
      </c>
      <c r="I2857" s="399" t="s">
        <v>1036</v>
      </c>
      <c r="J2857" s="399" t="s">
        <v>950</v>
      </c>
      <c r="K2857" s="400">
        <v>673.42</v>
      </c>
      <c r="L2857" s="399" t="s">
        <v>951</v>
      </c>
    </row>
    <row r="2858" spans="1:12" ht="13.5">
      <c r="A2858" s="399" t="s">
        <v>3544</v>
      </c>
      <c r="B2858" s="399" t="s">
        <v>3545</v>
      </c>
      <c r="C2858" s="399" t="s">
        <v>3995</v>
      </c>
      <c r="D2858" s="399" t="s">
        <v>3996</v>
      </c>
      <c r="E2858" s="400" t="s">
        <v>947</v>
      </c>
      <c r="F2858" s="399" t="s">
        <v>947</v>
      </c>
      <c r="G2858" s="399">
        <v>100613</v>
      </c>
      <c r="H2858" s="399" t="s">
        <v>4032</v>
      </c>
      <c r="I2858" s="399" t="s">
        <v>1036</v>
      </c>
      <c r="J2858" s="399" t="s">
        <v>950</v>
      </c>
      <c r="K2858" s="401">
        <v>1067.8599999999999</v>
      </c>
      <c r="L2858" s="399" t="s">
        <v>951</v>
      </c>
    </row>
    <row r="2859" spans="1:12" ht="13.5">
      <c r="A2859" s="399" t="s">
        <v>3544</v>
      </c>
      <c r="B2859" s="399" t="s">
        <v>3545</v>
      </c>
      <c r="C2859" s="399" t="s">
        <v>3995</v>
      </c>
      <c r="D2859" s="399" t="s">
        <v>3996</v>
      </c>
      <c r="E2859" s="400" t="s">
        <v>947</v>
      </c>
      <c r="F2859" s="399" t="s">
        <v>947</v>
      </c>
      <c r="G2859" s="399">
        <v>100614</v>
      </c>
      <c r="H2859" s="399" t="s">
        <v>4033</v>
      </c>
      <c r="I2859" s="399" t="s">
        <v>1036</v>
      </c>
      <c r="J2859" s="399" t="s">
        <v>950</v>
      </c>
      <c r="K2859" s="400">
        <v>541.29999999999995</v>
      </c>
      <c r="L2859" s="399" t="s">
        <v>951</v>
      </c>
    </row>
    <row r="2860" spans="1:12" ht="13.5">
      <c r="A2860" s="399" t="s">
        <v>3544</v>
      </c>
      <c r="B2860" s="399" t="s">
        <v>3545</v>
      </c>
      <c r="C2860" s="399" t="s">
        <v>3995</v>
      </c>
      <c r="D2860" s="399" t="s">
        <v>3996</v>
      </c>
      <c r="E2860" s="400" t="s">
        <v>947</v>
      </c>
      <c r="F2860" s="399" t="s">
        <v>947</v>
      </c>
      <c r="G2860" s="399">
        <v>100615</v>
      </c>
      <c r="H2860" s="399" t="s">
        <v>4034</v>
      </c>
      <c r="I2860" s="399" t="s">
        <v>1036</v>
      </c>
      <c r="J2860" s="399" t="s">
        <v>950</v>
      </c>
      <c r="K2860" s="400">
        <v>698.47</v>
      </c>
      <c r="L2860" s="399" t="s">
        <v>951</v>
      </c>
    </row>
    <row r="2861" spans="1:12" ht="13.5">
      <c r="A2861" s="399" t="s">
        <v>3544</v>
      </c>
      <c r="B2861" s="399" t="s">
        <v>3545</v>
      </c>
      <c r="C2861" s="399" t="s">
        <v>3995</v>
      </c>
      <c r="D2861" s="399" t="s">
        <v>3996</v>
      </c>
      <c r="E2861" s="400" t="s">
        <v>947</v>
      </c>
      <c r="F2861" s="399" t="s">
        <v>947</v>
      </c>
      <c r="G2861" s="399">
        <v>100616</v>
      </c>
      <c r="H2861" s="399" t="s">
        <v>4035</v>
      </c>
      <c r="I2861" s="399" t="s">
        <v>1036</v>
      </c>
      <c r="J2861" s="399" t="s">
        <v>950</v>
      </c>
      <c r="K2861" s="401">
        <v>1107.79</v>
      </c>
      <c r="L2861" s="399" t="s">
        <v>951</v>
      </c>
    </row>
    <row r="2862" spans="1:12" ht="13.5">
      <c r="A2862" s="399" t="s">
        <v>3544</v>
      </c>
      <c r="B2862" s="399" t="s">
        <v>3545</v>
      </c>
      <c r="C2862" s="399" t="s">
        <v>3995</v>
      </c>
      <c r="D2862" s="399" t="s">
        <v>3996</v>
      </c>
      <c r="E2862" s="400" t="s">
        <v>947</v>
      </c>
      <c r="F2862" s="399" t="s">
        <v>947</v>
      </c>
      <c r="G2862" s="399">
        <v>100617</v>
      </c>
      <c r="H2862" s="399" t="s">
        <v>4036</v>
      </c>
      <c r="I2862" s="399" t="s">
        <v>1036</v>
      </c>
      <c r="J2862" s="399" t="s">
        <v>950</v>
      </c>
      <c r="K2862" s="400">
        <v>723.41</v>
      </c>
      <c r="L2862" s="399" t="s">
        <v>951</v>
      </c>
    </row>
    <row r="2863" spans="1:12" ht="13.5">
      <c r="A2863" s="399" t="s">
        <v>3544</v>
      </c>
      <c r="B2863" s="399" t="s">
        <v>3545</v>
      </c>
      <c r="C2863" s="399" t="s">
        <v>3995</v>
      </c>
      <c r="D2863" s="399" t="s">
        <v>3996</v>
      </c>
      <c r="E2863" s="400" t="s">
        <v>947</v>
      </c>
      <c r="F2863" s="399" t="s">
        <v>947</v>
      </c>
      <c r="G2863" s="399">
        <v>100618</v>
      </c>
      <c r="H2863" s="399" t="s">
        <v>4037</v>
      </c>
      <c r="I2863" s="399" t="s">
        <v>1036</v>
      </c>
      <c r="J2863" s="399" t="s">
        <v>950</v>
      </c>
      <c r="K2863" s="401">
        <v>1151.0999999999999</v>
      </c>
      <c r="L2863" s="399" t="s">
        <v>951</v>
      </c>
    </row>
    <row r="2864" spans="1:12" ht="13.5">
      <c r="A2864" s="399" t="s">
        <v>3544</v>
      </c>
      <c r="B2864" s="399" t="s">
        <v>3545</v>
      </c>
      <c r="C2864" s="399" t="s">
        <v>4038</v>
      </c>
      <c r="D2864" s="399" t="s">
        <v>4039</v>
      </c>
      <c r="E2864" s="400" t="s">
        <v>947</v>
      </c>
      <c r="F2864" s="399" t="s">
        <v>947</v>
      </c>
      <c r="G2864" s="399">
        <v>100619</v>
      </c>
      <c r="H2864" s="399" t="s">
        <v>4040</v>
      </c>
      <c r="I2864" s="399" t="s">
        <v>1036</v>
      </c>
      <c r="J2864" s="399" t="s">
        <v>950</v>
      </c>
      <c r="K2864" s="400">
        <v>362.31</v>
      </c>
      <c r="L2864" s="399" t="s">
        <v>951</v>
      </c>
    </row>
    <row r="2865" spans="1:12" ht="13.5">
      <c r="A2865" s="399" t="s">
        <v>3544</v>
      </c>
      <c r="B2865" s="399" t="s">
        <v>3545</v>
      </c>
      <c r="C2865" s="399" t="s">
        <v>4038</v>
      </c>
      <c r="D2865" s="399" t="s">
        <v>4039</v>
      </c>
      <c r="E2865" s="400" t="s">
        <v>947</v>
      </c>
      <c r="F2865" s="399" t="s">
        <v>947</v>
      </c>
      <c r="G2865" s="399">
        <v>100620</v>
      </c>
      <c r="H2865" s="399" t="s">
        <v>4041</v>
      </c>
      <c r="I2865" s="399" t="s">
        <v>1036</v>
      </c>
      <c r="J2865" s="399" t="s">
        <v>950</v>
      </c>
      <c r="K2865" s="401">
        <v>2134.7399999999998</v>
      </c>
      <c r="L2865" s="399" t="s">
        <v>951</v>
      </c>
    </row>
    <row r="2866" spans="1:12" ht="13.5">
      <c r="A2866" s="399" t="s">
        <v>3544</v>
      </c>
      <c r="B2866" s="399" t="s">
        <v>3545</v>
      </c>
      <c r="C2866" s="399" t="s">
        <v>4038</v>
      </c>
      <c r="D2866" s="399" t="s">
        <v>4039</v>
      </c>
      <c r="E2866" s="400" t="s">
        <v>947</v>
      </c>
      <c r="F2866" s="399" t="s">
        <v>947</v>
      </c>
      <c r="G2866" s="399">
        <v>100621</v>
      </c>
      <c r="H2866" s="399" t="s">
        <v>4042</v>
      </c>
      <c r="I2866" s="399" t="s">
        <v>1036</v>
      </c>
      <c r="J2866" s="399" t="s">
        <v>950</v>
      </c>
      <c r="K2866" s="401">
        <v>2381.88</v>
      </c>
      <c r="L2866" s="399" t="s">
        <v>951</v>
      </c>
    </row>
    <row r="2867" spans="1:12" ht="13.5">
      <c r="A2867" s="399" t="s">
        <v>3544</v>
      </c>
      <c r="B2867" s="399" t="s">
        <v>3545</v>
      </c>
      <c r="C2867" s="399" t="s">
        <v>4038</v>
      </c>
      <c r="D2867" s="399" t="s">
        <v>4039</v>
      </c>
      <c r="E2867" s="400" t="s">
        <v>947</v>
      </c>
      <c r="F2867" s="399" t="s">
        <v>947</v>
      </c>
      <c r="G2867" s="399">
        <v>100622</v>
      </c>
      <c r="H2867" s="399" t="s">
        <v>4043</v>
      </c>
      <c r="I2867" s="399" t="s">
        <v>1036</v>
      </c>
      <c r="J2867" s="399" t="s">
        <v>950</v>
      </c>
      <c r="K2867" s="401">
        <v>1339.24</v>
      </c>
      <c r="L2867" s="399" t="s">
        <v>951</v>
      </c>
    </row>
    <row r="2868" spans="1:12" ht="13.5">
      <c r="A2868" s="399" t="s">
        <v>3544</v>
      </c>
      <c r="B2868" s="399" t="s">
        <v>3545</v>
      </c>
      <c r="C2868" s="399" t="s">
        <v>4038</v>
      </c>
      <c r="D2868" s="399" t="s">
        <v>4039</v>
      </c>
      <c r="E2868" s="400" t="s">
        <v>947</v>
      </c>
      <c r="F2868" s="399" t="s">
        <v>947</v>
      </c>
      <c r="G2868" s="399">
        <v>100623</v>
      </c>
      <c r="H2868" s="399" t="s">
        <v>4044</v>
      </c>
      <c r="I2868" s="399" t="s">
        <v>1036</v>
      </c>
      <c r="J2868" s="399" t="s">
        <v>950</v>
      </c>
      <c r="K2868" s="401">
        <v>1440.26</v>
      </c>
      <c r="L2868" s="399" t="s">
        <v>951</v>
      </c>
    </row>
    <row r="2869" spans="1:12" ht="13.5">
      <c r="A2869" s="399" t="s">
        <v>3544</v>
      </c>
      <c r="B2869" s="399" t="s">
        <v>3545</v>
      </c>
      <c r="C2869" s="399" t="s">
        <v>4045</v>
      </c>
      <c r="D2869" s="399" t="s">
        <v>4046</v>
      </c>
      <c r="E2869" s="400" t="s">
        <v>947</v>
      </c>
      <c r="F2869" s="399" t="s">
        <v>947</v>
      </c>
      <c r="G2869" s="399">
        <v>72281</v>
      </c>
      <c r="H2869" s="399" t="s">
        <v>4047</v>
      </c>
      <c r="I2869" s="399" t="s">
        <v>1036</v>
      </c>
      <c r="J2869" s="399" t="s">
        <v>950</v>
      </c>
      <c r="K2869" s="400">
        <v>104.72</v>
      </c>
      <c r="L2869" s="399" t="s">
        <v>951</v>
      </c>
    </row>
    <row r="2870" spans="1:12" ht="13.5">
      <c r="A2870" s="399" t="s">
        <v>3544</v>
      </c>
      <c r="B2870" s="399" t="s">
        <v>3545</v>
      </c>
      <c r="C2870" s="399" t="s">
        <v>4045</v>
      </c>
      <c r="D2870" s="399" t="s">
        <v>4046</v>
      </c>
      <c r="E2870" s="400" t="s">
        <v>947</v>
      </c>
      <c r="F2870" s="399" t="s">
        <v>947</v>
      </c>
      <c r="G2870" s="399">
        <v>72282</v>
      </c>
      <c r="H2870" s="399" t="s">
        <v>4048</v>
      </c>
      <c r="I2870" s="399" t="s">
        <v>1036</v>
      </c>
      <c r="J2870" s="399" t="s">
        <v>950</v>
      </c>
      <c r="K2870" s="400">
        <v>139.30000000000001</v>
      </c>
      <c r="L2870" s="399" t="s">
        <v>951</v>
      </c>
    </row>
    <row r="2871" spans="1:12" ht="13.5">
      <c r="A2871" s="399" t="s">
        <v>3544</v>
      </c>
      <c r="B2871" s="399" t="s">
        <v>3545</v>
      </c>
      <c r="C2871" s="399" t="s">
        <v>4045</v>
      </c>
      <c r="D2871" s="399" t="s">
        <v>4046</v>
      </c>
      <c r="E2871" s="400">
        <v>73831</v>
      </c>
      <c r="F2871" s="399" t="s">
        <v>4049</v>
      </c>
      <c r="G2871" s="399" t="s">
        <v>4050</v>
      </c>
      <c r="H2871" s="399" t="s">
        <v>4051</v>
      </c>
      <c r="I2871" s="399" t="s">
        <v>1036</v>
      </c>
      <c r="J2871" s="399" t="s">
        <v>950</v>
      </c>
      <c r="K2871" s="400">
        <v>35.229999999999997</v>
      </c>
      <c r="L2871" s="399" t="s">
        <v>951</v>
      </c>
    </row>
    <row r="2872" spans="1:12" ht="13.5">
      <c r="A2872" s="399" t="s">
        <v>3544</v>
      </c>
      <c r="B2872" s="399" t="s">
        <v>3545</v>
      </c>
      <c r="C2872" s="399" t="s">
        <v>4045</v>
      </c>
      <c r="D2872" s="399" t="s">
        <v>4046</v>
      </c>
      <c r="E2872" s="400">
        <v>73831</v>
      </c>
      <c r="F2872" s="399" t="s">
        <v>4049</v>
      </c>
      <c r="G2872" s="399" t="s">
        <v>4052</v>
      </c>
      <c r="H2872" s="399" t="s">
        <v>4053</v>
      </c>
      <c r="I2872" s="399" t="s">
        <v>1036</v>
      </c>
      <c r="J2872" s="399" t="s">
        <v>950</v>
      </c>
      <c r="K2872" s="400">
        <v>46.42</v>
      </c>
      <c r="L2872" s="399" t="s">
        <v>951</v>
      </c>
    </row>
    <row r="2873" spans="1:12" ht="13.5">
      <c r="A2873" s="399" t="s">
        <v>3544</v>
      </c>
      <c r="B2873" s="399" t="s">
        <v>3545</v>
      </c>
      <c r="C2873" s="399" t="s">
        <v>4045</v>
      </c>
      <c r="D2873" s="399" t="s">
        <v>4046</v>
      </c>
      <c r="E2873" s="400">
        <v>73831</v>
      </c>
      <c r="F2873" s="399" t="s">
        <v>4049</v>
      </c>
      <c r="G2873" s="399" t="s">
        <v>4054</v>
      </c>
      <c r="H2873" s="399" t="s">
        <v>4055</v>
      </c>
      <c r="I2873" s="399" t="s">
        <v>1036</v>
      </c>
      <c r="J2873" s="399" t="s">
        <v>950</v>
      </c>
      <c r="K2873" s="400">
        <v>22.7</v>
      </c>
      <c r="L2873" s="399" t="s">
        <v>951</v>
      </c>
    </row>
    <row r="2874" spans="1:12" ht="13.5">
      <c r="A2874" s="399" t="s">
        <v>3544</v>
      </c>
      <c r="B2874" s="399" t="s">
        <v>3545</v>
      </c>
      <c r="C2874" s="399" t="s">
        <v>4045</v>
      </c>
      <c r="D2874" s="399" t="s">
        <v>4046</v>
      </c>
      <c r="E2874" s="400">
        <v>73831</v>
      </c>
      <c r="F2874" s="399" t="s">
        <v>4049</v>
      </c>
      <c r="G2874" s="399" t="s">
        <v>4056</v>
      </c>
      <c r="H2874" s="399" t="s">
        <v>4057</v>
      </c>
      <c r="I2874" s="399" t="s">
        <v>1036</v>
      </c>
      <c r="J2874" s="399" t="s">
        <v>950</v>
      </c>
      <c r="K2874" s="400">
        <v>29.36</v>
      </c>
      <c r="L2874" s="399" t="s">
        <v>951</v>
      </c>
    </row>
    <row r="2875" spans="1:12" ht="13.5">
      <c r="A2875" s="399" t="s">
        <v>3544</v>
      </c>
      <c r="B2875" s="399" t="s">
        <v>3545</v>
      </c>
      <c r="C2875" s="399" t="s">
        <v>4045</v>
      </c>
      <c r="D2875" s="399" t="s">
        <v>4046</v>
      </c>
      <c r="E2875" s="400">
        <v>73831</v>
      </c>
      <c r="F2875" s="399" t="s">
        <v>4049</v>
      </c>
      <c r="G2875" s="399" t="s">
        <v>4058</v>
      </c>
      <c r="H2875" s="399" t="s">
        <v>4059</v>
      </c>
      <c r="I2875" s="399" t="s">
        <v>1036</v>
      </c>
      <c r="J2875" s="399" t="s">
        <v>950</v>
      </c>
      <c r="K2875" s="400">
        <v>51.92</v>
      </c>
      <c r="L2875" s="399" t="s">
        <v>951</v>
      </c>
    </row>
    <row r="2876" spans="1:12" ht="13.5">
      <c r="A2876" s="399" t="s">
        <v>3544</v>
      </c>
      <c r="B2876" s="399" t="s">
        <v>3545</v>
      </c>
      <c r="C2876" s="399" t="s">
        <v>4045</v>
      </c>
      <c r="D2876" s="399" t="s">
        <v>4046</v>
      </c>
      <c r="E2876" s="400">
        <v>73831</v>
      </c>
      <c r="F2876" s="399" t="s">
        <v>4049</v>
      </c>
      <c r="G2876" s="399" t="s">
        <v>4060</v>
      </c>
      <c r="H2876" s="399" t="s">
        <v>4061</v>
      </c>
      <c r="I2876" s="399" t="s">
        <v>1036</v>
      </c>
      <c r="J2876" s="399" t="s">
        <v>950</v>
      </c>
      <c r="K2876" s="400">
        <v>41.84</v>
      </c>
      <c r="L2876" s="399" t="s">
        <v>951</v>
      </c>
    </row>
    <row r="2877" spans="1:12" ht="13.5">
      <c r="A2877" s="399" t="s">
        <v>3544</v>
      </c>
      <c r="B2877" s="399" t="s">
        <v>3545</v>
      </c>
      <c r="C2877" s="399" t="s">
        <v>4045</v>
      </c>
      <c r="D2877" s="399" t="s">
        <v>4046</v>
      </c>
      <c r="E2877" s="400">
        <v>73831</v>
      </c>
      <c r="F2877" s="399" t="s">
        <v>4049</v>
      </c>
      <c r="G2877" s="399" t="s">
        <v>4062</v>
      </c>
      <c r="H2877" s="399" t="s">
        <v>4063</v>
      </c>
      <c r="I2877" s="399" t="s">
        <v>1036</v>
      </c>
      <c r="J2877" s="399" t="s">
        <v>950</v>
      </c>
      <c r="K2877" s="400">
        <v>47.67</v>
      </c>
      <c r="L2877" s="399" t="s">
        <v>951</v>
      </c>
    </row>
    <row r="2878" spans="1:12" ht="13.5">
      <c r="A2878" s="399" t="s">
        <v>3544</v>
      </c>
      <c r="B2878" s="399" t="s">
        <v>3545</v>
      </c>
      <c r="C2878" s="399" t="s">
        <v>4045</v>
      </c>
      <c r="D2878" s="399" t="s">
        <v>4046</v>
      </c>
      <c r="E2878" s="400">
        <v>73831</v>
      </c>
      <c r="F2878" s="399" t="s">
        <v>4049</v>
      </c>
      <c r="G2878" s="399" t="s">
        <v>4064</v>
      </c>
      <c r="H2878" s="399" t="s">
        <v>4065</v>
      </c>
      <c r="I2878" s="399" t="s">
        <v>1036</v>
      </c>
      <c r="J2878" s="399" t="s">
        <v>950</v>
      </c>
      <c r="K2878" s="400">
        <v>54.83</v>
      </c>
      <c r="L2878" s="399" t="s">
        <v>951</v>
      </c>
    </row>
    <row r="2879" spans="1:12" ht="13.5">
      <c r="A2879" s="399" t="s">
        <v>3544</v>
      </c>
      <c r="B2879" s="399" t="s">
        <v>3545</v>
      </c>
      <c r="C2879" s="399" t="s">
        <v>4045</v>
      </c>
      <c r="D2879" s="399" t="s">
        <v>4046</v>
      </c>
      <c r="E2879" s="400">
        <v>74231</v>
      </c>
      <c r="F2879" s="399" t="s">
        <v>4066</v>
      </c>
      <c r="G2879" s="399" t="s">
        <v>4067</v>
      </c>
      <c r="H2879" s="399" t="s">
        <v>4068</v>
      </c>
      <c r="I2879" s="399" t="s">
        <v>1036</v>
      </c>
      <c r="J2879" s="399" t="s">
        <v>950</v>
      </c>
      <c r="K2879" s="400">
        <v>136.12</v>
      </c>
      <c r="L2879" s="399" t="s">
        <v>951</v>
      </c>
    </row>
    <row r="2880" spans="1:12" ht="13.5">
      <c r="A2880" s="399" t="s">
        <v>3544</v>
      </c>
      <c r="B2880" s="399" t="s">
        <v>3545</v>
      </c>
      <c r="C2880" s="399" t="s">
        <v>4045</v>
      </c>
      <c r="D2880" s="399" t="s">
        <v>4046</v>
      </c>
      <c r="E2880" s="400">
        <v>74246</v>
      </c>
      <c r="F2880" s="399" t="s">
        <v>4069</v>
      </c>
      <c r="G2880" s="399" t="s">
        <v>4070</v>
      </c>
      <c r="H2880" s="399" t="s">
        <v>4071</v>
      </c>
      <c r="I2880" s="399" t="s">
        <v>1036</v>
      </c>
      <c r="J2880" s="399" t="s">
        <v>950</v>
      </c>
      <c r="K2880" s="400">
        <v>272.99</v>
      </c>
      <c r="L2880" s="399" t="s">
        <v>951</v>
      </c>
    </row>
    <row r="2881" spans="1:12" ht="13.5">
      <c r="A2881" s="399" t="s">
        <v>3544</v>
      </c>
      <c r="B2881" s="399" t="s">
        <v>3545</v>
      </c>
      <c r="C2881" s="399" t="s">
        <v>4045</v>
      </c>
      <c r="D2881" s="399" t="s">
        <v>4046</v>
      </c>
      <c r="E2881" s="400" t="s">
        <v>947</v>
      </c>
      <c r="F2881" s="399" t="s">
        <v>947</v>
      </c>
      <c r="G2881" s="399">
        <v>83399</v>
      </c>
      <c r="H2881" s="399" t="s">
        <v>4072</v>
      </c>
      <c r="I2881" s="399" t="s">
        <v>1036</v>
      </c>
      <c r="J2881" s="399" t="s">
        <v>950</v>
      </c>
      <c r="K2881" s="400">
        <v>30.4</v>
      </c>
      <c r="L2881" s="399" t="s">
        <v>951</v>
      </c>
    </row>
    <row r="2882" spans="1:12" ht="13.5">
      <c r="A2882" s="399" t="s">
        <v>3544</v>
      </c>
      <c r="B2882" s="399" t="s">
        <v>3545</v>
      </c>
      <c r="C2882" s="399" t="s">
        <v>4045</v>
      </c>
      <c r="D2882" s="399" t="s">
        <v>4046</v>
      </c>
      <c r="E2882" s="400" t="s">
        <v>947</v>
      </c>
      <c r="F2882" s="399" t="s">
        <v>947</v>
      </c>
      <c r="G2882" s="399">
        <v>83400</v>
      </c>
      <c r="H2882" s="399" t="s">
        <v>4073</v>
      </c>
      <c r="I2882" s="399" t="s">
        <v>1036</v>
      </c>
      <c r="J2882" s="399" t="s">
        <v>950</v>
      </c>
      <c r="K2882" s="400">
        <v>96.87</v>
      </c>
      <c r="L2882" s="399" t="s">
        <v>951</v>
      </c>
    </row>
    <row r="2883" spans="1:12" ht="13.5">
      <c r="A2883" s="399" t="s">
        <v>3544</v>
      </c>
      <c r="B2883" s="399" t="s">
        <v>3545</v>
      </c>
      <c r="C2883" s="399" t="s">
        <v>4045</v>
      </c>
      <c r="D2883" s="399" t="s">
        <v>4046</v>
      </c>
      <c r="E2883" s="400" t="s">
        <v>947</v>
      </c>
      <c r="F2883" s="399" t="s">
        <v>947</v>
      </c>
      <c r="G2883" s="399">
        <v>83401</v>
      </c>
      <c r="H2883" s="399" t="s">
        <v>4074</v>
      </c>
      <c r="I2883" s="399" t="s">
        <v>1036</v>
      </c>
      <c r="J2883" s="399" t="s">
        <v>950</v>
      </c>
      <c r="K2883" s="400">
        <v>96.87</v>
      </c>
      <c r="L2883" s="399" t="s">
        <v>951</v>
      </c>
    </row>
    <row r="2884" spans="1:12" ht="13.5">
      <c r="A2884" s="399" t="s">
        <v>3544</v>
      </c>
      <c r="B2884" s="399" t="s">
        <v>3545</v>
      </c>
      <c r="C2884" s="399" t="s">
        <v>4045</v>
      </c>
      <c r="D2884" s="399" t="s">
        <v>4046</v>
      </c>
      <c r="E2884" s="400" t="s">
        <v>947</v>
      </c>
      <c r="F2884" s="399" t="s">
        <v>947</v>
      </c>
      <c r="G2884" s="399">
        <v>83402</v>
      </c>
      <c r="H2884" s="399" t="s">
        <v>4075</v>
      </c>
      <c r="I2884" s="399" t="s">
        <v>1036</v>
      </c>
      <c r="J2884" s="399" t="s">
        <v>950</v>
      </c>
      <c r="K2884" s="400">
        <v>53.7</v>
      </c>
      <c r="L2884" s="399" t="s">
        <v>951</v>
      </c>
    </row>
    <row r="2885" spans="1:12" ht="13.5">
      <c r="A2885" s="399" t="s">
        <v>3544</v>
      </c>
      <c r="B2885" s="399" t="s">
        <v>3545</v>
      </c>
      <c r="C2885" s="399" t="s">
        <v>4045</v>
      </c>
      <c r="D2885" s="399" t="s">
        <v>4046</v>
      </c>
      <c r="E2885" s="400" t="s">
        <v>947</v>
      </c>
      <c r="F2885" s="399" t="s">
        <v>947</v>
      </c>
      <c r="G2885" s="399">
        <v>83475</v>
      </c>
      <c r="H2885" s="399" t="s">
        <v>4076</v>
      </c>
      <c r="I2885" s="399" t="s">
        <v>1036</v>
      </c>
      <c r="J2885" s="399" t="s">
        <v>950</v>
      </c>
      <c r="K2885" s="400">
        <v>370.14</v>
      </c>
      <c r="L2885" s="399" t="s">
        <v>951</v>
      </c>
    </row>
    <row r="2886" spans="1:12" ht="13.5">
      <c r="A2886" s="399" t="s">
        <v>3544</v>
      </c>
      <c r="B2886" s="399" t="s">
        <v>3545</v>
      </c>
      <c r="C2886" s="399" t="s">
        <v>4045</v>
      </c>
      <c r="D2886" s="399" t="s">
        <v>4046</v>
      </c>
      <c r="E2886" s="400" t="s">
        <v>947</v>
      </c>
      <c r="F2886" s="399" t="s">
        <v>947</v>
      </c>
      <c r="G2886" s="399">
        <v>83478</v>
      </c>
      <c r="H2886" s="399" t="s">
        <v>4077</v>
      </c>
      <c r="I2886" s="399" t="s">
        <v>1036</v>
      </c>
      <c r="J2886" s="399" t="s">
        <v>950</v>
      </c>
      <c r="K2886" s="400">
        <v>261.92</v>
      </c>
      <c r="L2886" s="399" t="s">
        <v>951</v>
      </c>
    </row>
    <row r="2887" spans="1:12" ht="13.5">
      <c r="A2887" s="399" t="s">
        <v>3544</v>
      </c>
      <c r="B2887" s="399" t="s">
        <v>3545</v>
      </c>
      <c r="C2887" s="399" t="s">
        <v>4045</v>
      </c>
      <c r="D2887" s="399" t="s">
        <v>4046</v>
      </c>
      <c r="E2887" s="400" t="s">
        <v>947</v>
      </c>
      <c r="F2887" s="399" t="s">
        <v>947</v>
      </c>
      <c r="G2887" s="399">
        <v>83479</v>
      </c>
      <c r="H2887" s="399" t="s">
        <v>4078</v>
      </c>
      <c r="I2887" s="399" t="s">
        <v>1036</v>
      </c>
      <c r="J2887" s="399" t="s">
        <v>950</v>
      </c>
      <c r="K2887" s="400">
        <v>106.89</v>
      </c>
      <c r="L2887" s="399" t="s">
        <v>951</v>
      </c>
    </row>
    <row r="2888" spans="1:12" ht="13.5">
      <c r="A2888" s="399" t="s">
        <v>3544</v>
      </c>
      <c r="B2888" s="399" t="s">
        <v>3545</v>
      </c>
      <c r="C2888" s="399" t="s">
        <v>4045</v>
      </c>
      <c r="D2888" s="399" t="s">
        <v>4046</v>
      </c>
      <c r="E2888" s="400" t="s">
        <v>947</v>
      </c>
      <c r="F2888" s="399" t="s">
        <v>947</v>
      </c>
      <c r="G2888" s="399">
        <v>83480</v>
      </c>
      <c r="H2888" s="399" t="s">
        <v>4079</v>
      </c>
      <c r="I2888" s="399" t="s">
        <v>1036</v>
      </c>
      <c r="J2888" s="399" t="s">
        <v>950</v>
      </c>
      <c r="K2888" s="400">
        <v>85</v>
      </c>
      <c r="L2888" s="399" t="s">
        <v>951</v>
      </c>
    </row>
    <row r="2889" spans="1:12" ht="13.5">
      <c r="A2889" s="399" t="s">
        <v>3544</v>
      </c>
      <c r="B2889" s="399" t="s">
        <v>3545</v>
      </c>
      <c r="C2889" s="399" t="s">
        <v>4045</v>
      </c>
      <c r="D2889" s="399" t="s">
        <v>4046</v>
      </c>
      <c r="E2889" s="400" t="s">
        <v>947</v>
      </c>
      <c r="F2889" s="399" t="s">
        <v>947</v>
      </c>
      <c r="G2889" s="399">
        <v>83481</v>
      </c>
      <c r="H2889" s="399" t="s">
        <v>4080</v>
      </c>
      <c r="I2889" s="399" t="s">
        <v>1036</v>
      </c>
      <c r="J2889" s="399" t="s">
        <v>950</v>
      </c>
      <c r="K2889" s="400">
        <v>95.16</v>
      </c>
      <c r="L2889" s="399" t="s">
        <v>951</v>
      </c>
    </row>
    <row r="2890" spans="1:12" ht="13.5">
      <c r="A2890" s="399" t="s">
        <v>3544</v>
      </c>
      <c r="B2890" s="399" t="s">
        <v>3545</v>
      </c>
      <c r="C2890" s="399" t="s">
        <v>4045</v>
      </c>
      <c r="D2890" s="399" t="s">
        <v>4046</v>
      </c>
      <c r="E2890" s="400" t="s">
        <v>947</v>
      </c>
      <c r="F2890" s="399" t="s">
        <v>947</v>
      </c>
      <c r="G2890" s="399">
        <v>97600</v>
      </c>
      <c r="H2890" s="399" t="s">
        <v>4081</v>
      </c>
      <c r="I2890" s="399" t="s">
        <v>1036</v>
      </c>
      <c r="J2890" s="399" t="s">
        <v>950</v>
      </c>
      <c r="K2890" s="400">
        <v>251.19</v>
      </c>
      <c r="L2890" s="399" t="s">
        <v>951</v>
      </c>
    </row>
    <row r="2891" spans="1:12" ht="13.5">
      <c r="A2891" s="399" t="s">
        <v>3544</v>
      </c>
      <c r="B2891" s="399" t="s">
        <v>3545</v>
      </c>
      <c r="C2891" s="399" t="s">
        <v>4045</v>
      </c>
      <c r="D2891" s="399" t="s">
        <v>4046</v>
      </c>
      <c r="E2891" s="400" t="s">
        <v>947</v>
      </c>
      <c r="F2891" s="399" t="s">
        <v>947</v>
      </c>
      <c r="G2891" s="399">
        <v>97601</v>
      </c>
      <c r="H2891" s="399" t="s">
        <v>4082</v>
      </c>
      <c r="I2891" s="399" t="s">
        <v>1036</v>
      </c>
      <c r="J2891" s="399" t="s">
        <v>950</v>
      </c>
      <c r="K2891" s="400">
        <v>264.67</v>
      </c>
      <c r="L2891" s="399" t="s">
        <v>951</v>
      </c>
    </row>
    <row r="2892" spans="1:12" ht="13.5">
      <c r="A2892" s="399" t="s">
        <v>3544</v>
      </c>
      <c r="B2892" s="399" t="s">
        <v>3545</v>
      </c>
      <c r="C2892" s="399" t="s">
        <v>4045</v>
      </c>
      <c r="D2892" s="399" t="s">
        <v>4046</v>
      </c>
      <c r="E2892" s="400" t="s">
        <v>947</v>
      </c>
      <c r="F2892" s="399" t="s">
        <v>947</v>
      </c>
      <c r="G2892" s="399">
        <v>97605</v>
      </c>
      <c r="H2892" s="399" t="s">
        <v>4083</v>
      </c>
      <c r="I2892" s="399" t="s">
        <v>1036</v>
      </c>
      <c r="J2892" s="399" t="s">
        <v>950</v>
      </c>
      <c r="K2892" s="400">
        <v>54.01</v>
      </c>
      <c r="L2892" s="399" t="s">
        <v>951</v>
      </c>
    </row>
    <row r="2893" spans="1:12" ht="13.5">
      <c r="A2893" s="399" t="s">
        <v>3544</v>
      </c>
      <c r="B2893" s="399" t="s">
        <v>3545</v>
      </c>
      <c r="C2893" s="399" t="s">
        <v>4045</v>
      </c>
      <c r="D2893" s="399" t="s">
        <v>4046</v>
      </c>
      <c r="E2893" s="400" t="s">
        <v>947</v>
      </c>
      <c r="F2893" s="399" t="s">
        <v>947</v>
      </c>
      <c r="G2893" s="399">
        <v>97606</v>
      </c>
      <c r="H2893" s="399" t="s">
        <v>4084</v>
      </c>
      <c r="I2893" s="399" t="s">
        <v>1036</v>
      </c>
      <c r="J2893" s="399" t="s">
        <v>950</v>
      </c>
      <c r="K2893" s="400">
        <v>55.59</v>
      </c>
      <c r="L2893" s="399" t="s">
        <v>951</v>
      </c>
    </row>
    <row r="2894" spans="1:12" ht="13.5">
      <c r="A2894" s="399" t="s">
        <v>3544</v>
      </c>
      <c r="B2894" s="399" t="s">
        <v>3545</v>
      </c>
      <c r="C2894" s="399" t="s">
        <v>4045</v>
      </c>
      <c r="D2894" s="399" t="s">
        <v>4046</v>
      </c>
      <c r="E2894" s="400" t="s">
        <v>947</v>
      </c>
      <c r="F2894" s="399" t="s">
        <v>947</v>
      </c>
      <c r="G2894" s="399">
        <v>97607</v>
      </c>
      <c r="H2894" s="399" t="s">
        <v>4085</v>
      </c>
      <c r="I2894" s="399" t="s">
        <v>1036</v>
      </c>
      <c r="J2894" s="399" t="s">
        <v>950</v>
      </c>
      <c r="K2894" s="400">
        <v>63.66</v>
      </c>
      <c r="L2894" s="399" t="s">
        <v>951</v>
      </c>
    </row>
    <row r="2895" spans="1:12" ht="13.5">
      <c r="A2895" s="399" t="s">
        <v>3544</v>
      </c>
      <c r="B2895" s="399" t="s">
        <v>3545</v>
      </c>
      <c r="C2895" s="399" t="s">
        <v>4045</v>
      </c>
      <c r="D2895" s="399" t="s">
        <v>4046</v>
      </c>
      <c r="E2895" s="400" t="s">
        <v>947</v>
      </c>
      <c r="F2895" s="399" t="s">
        <v>947</v>
      </c>
      <c r="G2895" s="399">
        <v>97608</v>
      </c>
      <c r="H2895" s="399" t="s">
        <v>4086</v>
      </c>
      <c r="I2895" s="399" t="s">
        <v>1036</v>
      </c>
      <c r="J2895" s="399" t="s">
        <v>950</v>
      </c>
      <c r="K2895" s="400">
        <v>65.239999999999995</v>
      </c>
      <c r="L2895" s="399" t="s">
        <v>951</v>
      </c>
    </row>
    <row r="2896" spans="1:12" ht="13.5">
      <c r="A2896" s="399" t="s">
        <v>3544</v>
      </c>
      <c r="B2896" s="399" t="s">
        <v>3545</v>
      </c>
      <c r="C2896" s="399" t="s">
        <v>4087</v>
      </c>
      <c r="D2896" s="399" t="s">
        <v>4088</v>
      </c>
      <c r="E2896" s="400">
        <v>73857</v>
      </c>
      <c r="F2896" s="399" t="s">
        <v>4089</v>
      </c>
      <c r="G2896" s="399" t="s">
        <v>4090</v>
      </c>
      <c r="H2896" s="399" t="s">
        <v>4091</v>
      </c>
      <c r="I2896" s="399" t="s">
        <v>1036</v>
      </c>
      <c r="J2896" s="399" t="s">
        <v>950</v>
      </c>
      <c r="K2896" s="401">
        <v>6950.48</v>
      </c>
      <c r="L2896" s="399" t="s">
        <v>951</v>
      </c>
    </row>
    <row r="2897" spans="1:12" ht="13.5">
      <c r="A2897" s="399" t="s">
        <v>3544</v>
      </c>
      <c r="B2897" s="399" t="s">
        <v>3545</v>
      </c>
      <c r="C2897" s="399" t="s">
        <v>4087</v>
      </c>
      <c r="D2897" s="399" t="s">
        <v>4088</v>
      </c>
      <c r="E2897" s="400">
        <v>73857</v>
      </c>
      <c r="F2897" s="399" t="s">
        <v>4089</v>
      </c>
      <c r="G2897" s="399" t="s">
        <v>4092</v>
      </c>
      <c r="H2897" s="399" t="s">
        <v>4093</v>
      </c>
      <c r="I2897" s="399" t="s">
        <v>1036</v>
      </c>
      <c r="J2897" s="399" t="s">
        <v>950</v>
      </c>
      <c r="K2897" s="401">
        <v>8589.33</v>
      </c>
      <c r="L2897" s="399" t="s">
        <v>951</v>
      </c>
    </row>
    <row r="2898" spans="1:12" ht="13.5">
      <c r="A2898" s="399" t="s">
        <v>3544</v>
      </c>
      <c r="B2898" s="399" t="s">
        <v>3545</v>
      </c>
      <c r="C2898" s="399" t="s">
        <v>4087</v>
      </c>
      <c r="D2898" s="399" t="s">
        <v>4088</v>
      </c>
      <c r="E2898" s="400">
        <v>73857</v>
      </c>
      <c r="F2898" s="399" t="s">
        <v>4089</v>
      </c>
      <c r="G2898" s="399" t="s">
        <v>4094</v>
      </c>
      <c r="H2898" s="399" t="s">
        <v>4095</v>
      </c>
      <c r="I2898" s="399" t="s">
        <v>1036</v>
      </c>
      <c r="J2898" s="399" t="s">
        <v>950</v>
      </c>
      <c r="K2898" s="401">
        <v>10827.18</v>
      </c>
      <c r="L2898" s="399" t="s">
        <v>951</v>
      </c>
    </row>
    <row r="2899" spans="1:12" ht="13.5">
      <c r="A2899" s="399" t="s">
        <v>3544</v>
      </c>
      <c r="B2899" s="399" t="s">
        <v>3545</v>
      </c>
      <c r="C2899" s="399" t="s">
        <v>4087</v>
      </c>
      <c r="D2899" s="399" t="s">
        <v>4088</v>
      </c>
      <c r="E2899" s="400">
        <v>73857</v>
      </c>
      <c r="F2899" s="399" t="s">
        <v>4089</v>
      </c>
      <c r="G2899" s="399" t="s">
        <v>4096</v>
      </c>
      <c r="H2899" s="399" t="s">
        <v>4097</v>
      </c>
      <c r="I2899" s="399" t="s">
        <v>1036</v>
      </c>
      <c r="J2899" s="399" t="s">
        <v>950</v>
      </c>
      <c r="K2899" s="401">
        <v>15161.14</v>
      </c>
      <c r="L2899" s="399" t="s">
        <v>951</v>
      </c>
    </row>
    <row r="2900" spans="1:12" ht="13.5">
      <c r="A2900" s="399" t="s">
        <v>3544</v>
      </c>
      <c r="B2900" s="399" t="s">
        <v>3545</v>
      </c>
      <c r="C2900" s="399" t="s">
        <v>4087</v>
      </c>
      <c r="D2900" s="399" t="s">
        <v>4088</v>
      </c>
      <c r="E2900" s="400">
        <v>73857</v>
      </c>
      <c r="F2900" s="399" t="s">
        <v>4089</v>
      </c>
      <c r="G2900" s="399" t="s">
        <v>4098</v>
      </c>
      <c r="H2900" s="399" t="s">
        <v>4099</v>
      </c>
      <c r="I2900" s="399" t="s">
        <v>1036</v>
      </c>
      <c r="J2900" s="399" t="s">
        <v>950</v>
      </c>
      <c r="K2900" s="401">
        <v>17684.73</v>
      </c>
      <c r="L2900" s="399" t="s">
        <v>951</v>
      </c>
    </row>
    <row r="2901" spans="1:12" ht="13.5">
      <c r="A2901" s="399" t="s">
        <v>3544</v>
      </c>
      <c r="B2901" s="399" t="s">
        <v>3545</v>
      </c>
      <c r="C2901" s="399" t="s">
        <v>4087</v>
      </c>
      <c r="D2901" s="399" t="s">
        <v>4088</v>
      </c>
      <c r="E2901" s="400">
        <v>73857</v>
      </c>
      <c r="F2901" s="399" t="s">
        <v>4089</v>
      </c>
      <c r="G2901" s="399" t="s">
        <v>4100</v>
      </c>
      <c r="H2901" s="399" t="s">
        <v>4101</v>
      </c>
      <c r="I2901" s="399" t="s">
        <v>1036</v>
      </c>
      <c r="J2901" s="399" t="s">
        <v>950</v>
      </c>
      <c r="K2901" s="401">
        <v>28779.119999999999</v>
      </c>
      <c r="L2901" s="399" t="s">
        <v>951</v>
      </c>
    </row>
    <row r="2902" spans="1:12" ht="13.5">
      <c r="A2902" s="399" t="s">
        <v>3544</v>
      </c>
      <c r="B2902" s="399" t="s">
        <v>3545</v>
      </c>
      <c r="C2902" s="399" t="s">
        <v>4087</v>
      </c>
      <c r="D2902" s="399" t="s">
        <v>4088</v>
      </c>
      <c r="E2902" s="400">
        <v>73857</v>
      </c>
      <c r="F2902" s="399" t="s">
        <v>4089</v>
      </c>
      <c r="G2902" s="399" t="s">
        <v>4102</v>
      </c>
      <c r="H2902" s="399" t="s">
        <v>4103</v>
      </c>
      <c r="I2902" s="399" t="s">
        <v>1036</v>
      </c>
      <c r="J2902" s="399" t="s">
        <v>950</v>
      </c>
      <c r="K2902" s="401">
        <v>4796.7700000000004</v>
      </c>
      <c r="L2902" s="399" t="s">
        <v>951</v>
      </c>
    </row>
    <row r="2903" spans="1:12" ht="13.5">
      <c r="A2903" s="399" t="s">
        <v>3544</v>
      </c>
      <c r="B2903" s="399" t="s">
        <v>3545</v>
      </c>
      <c r="C2903" s="399" t="s">
        <v>4087</v>
      </c>
      <c r="D2903" s="399" t="s">
        <v>4088</v>
      </c>
      <c r="E2903" s="400">
        <v>73857</v>
      </c>
      <c r="F2903" s="399" t="s">
        <v>4089</v>
      </c>
      <c r="G2903" s="399" t="s">
        <v>4104</v>
      </c>
      <c r="H2903" s="399" t="s">
        <v>4105</v>
      </c>
      <c r="I2903" s="399" t="s">
        <v>1036</v>
      </c>
      <c r="J2903" s="399" t="s">
        <v>950</v>
      </c>
      <c r="K2903" s="401">
        <v>5372.83</v>
      </c>
      <c r="L2903" s="399" t="s">
        <v>951</v>
      </c>
    </row>
    <row r="2904" spans="1:12" ht="13.5">
      <c r="A2904" s="399" t="s">
        <v>3544</v>
      </c>
      <c r="B2904" s="399" t="s">
        <v>3545</v>
      </c>
      <c r="C2904" s="399" t="s">
        <v>4087</v>
      </c>
      <c r="D2904" s="399" t="s">
        <v>4088</v>
      </c>
      <c r="E2904" s="400">
        <v>73857</v>
      </c>
      <c r="F2904" s="399" t="s">
        <v>4089</v>
      </c>
      <c r="G2904" s="399" t="s">
        <v>4106</v>
      </c>
      <c r="H2904" s="399" t="s">
        <v>4107</v>
      </c>
      <c r="I2904" s="399" t="s">
        <v>1036</v>
      </c>
      <c r="J2904" s="399" t="s">
        <v>950</v>
      </c>
      <c r="K2904" s="401">
        <v>39429.47</v>
      </c>
      <c r="L2904" s="399" t="s">
        <v>951</v>
      </c>
    </row>
    <row r="2905" spans="1:12" ht="13.5">
      <c r="A2905" s="399" t="s">
        <v>3544</v>
      </c>
      <c r="B2905" s="399" t="s">
        <v>3545</v>
      </c>
      <c r="C2905" s="399" t="s">
        <v>4087</v>
      </c>
      <c r="D2905" s="399" t="s">
        <v>4088</v>
      </c>
      <c r="E2905" s="400">
        <v>73857</v>
      </c>
      <c r="F2905" s="399" t="s">
        <v>4089</v>
      </c>
      <c r="G2905" s="399" t="s">
        <v>4108</v>
      </c>
      <c r="H2905" s="399" t="s">
        <v>4109</v>
      </c>
      <c r="I2905" s="399" t="s">
        <v>1036</v>
      </c>
      <c r="J2905" s="399" t="s">
        <v>950</v>
      </c>
      <c r="K2905" s="401">
        <v>55147.3</v>
      </c>
      <c r="L2905" s="399" t="s">
        <v>951</v>
      </c>
    </row>
    <row r="2906" spans="1:12" ht="13.5">
      <c r="A2906" s="399" t="s">
        <v>3544</v>
      </c>
      <c r="B2906" s="399" t="s">
        <v>3545</v>
      </c>
      <c r="C2906" s="399" t="s">
        <v>4110</v>
      </c>
      <c r="D2906" s="399" t="s">
        <v>4111</v>
      </c>
      <c r="E2906" s="400" t="s">
        <v>947</v>
      </c>
      <c r="F2906" s="399" t="s">
        <v>947</v>
      </c>
      <c r="G2906" s="399">
        <v>93128</v>
      </c>
      <c r="H2906" s="399" t="s">
        <v>4112</v>
      </c>
      <c r="I2906" s="399" t="s">
        <v>1036</v>
      </c>
      <c r="J2906" s="399" t="s">
        <v>1037</v>
      </c>
      <c r="K2906" s="400">
        <v>118.18</v>
      </c>
      <c r="L2906" s="399" t="s">
        <v>951</v>
      </c>
    </row>
    <row r="2907" spans="1:12" ht="13.5">
      <c r="A2907" s="399" t="s">
        <v>3544</v>
      </c>
      <c r="B2907" s="399" t="s">
        <v>3545</v>
      </c>
      <c r="C2907" s="399" t="s">
        <v>4110</v>
      </c>
      <c r="D2907" s="399" t="s">
        <v>4111</v>
      </c>
      <c r="E2907" s="400" t="s">
        <v>947</v>
      </c>
      <c r="F2907" s="399" t="s">
        <v>947</v>
      </c>
      <c r="G2907" s="399">
        <v>93137</v>
      </c>
      <c r="H2907" s="399" t="s">
        <v>4113</v>
      </c>
      <c r="I2907" s="399" t="s">
        <v>1036</v>
      </c>
      <c r="J2907" s="399" t="s">
        <v>1037</v>
      </c>
      <c r="K2907" s="400">
        <v>140.16999999999999</v>
      </c>
      <c r="L2907" s="399" t="s">
        <v>951</v>
      </c>
    </row>
    <row r="2908" spans="1:12" ht="13.5">
      <c r="A2908" s="399" t="s">
        <v>3544</v>
      </c>
      <c r="B2908" s="399" t="s">
        <v>3545</v>
      </c>
      <c r="C2908" s="399" t="s">
        <v>4110</v>
      </c>
      <c r="D2908" s="399" t="s">
        <v>4111</v>
      </c>
      <c r="E2908" s="400" t="s">
        <v>947</v>
      </c>
      <c r="F2908" s="399" t="s">
        <v>947</v>
      </c>
      <c r="G2908" s="399">
        <v>93138</v>
      </c>
      <c r="H2908" s="399" t="s">
        <v>4114</v>
      </c>
      <c r="I2908" s="399" t="s">
        <v>1036</v>
      </c>
      <c r="J2908" s="399" t="s">
        <v>1037</v>
      </c>
      <c r="K2908" s="400">
        <v>132.44</v>
      </c>
      <c r="L2908" s="399" t="s">
        <v>951</v>
      </c>
    </row>
    <row r="2909" spans="1:12" ht="13.5">
      <c r="A2909" s="399" t="s">
        <v>3544</v>
      </c>
      <c r="B2909" s="399" t="s">
        <v>3545</v>
      </c>
      <c r="C2909" s="399" t="s">
        <v>4110</v>
      </c>
      <c r="D2909" s="399" t="s">
        <v>4111</v>
      </c>
      <c r="E2909" s="400" t="s">
        <v>947</v>
      </c>
      <c r="F2909" s="399" t="s">
        <v>947</v>
      </c>
      <c r="G2909" s="399">
        <v>93139</v>
      </c>
      <c r="H2909" s="399" t="s">
        <v>4115</v>
      </c>
      <c r="I2909" s="399" t="s">
        <v>1036</v>
      </c>
      <c r="J2909" s="399" t="s">
        <v>1037</v>
      </c>
      <c r="K2909" s="400">
        <v>168.66</v>
      </c>
      <c r="L2909" s="399" t="s">
        <v>951</v>
      </c>
    </row>
    <row r="2910" spans="1:12" ht="13.5">
      <c r="A2910" s="399" t="s">
        <v>3544</v>
      </c>
      <c r="B2910" s="399" t="s">
        <v>3545</v>
      </c>
      <c r="C2910" s="399" t="s">
        <v>4110</v>
      </c>
      <c r="D2910" s="399" t="s">
        <v>4111</v>
      </c>
      <c r="E2910" s="400" t="s">
        <v>947</v>
      </c>
      <c r="F2910" s="399" t="s">
        <v>947</v>
      </c>
      <c r="G2910" s="399">
        <v>93140</v>
      </c>
      <c r="H2910" s="399" t="s">
        <v>4116</v>
      </c>
      <c r="I2910" s="399" t="s">
        <v>1036</v>
      </c>
      <c r="J2910" s="399" t="s">
        <v>1037</v>
      </c>
      <c r="K2910" s="400">
        <v>158.88999999999999</v>
      </c>
      <c r="L2910" s="399" t="s">
        <v>951</v>
      </c>
    </row>
    <row r="2911" spans="1:12" ht="13.5">
      <c r="A2911" s="399" t="s">
        <v>3544</v>
      </c>
      <c r="B2911" s="399" t="s">
        <v>3545</v>
      </c>
      <c r="C2911" s="399" t="s">
        <v>4110</v>
      </c>
      <c r="D2911" s="399" t="s">
        <v>4111</v>
      </c>
      <c r="E2911" s="400" t="s">
        <v>947</v>
      </c>
      <c r="F2911" s="399" t="s">
        <v>947</v>
      </c>
      <c r="G2911" s="399">
        <v>93141</v>
      </c>
      <c r="H2911" s="399" t="s">
        <v>4117</v>
      </c>
      <c r="I2911" s="399" t="s">
        <v>1036</v>
      </c>
      <c r="J2911" s="399" t="s">
        <v>1037</v>
      </c>
      <c r="K2911" s="400">
        <v>142.86000000000001</v>
      </c>
      <c r="L2911" s="399" t="s">
        <v>951</v>
      </c>
    </row>
    <row r="2912" spans="1:12" ht="13.5">
      <c r="A2912" s="399" t="s">
        <v>3544</v>
      </c>
      <c r="B2912" s="399" t="s">
        <v>3545</v>
      </c>
      <c r="C2912" s="399" t="s">
        <v>4110</v>
      </c>
      <c r="D2912" s="399" t="s">
        <v>4111</v>
      </c>
      <c r="E2912" s="400" t="s">
        <v>947</v>
      </c>
      <c r="F2912" s="399" t="s">
        <v>947</v>
      </c>
      <c r="G2912" s="399">
        <v>93142</v>
      </c>
      <c r="H2912" s="399" t="s">
        <v>4118</v>
      </c>
      <c r="I2912" s="399" t="s">
        <v>1036</v>
      </c>
      <c r="J2912" s="399" t="s">
        <v>1037</v>
      </c>
      <c r="K2912" s="400">
        <v>160.05000000000001</v>
      </c>
      <c r="L2912" s="399" t="s">
        <v>951</v>
      </c>
    </row>
    <row r="2913" spans="1:12" ht="13.5">
      <c r="A2913" s="399" t="s">
        <v>3544</v>
      </c>
      <c r="B2913" s="399" t="s">
        <v>3545</v>
      </c>
      <c r="C2913" s="399" t="s">
        <v>4110</v>
      </c>
      <c r="D2913" s="399" t="s">
        <v>4111</v>
      </c>
      <c r="E2913" s="400" t="s">
        <v>947</v>
      </c>
      <c r="F2913" s="399" t="s">
        <v>947</v>
      </c>
      <c r="G2913" s="399">
        <v>93143</v>
      </c>
      <c r="H2913" s="399" t="s">
        <v>4119</v>
      </c>
      <c r="I2913" s="399" t="s">
        <v>1036</v>
      </c>
      <c r="J2913" s="399" t="s">
        <v>1037</v>
      </c>
      <c r="K2913" s="400">
        <v>144.88</v>
      </c>
      <c r="L2913" s="399" t="s">
        <v>951</v>
      </c>
    </row>
    <row r="2914" spans="1:12" ht="13.5">
      <c r="A2914" s="399" t="s">
        <v>3544</v>
      </c>
      <c r="B2914" s="399" t="s">
        <v>3545</v>
      </c>
      <c r="C2914" s="399" t="s">
        <v>4110</v>
      </c>
      <c r="D2914" s="399" t="s">
        <v>4111</v>
      </c>
      <c r="E2914" s="400" t="s">
        <v>947</v>
      </c>
      <c r="F2914" s="399" t="s">
        <v>947</v>
      </c>
      <c r="G2914" s="399">
        <v>93144</v>
      </c>
      <c r="H2914" s="399" t="s">
        <v>4120</v>
      </c>
      <c r="I2914" s="399" t="s">
        <v>1036</v>
      </c>
      <c r="J2914" s="399" t="s">
        <v>1037</v>
      </c>
      <c r="K2914" s="400">
        <v>183.24</v>
      </c>
      <c r="L2914" s="399" t="s">
        <v>951</v>
      </c>
    </row>
    <row r="2915" spans="1:12" ht="13.5">
      <c r="A2915" s="399" t="s">
        <v>3544</v>
      </c>
      <c r="B2915" s="399" t="s">
        <v>3545</v>
      </c>
      <c r="C2915" s="399" t="s">
        <v>4110</v>
      </c>
      <c r="D2915" s="399" t="s">
        <v>4111</v>
      </c>
      <c r="E2915" s="400" t="s">
        <v>947</v>
      </c>
      <c r="F2915" s="399" t="s">
        <v>947</v>
      </c>
      <c r="G2915" s="399">
        <v>93145</v>
      </c>
      <c r="H2915" s="399" t="s">
        <v>4121</v>
      </c>
      <c r="I2915" s="399" t="s">
        <v>1036</v>
      </c>
      <c r="J2915" s="399" t="s">
        <v>1037</v>
      </c>
      <c r="K2915" s="400">
        <v>173.8</v>
      </c>
      <c r="L2915" s="399" t="s">
        <v>951</v>
      </c>
    </row>
    <row r="2916" spans="1:12" ht="13.5">
      <c r="A2916" s="399" t="s">
        <v>3544</v>
      </c>
      <c r="B2916" s="399" t="s">
        <v>3545</v>
      </c>
      <c r="C2916" s="399" t="s">
        <v>4110</v>
      </c>
      <c r="D2916" s="399" t="s">
        <v>4111</v>
      </c>
      <c r="E2916" s="400" t="s">
        <v>947</v>
      </c>
      <c r="F2916" s="399" t="s">
        <v>947</v>
      </c>
      <c r="G2916" s="399">
        <v>93146</v>
      </c>
      <c r="H2916" s="399" t="s">
        <v>4122</v>
      </c>
      <c r="I2916" s="399" t="s">
        <v>1036</v>
      </c>
      <c r="J2916" s="399" t="s">
        <v>1037</v>
      </c>
      <c r="K2916" s="400">
        <v>188.06</v>
      </c>
      <c r="L2916" s="399" t="s">
        <v>951</v>
      </c>
    </row>
    <row r="2917" spans="1:12" ht="13.5">
      <c r="A2917" s="399" t="s">
        <v>3544</v>
      </c>
      <c r="B2917" s="399" t="s">
        <v>3545</v>
      </c>
      <c r="C2917" s="399" t="s">
        <v>4110</v>
      </c>
      <c r="D2917" s="399" t="s">
        <v>4111</v>
      </c>
      <c r="E2917" s="400" t="s">
        <v>947</v>
      </c>
      <c r="F2917" s="399" t="s">
        <v>947</v>
      </c>
      <c r="G2917" s="399">
        <v>93147</v>
      </c>
      <c r="H2917" s="399" t="s">
        <v>4123</v>
      </c>
      <c r="I2917" s="399" t="s">
        <v>1036</v>
      </c>
      <c r="J2917" s="399" t="s">
        <v>1037</v>
      </c>
      <c r="K2917" s="400">
        <v>214.54</v>
      </c>
      <c r="L2917" s="399" t="s">
        <v>951</v>
      </c>
    </row>
    <row r="2918" spans="1:12" ht="13.5">
      <c r="A2918" s="399" t="s">
        <v>3544</v>
      </c>
      <c r="B2918" s="399" t="s">
        <v>3545</v>
      </c>
      <c r="C2918" s="399" t="s">
        <v>4124</v>
      </c>
      <c r="D2918" s="399" t="s">
        <v>4125</v>
      </c>
      <c r="E2918" s="400" t="s">
        <v>947</v>
      </c>
      <c r="F2918" s="399" t="s">
        <v>947</v>
      </c>
      <c r="G2918" s="399">
        <v>96971</v>
      </c>
      <c r="H2918" s="399" t="s">
        <v>4126</v>
      </c>
      <c r="I2918" s="399" t="s">
        <v>949</v>
      </c>
      <c r="J2918" s="399" t="s">
        <v>1037</v>
      </c>
      <c r="K2918" s="400">
        <v>23.98</v>
      </c>
      <c r="L2918" s="399" t="s">
        <v>951</v>
      </c>
    </row>
    <row r="2919" spans="1:12" ht="13.5">
      <c r="A2919" s="399" t="s">
        <v>3544</v>
      </c>
      <c r="B2919" s="399" t="s">
        <v>3545</v>
      </c>
      <c r="C2919" s="399" t="s">
        <v>4124</v>
      </c>
      <c r="D2919" s="399" t="s">
        <v>4125</v>
      </c>
      <c r="E2919" s="400" t="s">
        <v>947</v>
      </c>
      <c r="F2919" s="399" t="s">
        <v>947</v>
      </c>
      <c r="G2919" s="399">
        <v>96972</v>
      </c>
      <c r="H2919" s="399" t="s">
        <v>4127</v>
      </c>
      <c r="I2919" s="399" t="s">
        <v>949</v>
      </c>
      <c r="J2919" s="399" t="s">
        <v>1037</v>
      </c>
      <c r="K2919" s="400">
        <v>32.32</v>
      </c>
      <c r="L2919" s="399" t="s">
        <v>951</v>
      </c>
    </row>
    <row r="2920" spans="1:12" ht="13.5">
      <c r="A2920" s="399" t="s">
        <v>3544</v>
      </c>
      <c r="B2920" s="399" t="s">
        <v>3545</v>
      </c>
      <c r="C2920" s="399" t="s">
        <v>4124</v>
      </c>
      <c r="D2920" s="399" t="s">
        <v>4125</v>
      </c>
      <c r="E2920" s="400" t="s">
        <v>947</v>
      </c>
      <c r="F2920" s="399" t="s">
        <v>947</v>
      </c>
      <c r="G2920" s="399">
        <v>96973</v>
      </c>
      <c r="H2920" s="399" t="s">
        <v>4128</v>
      </c>
      <c r="I2920" s="399" t="s">
        <v>949</v>
      </c>
      <c r="J2920" s="399" t="s">
        <v>1037</v>
      </c>
      <c r="K2920" s="400">
        <v>40.159999999999997</v>
      </c>
      <c r="L2920" s="399" t="s">
        <v>951</v>
      </c>
    </row>
    <row r="2921" spans="1:12" ht="13.5">
      <c r="A2921" s="399" t="s">
        <v>3544</v>
      </c>
      <c r="B2921" s="399" t="s">
        <v>3545</v>
      </c>
      <c r="C2921" s="399" t="s">
        <v>4124</v>
      </c>
      <c r="D2921" s="399" t="s">
        <v>4125</v>
      </c>
      <c r="E2921" s="400" t="s">
        <v>947</v>
      </c>
      <c r="F2921" s="399" t="s">
        <v>947</v>
      </c>
      <c r="G2921" s="399">
        <v>96974</v>
      </c>
      <c r="H2921" s="399" t="s">
        <v>4129</v>
      </c>
      <c r="I2921" s="399" t="s">
        <v>949</v>
      </c>
      <c r="J2921" s="399" t="s">
        <v>1037</v>
      </c>
      <c r="K2921" s="400">
        <v>50.3</v>
      </c>
      <c r="L2921" s="399" t="s">
        <v>951</v>
      </c>
    </row>
    <row r="2922" spans="1:12" ht="13.5">
      <c r="A2922" s="399" t="s">
        <v>3544</v>
      </c>
      <c r="B2922" s="399" t="s">
        <v>3545</v>
      </c>
      <c r="C2922" s="399" t="s">
        <v>4124</v>
      </c>
      <c r="D2922" s="399" t="s">
        <v>4125</v>
      </c>
      <c r="E2922" s="400" t="s">
        <v>947</v>
      </c>
      <c r="F2922" s="399" t="s">
        <v>947</v>
      </c>
      <c r="G2922" s="399">
        <v>96975</v>
      </c>
      <c r="H2922" s="399" t="s">
        <v>4130</v>
      </c>
      <c r="I2922" s="399" t="s">
        <v>949</v>
      </c>
      <c r="J2922" s="399" t="s">
        <v>1037</v>
      </c>
      <c r="K2922" s="400">
        <v>63.57</v>
      </c>
      <c r="L2922" s="399" t="s">
        <v>951</v>
      </c>
    </row>
    <row r="2923" spans="1:12" ht="13.5">
      <c r="A2923" s="399" t="s">
        <v>3544</v>
      </c>
      <c r="B2923" s="399" t="s">
        <v>3545</v>
      </c>
      <c r="C2923" s="399" t="s">
        <v>4124</v>
      </c>
      <c r="D2923" s="399" t="s">
        <v>4125</v>
      </c>
      <c r="E2923" s="400" t="s">
        <v>947</v>
      </c>
      <c r="F2923" s="399" t="s">
        <v>947</v>
      </c>
      <c r="G2923" s="399">
        <v>96976</v>
      </c>
      <c r="H2923" s="399" t="s">
        <v>4131</v>
      </c>
      <c r="I2923" s="399" t="s">
        <v>949</v>
      </c>
      <c r="J2923" s="399" t="s">
        <v>1037</v>
      </c>
      <c r="K2923" s="400">
        <v>80.849999999999994</v>
      </c>
      <c r="L2923" s="399" t="s">
        <v>951</v>
      </c>
    </row>
    <row r="2924" spans="1:12" ht="13.5">
      <c r="A2924" s="399" t="s">
        <v>3544</v>
      </c>
      <c r="B2924" s="399" t="s">
        <v>3545</v>
      </c>
      <c r="C2924" s="399" t="s">
        <v>4124</v>
      </c>
      <c r="D2924" s="399" t="s">
        <v>4125</v>
      </c>
      <c r="E2924" s="400" t="s">
        <v>947</v>
      </c>
      <c r="F2924" s="399" t="s">
        <v>947</v>
      </c>
      <c r="G2924" s="399">
        <v>96977</v>
      </c>
      <c r="H2924" s="399" t="s">
        <v>4132</v>
      </c>
      <c r="I2924" s="399" t="s">
        <v>949</v>
      </c>
      <c r="J2924" s="399" t="s">
        <v>1037</v>
      </c>
      <c r="K2924" s="400">
        <v>28.31</v>
      </c>
      <c r="L2924" s="399" t="s">
        <v>951</v>
      </c>
    </row>
    <row r="2925" spans="1:12" ht="13.5">
      <c r="A2925" s="399" t="s">
        <v>3544</v>
      </c>
      <c r="B2925" s="399" t="s">
        <v>3545</v>
      </c>
      <c r="C2925" s="399" t="s">
        <v>4124</v>
      </c>
      <c r="D2925" s="399" t="s">
        <v>4125</v>
      </c>
      <c r="E2925" s="400" t="s">
        <v>947</v>
      </c>
      <c r="F2925" s="399" t="s">
        <v>947</v>
      </c>
      <c r="G2925" s="399">
        <v>96978</v>
      </c>
      <c r="H2925" s="399" t="s">
        <v>4133</v>
      </c>
      <c r="I2925" s="399" t="s">
        <v>949</v>
      </c>
      <c r="J2925" s="399" t="s">
        <v>1037</v>
      </c>
      <c r="K2925" s="400">
        <v>39.619999999999997</v>
      </c>
      <c r="L2925" s="399" t="s">
        <v>951</v>
      </c>
    </row>
    <row r="2926" spans="1:12" ht="13.5">
      <c r="A2926" s="399" t="s">
        <v>3544</v>
      </c>
      <c r="B2926" s="399" t="s">
        <v>3545</v>
      </c>
      <c r="C2926" s="399" t="s">
        <v>4124</v>
      </c>
      <c r="D2926" s="399" t="s">
        <v>4125</v>
      </c>
      <c r="E2926" s="400" t="s">
        <v>947</v>
      </c>
      <c r="F2926" s="399" t="s">
        <v>947</v>
      </c>
      <c r="G2926" s="399">
        <v>96979</v>
      </c>
      <c r="H2926" s="399" t="s">
        <v>4134</v>
      </c>
      <c r="I2926" s="399" t="s">
        <v>949</v>
      </c>
      <c r="J2926" s="399" t="s">
        <v>1037</v>
      </c>
      <c r="K2926" s="400">
        <v>55.39</v>
      </c>
      <c r="L2926" s="399" t="s">
        <v>951</v>
      </c>
    </row>
    <row r="2927" spans="1:12" ht="13.5">
      <c r="A2927" s="399" t="s">
        <v>3544</v>
      </c>
      <c r="B2927" s="399" t="s">
        <v>3545</v>
      </c>
      <c r="C2927" s="399" t="s">
        <v>4124</v>
      </c>
      <c r="D2927" s="399" t="s">
        <v>4125</v>
      </c>
      <c r="E2927" s="400" t="s">
        <v>947</v>
      </c>
      <c r="F2927" s="399" t="s">
        <v>947</v>
      </c>
      <c r="G2927" s="399">
        <v>96984</v>
      </c>
      <c r="H2927" s="399" t="s">
        <v>4135</v>
      </c>
      <c r="I2927" s="399" t="s">
        <v>1036</v>
      </c>
      <c r="J2927" s="399" t="s">
        <v>1037</v>
      </c>
      <c r="K2927" s="400">
        <v>45.25</v>
      </c>
      <c r="L2927" s="399" t="s">
        <v>951</v>
      </c>
    </row>
    <row r="2928" spans="1:12" ht="13.5">
      <c r="A2928" s="399" t="s">
        <v>3544</v>
      </c>
      <c r="B2928" s="399" t="s">
        <v>3545</v>
      </c>
      <c r="C2928" s="399" t="s">
        <v>4124</v>
      </c>
      <c r="D2928" s="399" t="s">
        <v>4125</v>
      </c>
      <c r="E2928" s="400" t="s">
        <v>947</v>
      </c>
      <c r="F2928" s="399" t="s">
        <v>947</v>
      </c>
      <c r="G2928" s="399">
        <v>96985</v>
      </c>
      <c r="H2928" s="399" t="s">
        <v>4136</v>
      </c>
      <c r="I2928" s="399" t="s">
        <v>1036</v>
      </c>
      <c r="J2928" s="399" t="s">
        <v>1037</v>
      </c>
      <c r="K2928" s="400">
        <v>59.86</v>
      </c>
      <c r="L2928" s="399" t="s">
        <v>951</v>
      </c>
    </row>
    <row r="2929" spans="1:12" ht="13.5">
      <c r="A2929" s="399" t="s">
        <v>3544</v>
      </c>
      <c r="B2929" s="399" t="s">
        <v>3545</v>
      </c>
      <c r="C2929" s="399" t="s">
        <v>4124</v>
      </c>
      <c r="D2929" s="399" t="s">
        <v>4125</v>
      </c>
      <c r="E2929" s="400" t="s">
        <v>947</v>
      </c>
      <c r="F2929" s="399" t="s">
        <v>947</v>
      </c>
      <c r="G2929" s="399">
        <v>96986</v>
      </c>
      <c r="H2929" s="399" t="s">
        <v>4137</v>
      </c>
      <c r="I2929" s="399" t="s">
        <v>1036</v>
      </c>
      <c r="J2929" s="399" t="s">
        <v>1037</v>
      </c>
      <c r="K2929" s="400">
        <v>89.43</v>
      </c>
      <c r="L2929" s="399" t="s">
        <v>951</v>
      </c>
    </row>
    <row r="2930" spans="1:12" ht="13.5">
      <c r="A2930" s="399" t="s">
        <v>3544</v>
      </c>
      <c r="B2930" s="399" t="s">
        <v>3545</v>
      </c>
      <c r="C2930" s="399" t="s">
        <v>4124</v>
      </c>
      <c r="D2930" s="399" t="s">
        <v>4125</v>
      </c>
      <c r="E2930" s="400" t="s">
        <v>947</v>
      </c>
      <c r="F2930" s="399" t="s">
        <v>947</v>
      </c>
      <c r="G2930" s="399">
        <v>96987</v>
      </c>
      <c r="H2930" s="399" t="s">
        <v>4138</v>
      </c>
      <c r="I2930" s="399" t="s">
        <v>1036</v>
      </c>
      <c r="J2930" s="399" t="s">
        <v>1037</v>
      </c>
      <c r="K2930" s="400">
        <v>121.67</v>
      </c>
      <c r="L2930" s="399" t="s">
        <v>951</v>
      </c>
    </row>
    <row r="2931" spans="1:12" ht="13.5">
      <c r="A2931" s="399" t="s">
        <v>3544</v>
      </c>
      <c r="B2931" s="399" t="s">
        <v>3545</v>
      </c>
      <c r="C2931" s="399" t="s">
        <v>4124</v>
      </c>
      <c r="D2931" s="399" t="s">
        <v>4125</v>
      </c>
      <c r="E2931" s="400" t="s">
        <v>947</v>
      </c>
      <c r="F2931" s="399" t="s">
        <v>947</v>
      </c>
      <c r="G2931" s="399">
        <v>96988</v>
      </c>
      <c r="H2931" s="399" t="s">
        <v>4139</v>
      </c>
      <c r="I2931" s="399" t="s">
        <v>1036</v>
      </c>
      <c r="J2931" s="399" t="s">
        <v>1037</v>
      </c>
      <c r="K2931" s="400">
        <v>180.6</v>
      </c>
      <c r="L2931" s="399" t="s">
        <v>951</v>
      </c>
    </row>
    <row r="2932" spans="1:12" ht="13.5">
      <c r="A2932" s="399" t="s">
        <v>3544</v>
      </c>
      <c r="B2932" s="399" t="s">
        <v>3545</v>
      </c>
      <c r="C2932" s="399" t="s">
        <v>4124</v>
      </c>
      <c r="D2932" s="399" t="s">
        <v>4125</v>
      </c>
      <c r="E2932" s="400" t="s">
        <v>947</v>
      </c>
      <c r="F2932" s="399" t="s">
        <v>947</v>
      </c>
      <c r="G2932" s="399">
        <v>96989</v>
      </c>
      <c r="H2932" s="399" t="s">
        <v>4140</v>
      </c>
      <c r="I2932" s="399" t="s">
        <v>1036</v>
      </c>
      <c r="J2932" s="399" t="s">
        <v>1037</v>
      </c>
      <c r="K2932" s="400">
        <v>118.82</v>
      </c>
      <c r="L2932" s="399" t="s">
        <v>951</v>
      </c>
    </row>
    <row r="2933" spans="1:12" ht="13.5">
      <c r="A2933" s="399" t="s">
        <v>3544</v>
      </c>
      <c r="B2933" s="399" t="s">
        <v>3545</v>
      </c>
      <c r="C2933" s="399" t="s">
        <v>4124</v>
      </c>
      <c r="D2933" s="399" t="s">
        <v>4125</v>
      </c>
      <c r="E2933" s="400" t="s">
        <v>947</v>
      </c>
      <c r="F2933" s="399" t="s">
        <v>947</v>
      </c>
      <c r="G2933" s="399">
        <v>98463</v>
      </c>
      <c r="H2933" s="399" t="s">
        <v>4141</v>
      </c>
      <c r="I2933" s="399" t="s">
        <v>1036</v>
      </c>
      <c r="J2933" s="399" t="s">
        <v>1037</v>
      </c>
      <c r="K2933" s="400">
        <v>22.96</v>
      </c>
      <c r="L2933" s="399" t="s">
        <v>951</v>
      </c>
    </row>
    <row r="2934" spans="1:12" ht="13.5">
      <c r="A2934" s="399" t="s">
        <v>3544</v>
      </c>
      <c r="B2934" s="399" t="s">
        <v>3545</v>
      </c>
      <c r="C2934" s="399" t="s">
        <v>4142</v>
      </c>
      <c r="D2934" s="399" t="s">
        <v>4143</v>
      </c>
      <c r="E2934" s="400" t="s">
        <v>947</v>
      </c>
      <c r="F2934" s="399" t="s">
        <v>947</v>
      </c>
      <c r="G2934" s="399">
        <v>88547</v>
      </c>
      <c r="H2934" s="399" t="s">
        <v>4144</v>
      </c>
      <c r="I2934" s="399" t="s">
        <v>1036</v>
      </c>
      <c r="J2934" s="399" t="s">
        <v>1037</v>
      </c>
      <c r="K2934" s="400">
        <v>77.11</v>
      </c>
      <c r="L2934" s="399" t="s">
        <v>951</v>
      </c>
    </row>
    <row r="2935" spans="1:12" ht="13.5">
      <c r="A2935" s="399" t="s">
        <v>4145</v>
      </c>
      <c r="B2935" s="399" t="s">
        <v>4146</v>
      </c>
      <c r="C2935" s="399" t="s">
        <v>4147</v>
      </c>
      <c r="D2935" s="399" t="s">
        <v>4148</v>
      </c>
      <c r="E2935" s="400" t="s">
        <v>947</v>
      </c>
      <c r="F2935" s="399" t="s">
        <v>947</v>
      </c>
      <c r="G2935" s="399">
        <v>72283</v>
      </c>
      <c r="H2935" s="399" t="s">
        <v>4149</v>
      </c>
      <c r="I2935" s="399" t="s">
        <v>1036</v>
      </c>
      <c r="J2935" s="399" t="s">
        <v>1037</v>
      </c>
      <c r="K2935" s="400">
        <v>846.55</v>
      </c>
      <c r="L2935" s="399" t="s">
        <v>951</v>
      </c>
    </row>
    <row r="2936" spans="1:12" ht="13.5">
      <c r="A2936" s="399" t="s">
        <v>4145</v>
      </c>
      <c r="B2936" s="399" t="s">
        <v>4146</v>
      </c>
      <c r="C2936" s="399" t="s">
        <v>4147</v>
      </c>
      <c r="D2936" s="399" t="s">
        <v>4148</v>
      </c>
      <c r="E2936" s="400" t="s">
        <v>947</v>
      </c>
      <c r="F2936" s="399" t="s">
        <v>947</v>
      </c>
      <c r="G2936" s="399">
        <v>72287</v>
      </c>
      <c r="H2936" s="399" t="s">
        <v>4150</v>
      </c>
      <c r="I2936" s="399" t="s">
        <v>1036</v>
      </c>
      <c r="J2936" s="399" t="s">
        <v>1037</v>
      </c>
      <c r="K2936" s="400">
        <v>218.49</v>
      </c>
      <c r="L2936" s="399" t="s">
        <v>951</v>
      </c>
    </row>
    <row r="2937" spans="1:12" ht="13.5">
      <c r="A2937" s="399" t="s">
        <v>4145</v>
      </c>
      <c r="B2937" s="399" t="s">
        <v>4146</v>
      </c>
      <c r="C2937" s="399" t="s">
        <v>4147</v>
      </c>
      <c r="D2937" s="399" t="s">
        <v>4148</v>
      </c>
      <c r="E2937" s="400" t="s">
        <v>947</v>
      </c>
      <c r="F2937" s="399" t="s">
        <v>947</v>
      </c>
      <c r="G2937" s="399">
        <v>72288</v>
      </c>
      <c r="H2937" s="399" t="s">
        <v>4151</v>
      </c>
      <c r="I2937" s="399" t="s">
        <v>1036</v>
      </c>
      <c r="J2937" s="399" t="s">
        <v>1037</v>
      </c>
      <c r="K2937" s="400">
        <v>271.79000000000002</v>
      </c>
      <c r="L2937" s="399" t="s">
        <v>951</v>
      </c>
    </row>
    <row r="2938" spans="1:12" ht="13.5">
      <c r="A2938" s="399" t="s">
        <v>4145</v>
      </c>
      <c r="B2938" s="399" t="s">
        <v>4146</v>
      </c>
      <c r="C2938" s="399" t="s">
        <v>4147</v>
      </c>
      <c r="D2938" s="399" t="s">
        <v>4148</v>
      </c>
      <c r="E2938" s="400" t="s">
        <v>947</v>
      </c>
      <c r="F2938" s="399" t="s">
        <v>947</v>
      </c>
      <c r="G2938" s="399">
        <v>72553</v>
      </c>
      <c r="H2938" s="399" t="s">
        <v>4152</v>
      </c>
      <c r="I2938" s="399" t="s">
        <v>1036</v>
      </c>
      <c r="J2938" s="399" t="s">
        <v>1037</v>
      </c>
      <c r="K2938" s="400">
        <v>158.03</v>
      </c>
      <c r="L2938" s="399" t="s">
        <v>951</v>
      </c>
    </row>
    <row r="2939" spans="1:12" ht="13.5">
      <c r="A2939" s="399" t="s">
        <v>4145</v>
      </c>
      <c r="B2939" s="399" t="s">
        <v>4146</v>
      </c>
      <c r="C2939" s="399" t="s">
        <v>4147</v>
      </c>
      <c r="D2939" s="399" t="s">
        <v>4148</v>
      </c>
      <c r="E2939" s="400" t="s">
        <v>947</v>
      </c>
      <c r="F2939" s="399" t="s">
        <v>947</v>
      </c>
      <c r="G2939" s="399">
        <v>72554</v>
      </c>
      <c r="H2939" s="399" t="s">
        <v>4153</v>
      </c>
      <c r="I2939" s="399" t="s">
        <v>1036</v>
      </c>
      <c r="J2939" s="399" t="s">
        <v>1037</v>
      </c>
      <c r="K2939" s="400">
        <v>529.57000000000005</v>
      </c>
      <c r="L2939" s="399" t="s">
        <v>951</v>
      </c>
    </row>
    <row r="2940" spans="1:12" ht="13.5">
      <c r="A2940" s="399" t="s">
        <v>4145</v>
      </c>
      <c r="B2940" s="399" t="s">
        <v>4146</v>
      </c>
      <c r="C2940" s="399" t="s">
        <v>4147</v>
      </c>
      <c r="D2940" s="399" t="s">
        <v>4148</v>
      </c>
      <c r="E2940" s="400">
        <v>73775</v>
      </c>
      <c r="F2940" s="399" t="s">
        <v>4154</v>
      </c>
      <c r="G2940" s="399" t="s">
        <v>4155</v>
      </c>
      <c r="H2940" s="399" t="s">
        <v>4156</v>
      </c>
      <c r="I2940" s="399" t="s">
        <v>1036</v>
      </c>
      <c r="J2940" s="399" t="s">
        <v>1037</v>
      </c>
      <c r="K2940" s="400">
        <v>165.47</v>
      </c>
      <c r="L2940" s="399" t="s">
        <v>951</v>
      </c>
    </row>
    <row r="2941" spans="1:12" ht="13.5">
      <c r="A2941" s="399" t="s">
        <v>4145</v>
      </c>
      <c r="B2941" s="399" t="s">
        <v>4146</v>
      </c>
      <c r="C2941" s="399" t="s">
        <v>4147</v>
      </c>
      <c r="D2941" s="399" t="s">
        <v>4148</v>
      </c>
      <c r="E2941" s="400">
        <v>73775</v>
      </c>
      <c r="F2941" s="399" t="s">
        <v>4154</v>
      </c>
      <c r="G2941" s="399" t="s">
        <v>4157</v>
      </c>
      <c r="H2941" s="399" t="s">
        <v>4158</v>
      </c>
      <c r="I2941" s="399" t="s">
        <v>1036</v>
      </c>
      <c r="J2941" s="399" t="s">
        <v>1037</v>
      </c>
      <c r="K2941" s="400">
        <v>170.44</v>
      </c>
      <c r="L2941" s="399" t="s">
        <v>951</v>
      </c>
    </row>
    <row r="2942" spans="1:12" ht="13.5">
      <c r="A2942" s="399" t="s">
        <v>4145</v>
      </c>
      <c r="B2942" s="399" t="s">
        <v>4146</v>
      </c>
      <c r="C2942" s="399" t="s">
        <v>4147</v>
      </c>
      <c r="D2942" s="399" t="s">
        <v>4148</v>
      </c>
      <c r="E2942" s="400" t="s">
        <v>947</v>
      </c>
      <c r="F2942" s="399" t="s">
        <v>947</v>
      </c>
      <c r="G2942" s="399">
        <v>83633</v>
      </c>
      <c r="H2942" s="399" t="s">
        <v>4159</v>
      </c>
      <c r="I2942" s="399" t="s">
        <v>1036</v>
      </c>
      <c r="J2942" s="399" t="s">
        <v>950</v>
      </c>
      <c r="K2942" s="401">
        <v>1919.11</v>
      </c>
      <c r="L2942" s="399" t="s">
        <v>951</v>
      </c>
    </row>
    <row r="2943" spans="1:12" ht="13.5">
      <c r="A2943" s="399" t="s">
        <v>4145</v>
      </c>
      <c r="B2943" s="399" t="s">
        <v>4146</v>
      </c>
      <c r="C2943" s="399" t="s">
        <v>4147</v>
      </c>
      <c r="D2943" s="399" t="s">
        <v>4148</v>
      </c>
      <c r="E2943" s="400" t="s">
        <v>947</v>
      </c>
      <c r="F2943" s="399" t="s">
        <v>947</v>
      </c>
      <c r="G2943" s="399">
        <v>83634</v>
      </c>
      <c r="H2943" s="399" t="s">
        <v>4160</v>
      </c>
      <c r="I2943" s="399" t="s">
        <v>1036</v>
      </c>
      <c r="J2943" s="399" t="s">
        <v>1037</v>
      </c>
      <c r="K2943" s="400">
        <v>497.2</v>
      </c>
      <c r="L2943" s="399" t="s">
        <v>951</v>
      </c>
    </row>
    <row r="2944" spans="1:12" ht="13.5">
      <c r="A2944" s="399" t="s">
        <v>4145</v>
      </c>
      <c r="B2944" s="399" t="s">
        <v>4146</v>
      </c>
      <c r="C2944" s="399" t="s">
        <v>4147</v>
      </c>
      <c r="D2944" s="399" t="s">
        <v>4148</v>
      </c>
      <c r="E2944" s="400" t="s">
        <v>947</v>
      </c>
      <c r="F2944" s="399" t="s">
        <v>947</v>
      </c>
      <c r="G2944" s="399">
        <v>83635</v>
      </c>
      <c r="H2944" s="399" t="s">
        <v>4161</v>
      </c>
      <c r="I2944" s="399" t="s">
        <v>1036</v>
      </c>
      <c r="J2944" s="399" t="s">
        <v>1440</v>
      </c>
      <c r="K2944" s="400">
        <v>192.01</v>
      </c>
      <c r="L2944" s="399" t="s">
        <v>951</v>
      </c>
    </row>
    <row r="2945" spans="1:12" ht="13.5">
      <c r="A2945" s="399" t="s">
        <v>4145</v>
      </c>
      <c r="B2945" s="399" t="s">
        <v>4146</v>
      </c>
      <c r="C2945" s="399" t="s">
        <v>4147</v>
      </c>
      <c r="D2945" s="399" t="s">
        <v>4148</v>
      </c>
      <c r="E2945" s="400" t="s">
        <v>947</v>
      </c>
      <c r="F2945" s="399" t="s">
        <v>947</v>
      </c>
      <c r="G2945" s="399">
        <v>96765</v>
      </c>
      <c r="H2945" s="399" t="s">
        <v>4162</v>
      </c>
      <c r="I2945" s="399" t="s">
        <v>1036</v>
      </c>
      <c r="J2945" s="399" t="s">
        <v>1037</v>
      </c>
      <c r="K2945" s="400">
        <v>992.14</v>
      </c>
      <c r="L2945" s="399" t="s">
        <v>951</v>
      </c>
    </row>
    <row r="2946" spans="1:12" ht="13.5">
      <c r="A2946" s="399" t="s">
        <v>4145</v>
      </c>
      <c r="B2946" s="399" t="s">
        <v>4146</v>
      </c>
      <c r="C2946" s="399" t="s">
        <v>4163</v>
      </c>
      <c r="D2946" s="399" t="s">
        <v>4164</v>
      </c>
      <c r="E2946" s="400">
        <v>73749</v>
      </c>
      <c r="F2946" s="399" t="s">
        <v>4165</v>
      </c>
      <c r="G2946" s="399" t="s">
        <v>4166</v>
      </c>
      <c r="H2946" s="399" t="s">
        <v>4167</v>
      </c>
      <c r="I2946" s="399" t="s">
        <v>1036</v>
      </c>
      <c r="J2946" s="399" t="s">
        <v>950</v>
      </c>
      <c r="K2946" s="400">
        <v>190.06</v>
      </c>
      <c r="L2946" s="399" t="s">
        <v>951</v>
      </c>
    </row>
    <row r="2947" spans="1:12" ht="13.5">
      <c r="A2947" s="399" t="s">
        <v>4145</v>
      </c>
      <c r="B2947" s="399" t="s">
        <v>4146</v>
      </c>
      <c r="C2947" s="399" t="s">
        <v>4163</v>
      </c>
      <c r="D2947" s="399" t="s">
        <v>4164</v>
      </c>
      <c r="E2947" s="400">
        <v>73749</v>
      </c>
      <c r="F2947" s="399" t="s">
        <v>4165</v>
      </c>
      <c r="G2947" s="399" t="s">
        <v>4168</v>
      </c>
      <c r="H2947" s="399" t="s">
        <v>4169</v>
      </c>
      <c r="I2947" s="399" t="s">
        <v>1036</v>
      </c>
      <c r="J2947" s="399" t="s">
        <v>950</v>
      </c>
      <c r="K2947" s="400">
        <v>349.57</v>
      </c>
      <c r="L2947" s="399" t="s">
        <v>951</v>
      </c>
    </row>
    <row r="2948" spans="1:12" ht="13.5">
      <c r="A2948" s="399" t="s">
        <v>4145</v>
      </c>
      <c r="B2948" s="399" t="s">
        <v>4146</v>
      </c>
      <c r="C2948" s="399" t="s">
        <v>4163</v>
      </c>
      <c r="D2948" s="399" t="s">
        <v>4164</v>
      </c>
      <c r="E2948" s="400">
        <v>73749</v>
      </c>
      <c r="F2948" s="399" t="s">
        <v>4165</v>
      </c>
      <c r="G2948" s="399" t="s">
        <v>4170</v>
      </c>
      <c r="H2948" s="399" t="s">
        <v>4171</v>
      </c>
      <c r="I2948" s="399" t="s">
        <v>1036</v>
      </c>
      <c r="J2948" s="399" t="s">
        <v>950</v>
      </c>
      <c r="K2948" s="401">
        <v>1130.33</v>
      </c>
      <c r="L2948" s="399" t="s">
        <v>951</v>
      </c>
    </row>
    <row r="2949" spans="1:12" ht="13.5">
      <c r="A2949" s="399" t="s">
        <v>4145</v>
      </c>
      <c r="B2949" s="399" t="s">
        <v>4146</v>
      </c>
      <c r="C2949" s="399" t="s">
        <v>4163</v>
      </c>
      <c r="D2949" s="399" t="s">
        <v>4164</v>
      </c>
      <c r="E2949" s="400" t="s">
        <v>947</v>
      </c>
      <c r="F2949" s="399" t="s">
        <v>947</v>
      </c>
      <c r="G2949" s="399">
        <v>84796</v>
      </c>
      <c r="H2949" s="399" t="s">
        <v>4172</v>
      </c>
      <c r="I2949" s="399" t="s">
        <v>1036</v>
      </c>
      <c r="J2949" s="399" t="s">
        <v>950</v>
      </c>
      <c r="K2949" s="400">
        <v>596.26</v>
      </c>
      <c r="L2949" s="399" t="s">
        <v>951</v>
      </c>
    </row>
    <row r="2950" spans="1:12" ht="13.5">
      <c r="A2950" s="399" t="s">
        <v>4145</v>
      </c>
      <c r="B2950" s="399" t="s">
        <v>4146</v>
      </c>
      <c r="C2950" s="399" t="s">
        <v>4163</v>
      </c>
      <c r="D2950" s="399" t="s">
        <v>4164</v>
      </c>
      <c r="E2950" s="400" t="s">
        <v>947</v>
      </c>
      <c r="F2950" s="399" t="s">
        <v>947</v>
      </c>
      <c r="G2950" s="399">
        <v>84798</v>
      </c>
      <c r="H2950" s="399" t="s">
        <v>4173</v>
      </c>
      <c r="I2950" s="399" t="s">
        <v>1036</v>
      </c>
      <c r="J2950" s="399" t="s">
        <v>950</v>
      </c>
      <c r="K2950" s="400">
        <v>267.97000000000003</v>
      </c>
      <c r="L2950" s="399" t="s">
        <v>951</v>
      </c>
    </row>
    <row r="2951" spans="1:12" ht="13.5">
      <c r="A2951" s="399" t="s">
        <v>4145</v>
      </c>
      <c r="B2951" s="399" t="s">
        <v>4146</v>
      </c>
      <c r="C2951" s="399" t="s">
        <v>4163</v>
      </c>
      <c r="D2951" s="399" t="s">
        <v>4164</v>
      </c>
      <c r="E2951" s="400" t="s">
        <v>947</v>
      </c>
      <c r="F2951" s="399" t="s">
        <v>947</v>
      </c>
      <c r="G2951" s="399">
        <v>98261</v>
      </c>
      <c r="H2951" s="399" t="s">
        <v>4174</v>
      </c>
      <c r="I2951" s="399" t="s">
        <v>949</v>
      </c>
      <c r="J2951" s="399" t="s">
        <v>1037</v>
      </c>
      <c r="K2951" s="400">
        <v>3.09</v>
      </c>
      <c r="L2951" s="399" t="s">
        <v>951</v>
      </c>
    </row>
    <row r="2952" spans="1:12" ht="13.5">
      <c r="A2952" s="399" t="s">
        <v>4145</v>
      </c>
      <c r="B2952" s="399" t="s">
        <v>4146</v>
      </c>
      <c r="C2952" s="399" t="s">
        <v>4163</v>
      </c>
      <c r="D2952" s="399" t="s">
        <v>4164</v>
      </c>
      <c r="E2952" s="400" t="s">
        <v>947</v>
      </c>
      <c r="F2952" s="399" t="s">
        <v>947</v>
      </c>
      <c r="G2952" s="399">
        <v>98262</v>
      </c>
      <c r="H2952" s="399" t="s">
        <v>4175</v>
      </c>
      <c r="I2952" s="399" t="s">
        <v>949</v>
      </c>
      <c r="J2952" s="399" t="s">
        <v>1037</v>
      </c>
      <c r="K2952" s="400">
        <v>3.67</v>
      </c>
      <c r="L2952" s="399" t="s">
        <v>951</v>
      </c>
    </row>
    <row r="2953" spans="1:12" ht="13.5">
      <c r="A2953" s="399" t="s">
        <v>4145</v>
      </c>
      <c r="B2953" s="399" t="s">
        <v>4146</v>
      </c>
      <c r="C2953" s="399" t="s">
        <v>4163</v>
      </c>
      <c r="D2953" s="399" t="s">
        <v>4164</v>
      </c>
      <c r="E2953" s="400" t="s">
        <v>947</v>
      </c>
      <c r="F2953" s="399" t="s">
        <v>947</v>
      </c>
      <c r="G2953" s="399">
        <v>98263</v>
      </c>
      <c r="H2953" s="399" t="s">
        <v>4176</v>
      </c>
      <c r="I2953" s="399" t="s">
        <v>949</v>
      </c>
      <c r="J2953" s="399" t="s">
        <v>1037</v>
      </c>
      <c r="K2953" s="400">
        <v>4.3600000000000003</v>
      </c>
      <c r="L2953" s="399" t="s">
        <v>951</v>
      </c>
    </row>
    <row r="2954" spans="1:12" ht="13.5">
      <c r="A2954" s="399" t="s">
        <v>4145</v>
      </c>
      <c r="B2954" s="399" t="s">
        <v>4146</v>
      </c>
      <c r="C2954" s="399" t="s">
        <v>4163</v>
      </c>
      <c r="D2954" s="399" t="s">
        <v>4164</v>
      </c>
      <c r="E2954" s="400" t="s">
        <v>947</v>
      </c>
      <c r="F2954" s="399" t="s">
        <v>947</v>
      </c>
      <c r="G2954" s="399">
        <v>98264</v>
      </c>
      <c r="H2954" s="399" t="s">
        <v>4177</v>
      </c>
      <c r="I2954" s="399" t="s">
        <v>949</v>
      </c>
      <c r="J2954" s="399" t="s">
        <v>1037</v>
      </c>
      <c r="K2954" s="400">
        <v>4.91</v>
      </c>
      <c r="L2954" s="399" t="s">
        <v>951</v>
      </c>
    </row>
    <row r="2955" spans="1:12" ht="13.5">
      <c r="A2955" s="399" t="s">
        <v>4145</v>
      </c>
      <c r="B2955" s="399" t="s">
        <v>4146</v>
      </c>
      <c r="C2955" s="399" t="s">
        <v>4163</v>
      </c>
      <c r="D2955" s="399" t="s">
        <v>4164</v>
      </c>
      <c r="E2955" s="400" t="s">
        <v>947</v>
      </c>
      <c r="F2955" s="399" t="s">
        <v>947</v>
      </c>
      <c r="G2955" s="399">
        <v>98265</v>
      </c>
      <c r="H2955" s="399" t="s">
        <v>4178</v>
      </c>
      <c r="I2955" s="399" t="s">
        <v>949</v>
      </c>
      <c r="J2955" s="399" t="s">
        <v>1037</v>
      </c>
      <c r="K2955" s="400">
        <v>5.73</v>
      </c>
      <c r="L2955" s="399" t="s">
        <v>951</v>
      </c>
    </row>
    <row r="2956" spans="1:12" ht="13.5">
      <c r="A2956" s="399" t="s">
        <v>4145</v>
      </c>
      <c r="B2956" s="399" t="s">
        <v>4146</v>
      </c>
      <c r="C2956" s="399" t="s">
        <v>4163</v>
      </c>
      <c r="D2956" s="399" t="s">
        <v>4164</v>
      </c>
      <c r="E2956" s="400" t="s">
        <v>947</v>
      </c>
      <c r="F2956" s="399" t="s">
        <v>947</v>
      </c>
      <c r="G2956" s="399">
        <v>98266</v>
      </c>
      <c r="H2956" s="399" t="s">
        <v>4179</v>
      </c>
      <c r="I2956" s="399" t="s">
        <v>949</v>
      </c>
      <c r="J2956" s="399" t="s">
        <v>1037</v>
      </c>
      <c r="K2956" s="400">
        <v>6.19</v>
      </c>
      <c r="L2956" s="399" t="s">
        <v>951</v>
      </c>
    </row>
    <row r="2957" spans="1:12" ht="13.5">
      <c r="A2957" s="399" t="s">
        <v>4145</v>
      </c>
      <c r="B2957" s="399" t="s">
        <v>4146</v>
      </c>
      <c r="C2957" s="399" t="s">
        <v>4163</v>
      </c>
      <c r="D2957" s="399" t="s">
        <v>4164</v>
      </c>
      <c r="E2957" s="400" t="s">
        <v>947</v>
      </c>
      <c r="F2957" s="399" t="s">
        <v>947</v>
      </c>
      <c r="G2957" s="399">
        <v>98267</v>
      </c>
      <c r="H2957" s="399" t="s">
        <v>4180</v>
      </c>
      <c r="I2957" s="399" t="s">
        <v>949</v>
      </c>
      <c r="J2957" s="399" t="s">
        <v>1037</v>
      </c>
      <c r="K2957" s="400">
        <v>10.26</v>
      </c>
      <c r="L2957" s="399" t="s">
        <v>951</v>
      </c>
    </row>
    <row r="2958" spans="1:12" ht="13.5">
      <c r="A2958" s="399" t="s">
        <v>4145</v>
      </c>
      <c r="B2958" s="399" t="s">
        <v>4146</v>
      </c>
      <c r="C2958" s="399" t="s">
        <v>4163</v>
      </c>
      <c r="D2958" s="399" t="s">
        <v>4164</v>
      </c>
      <c r="E2958" s="400" t="s">
        <v>947</v>
      </c>
      <c r="F2958" s="399" t="s">
        <v>947</v>
      </c>
      <c r="G2958" s="399">
        <v>98268</v>
      </c>
      <c r="H2958" s="399" t="s">
        <v>4181</v>
      </c>
      <c r="I2958" s="399" t="s">
        <v>949</v>
      </c>
      <c r="J2958" s="399" t="s">
        <v>1037</v>
      </c>
      <c r="K2958" s="400">
        <v>16.89</v>
      </c>
      <c r="L2958" s="399" t="s">
        <v>951</v>
      </c>
    </row>
    <row r="2959" spans="1:12" ht="13.5">
      <c r="A2959" s="399" t="s">
        <v>4145</v>
      </c>
      <c r="B2959" s="399" t="s">
        <v>4146</v>
      </c>
      <c r="C2959" s="399" t="s">
        <v>4163</v>
      </c>
      <c r="D2959" s="399" t="s">
        <v>4164</v>
      </c>
      <c r="E2959" s="400" t="s">
        <v>947</v>
      </c>
      <c r="F2959" s="399" t="s">
        <v>947</v>
      </c>
      <c r="G2959" s="399">
        <v>98269</v>
      </c>
      <c r="H2959" s="399" t="s">
        <v>4182</v>
      </c>
      <c r="I2959" s="399" t="s">
        <v>949</v>
      </c>
      <c r="J2959" s="399" t="s">
        <v>1037</v>
      </c>
      <c r="K2959" s="400">
        <v>21.9</v>
      </c>
      <c r="L2959" s="399" t="s">
        <v>951</v>
      </c>
    </row>
    <row r="2960" spans="1:12" ht="13.5">
      <c r="A2960" s="399" t="s">
        <v>4145</v>
      </c>
      <c r="B2960" s="399" t="s">
        <v>4146</v>
      </c>
      <c r="C2960" s="399" t="s">
        <v>4163</v>
      </c>
      <c r="D2960" s="399" t="s">
        <v>4164</v>
      </c>
      <c r="E2960" s="400" t="s">
        <v>947</v>
      </c>
      <c r="F2960" s="399" t="s">
        <v>947</v>
      </c>
      <c r="G2960" s="399">
        <v>98270</v>
      </c>
      <c r="H2960" s="399" t="s">
        <v>4183</v>
      </c>
      <c r="I2960" s="399" t="s">
        <v>949</v>
      </c>
      <c r="J2960" s="399" t="s">
        <v>1037</v>
      </c>
      <c r="K2960" s="400">
        <v>35.81</v>
      </c>
      <c r="L2960" s="399" t="s">
        <v>951</v>
      </c>
    </row>
    <row r="2961" spans="1:12" ht="13.5">
      <c r="A2961" s="399" t="s">
        <v>4145</v>
      </c>
      <c r="B2961" s="399" t="s">
        <v>4146</v>
      </c>
      <c r="C2961" s="399" t="s">
        <v>4163</v>
      </c>
      <c r="D2961" s="399" t="s">
        <v>4164</v>
      </c>
      <c r="E2961" s="400" t="s">
        <v>947</v>
      </c>
      <c r="F2961" s="399" t="s">
        <v>947</v>
      </c>
      <c r="G2961" s="399">
        <v>98271</v>
      </c>
      <c r="H2961" s="399" t="s">
        <v>4184</v>
      </c>
      <c r="I2961" s="399" t="s">
        <v>949</v>
      </c>
      <c r="J2961" s="399" t="s">
        <v>1037</v>
      </c>
      <c r="K2961" s="400">
        <v>55.77</v>
      </c>
      <c r="L2961" s="399" t="s">
        <v>951</v>
      </c>
    </row>
    <row r="2962" spans="1:12" ht="13.5">
      <c r="A2962" s="399" t="s">
        <v>4145</v>
      </c>
      <c r="B2962" s="399" t="s">
        <v>4146</v>
      </c>
      <c r="C2962" s="399" t="s">
        <v>4163</v>
      </c>
      <c r="D2962" s="399" t="s">
        <v>4164</v>
      </c>
      <c r="E2962" s="400" t="s">
        <v>947</v>
      </c>
      <c r="F2962" s="399" t="s">
        <v>947</v>
      </c>
      <c r="G2962" s="399">
        <v>98272</v>
      </c>
      <c r="H2962" s="399" t="s">
        <v>4185</v>
      </c>
      <c r="I2962" s="399" t="s">
        <v>949</v>
      </c>
      <c r="J2962" s="399" t="s">
        <v>1037</v>
      </c>
      <c r="K2962" s="400">
        <v>131.26</v>
      </c>
      <c r="L2962" s="399" t="s">
        <v>951</v>
      </c>
    </row>
    <row r="2963" spans="1:12" ht="13.5">
      <c r="A2963" s="399" t="s">
        <v>4145</v>
      </c>
      <c r="B2963" s="399" t="s">
        <v>4146</v>
      </c>
      <c r="C2963" s="399" t="s">
        <v>4163</v>
      </c>
      <c r="D2963" s="399" t="s">
        <v>4164</v>
      </c>
      <c r="E2963" s="400" t="s">
        <v>947</v>
      </c>
      <c r="F2963" s="399" t="s">
        <v>947</v>
      </c>
      <c r="G2963" s="399">
        <v>98273</v>
      </c>
      <c r="H2963" s="399" t="s">
        <v>4186</v>
      </c>
      <c r="I2963" s="399" t="s">
        <v>949</v>
      </c>
      <c r="J2963" s="399" t="s">
        <v>1037</v>
      </c>
      <c r="K2963" s="400">
        <v>2.48</v>
      </c>
      <c r="L2963" s="399" t="s">
        <v>951</v>
      </c>
    </row>
    <row r="2964" spans="1:12" ht="13.5">
      <c r="A2964" s="399" t="s">
        <v>4145</v>
      </c>
      <c r="B2964" s="399" t="s">
        <v>4146</v>
      </c>
      <c r="C2964" s="399" t="s">
        <v>4163</v>
      </c>
      <c r="D2964" s="399" t="s">
        <v>4164</v>
      </c>
      <c r="E2964" s="400" t="s">
        <v>947</v>
      </c>
      <c r="F2964" s="399" t="s">
        <v>947</v>
      </c>
      <c r="G2964" s="399">
        <v>98274</v>
      </c>
      <c r="H2964" s="399" t="s">
        <v>4187</v>
      </c>
      <c r="I2964" s="399" t="s">
        <v>949</v>
      </c>
      <c r="J2964" s="399" t="s">
        <v>1037</v>
      </c>
      <c r="K2964" s="400">
        <v>3.29</v>
      </c>
      <c r="L2964" s="399" t="s">
        <v>951</v>
      </c>
    </row>
    <row r="2965" spans="1:12" ht="13.5">
      <c r="A2965" s="399" t="s">
        <v>4145</v>
      </c>
      <c r="B2965" s="399" t="s">
        <v>4146</v>
      </c>
      <c r="C2965" s="399" t="s">
        <v>4163</v>
      </c>
      <c r="D2965" s="399" t="s">
        <v>4164</v>
      </c>
      <c r="E2965" s="400" t="s">
        <v>947</v>
      </c>
      <c r="F2965" s="399" t="s">
        <v>947</v>
      </c>
      <c r="G2965" s="399">
        <v>98275</v>
      </c>
      <c r="H2965" s="399" t="s">
        <v>4188</v>
      </c>
      <c r="I2965" s="399" t="s">
        <v>949</v>
      </c>
      <c r="J2965" s="399" t="s">
        <v>1037</v>
      </c>
      <c r="K2965" s="400">
        <v>3.76</v>
      </c>
      <c r="L2965" s="399" t="s">
        <v>951</v>
      </c>
    </row>
    <row r="2966" spans="1:12" ht="13.5">
      <c r="A2966" s="399" t="s">
        <v>4145</v>
      </c>
      <c r="B2966" s="399" t="s">
        <v>4146</v>
      </c>
      <c r="C2966" s="399" t="s">
        <v>4163</v>
      </c>
      <c r="D2966" s="399" t="s">
        <v>4164</v>
      </c>
      <c r="E2966" s="400" t="s">
        <v>947</v>
      </c>
      <c r="F2966" s="399" t="s">
        <v>947</v>
      </c>
      <c r="G2966" s="399">
        <v>98276</v>
      </c>
      <c r="H2966" s="399" t="s">
        <v>4189</v>
      </c>
      <c r="I2966" s="399" t="s">
        <v>949</v>
      </c>
      <c r="J2966" s="399" t="s">
        <v>1037</v>
      </c>
      <c r="K2966" s="400">
        <v>7.82</v>
      </c>
      <c r="L2966" s="399" t="s">
        <v>951</v>
      </c>
    </row>
    <row r="2967" spans="1:12" ht="13.5">
      <c r="A2967" s="399" t="s">
        <v>4145</v>
      </c>
      <c r="B2967" s="399" t="s">
        <v>4146</v>
      </c>
      <c r="C2967" s="399" t="s">
        <v>4163</v>
      </c>
      <c r="D2967" s="399" t="s">
        <v>4164</v>
      </c>
      <c r="E2967" s="400" t="s">
        <v>947</v>
      </c>
      <c r="F2967" s="399" t="s">
        <v>947</v>
      </c>
      <c r="G2967" s="399">
        <v>98277</v>
      </c>
      <c r="H2967" s="399" t="s">
        <v>4190</v>
      </c>
      <c r="I2967" s="399" t="s">
        <v>949</v>
      </c>
      <c r="J2967" s="399" t="s">
        <v>1037</v>
      </c>
      <c r="K2967" s="400">
        <v>14.47</v>
      </c>
      <c r="L2967" s="399" t="s">
        <v>951</v>
      </c>
    </row>
    <row r="2968" spans="1:12" ht="13.5">
      <c r="A2968" s="399" t="s">
        <v>4145</v>
      </c>
      <c r="B2968" s="399" t="s">
        <v>4146</v>
      </c>
      <c r="C2968" s="399" t="s">
        <v>4163</v>
      </c>
      <c r="D2968" s="399" t="s">
        <v>4164</v>
      </c>
      <c r="E2968" s="400" t="s">
        <v>947</v>
      </c>
      <c r="F2968" s="399" t="s">
        <v>947</v>
      </c>
      <c r="G2968" s="399">
        <v>98278</v>
      </c>
      <c r="H2968" s="399" t="s">
        <v>4191</v>
      </c>
      <c r="I2968" s="399" t="s">
        <v>949</v>
      </c>
      <c r="J2968" s="399" t="s">
        <v>1037</v>
      </c>
      <c r="K2968" s="400">
        <v>19.47</v>
      </c>
      <c r="L2968" s="399" t="s">
        <v>951</v>
      </c>
    </row>
    <row r="2969" spans="1:12" ht="13.5">
      <c r="A2969" s="399" t="s">
        <v>4145</v>
      </c>
      <c r="B2969" s="399" t="s">
        <v>4146</v>
      </c>
      <c r="C2969" s="399" t="s">
        <v>4163</v>
      </c>
      <c r="D2969" s="399" t="s">
        <v>4164</v>
      </c>
      <c r="E2969" s="400" t="s">
        <v>947</v>
      </c>
      <c r="F2969" s="399" t="s">
        <v>947</v>
      </c>
      <c r="G2969" s="399">
        <v>98279</v>
      </c>
      <c r="H2969" s="399" t="s">
        <v>4192</v>
      </c>
      <c r="I2969" s="399" t="s">
        <v>949</v>
      </c>
      <c r="J2969" s="399" t="s">
        <v>1037</v>
      </c>
      <c r="K2969" s="400">
        <v>33.39</v>
      </c>
      <c r="L2969" s="399" t="s">
        <v>951</v>
      </c>
    </row>
    <row r="2970" spans="1:12" ht="13.5">
      <c r="A2970" s="399" t="s">
        <v>4145</v>
      </c>
      <c r="B2970" s="399" t="s">
        <v>4146</v>
      </c>
      <c r="C2970" s="399" t="s">
        <v>4163</v>
      </c>
      <c r="D2970" s="399" t="s">
        <v>4164</v>
      </c>
      <c r="E2970" s="400" t="s">
        <v>947</v>
      </c>
      <c r="F2970" s="399" t="s">
        <v>947</v>
      </c>
      <c r="G2970" s="399">
        <v>98280</v>
      </c>
      <c r="H2970" s="399" t="s">
        <v>4193</v>
      </c>
      <c r="I2970" s="399" t="s">
        <v>949</v>
      </c>
      <c r="J2970" s="399" t="s">
        <v>1037</v>
      </c>
      <c r="K2970" s="400">
        <v>6.21</v>
      </c>
      <c r="L2970" s="399" t="s">
        <v>951</v>
      </c>
    </row>
    <row r="2971" spans="1:12" ht="13.5">
      <c r="A2971" s="399" t="s">
        <v>4145</v>
      </c>
      <c r="B2971" s="399" t="s">
        <v>4146</v>
      </c>
      <c r="C2971" s="399" t="s">
        <v>4163</v>
      </c>
      <c r="D2971" s="399" t="s">
        <v>4164</v>
      </c>
      <c r="E2971" s="400" t="s">
        <v>947</v>
      </c>
      <c r="F2971" s="399" t="s">
        <v>947</v>
      </c>
      <c r="G2971" s="399">
        <v>98281</v>
      </c>
      <c r="H2971" s="399" t="s">
        <v>4194</v>
      </c>
      <c r="I2971" s="399" t="s">
        <v>949</v>
      </c>
      <c r="J2971" s="399" t="s">
        <v>1037</v>
      </c>
      <c r="K2971" s="400">
        <v>6.78</v>
      </c>
      <c r="L2971" s="399" t="s">
        <v>951</v>
      </c>
    </row>
    <row r="2972" spans="1:12" ht="13.5">
      <c r="A2972" s="399" t="s">
        <v>4145</v>
      </c>
      <c r="B2972" s="399" t="s">
        <v>4146</v>
      </c>
      <c r="C2972" s="399" t="s">
        <v>4163</v>
      </c>
      <c r="D2972" s="399" t="s">
        <v>4164</v>
      </c>
      <c r="E2972" s="400" t="s">
        <v>947</v>
      </c>
      <c r="F2972" s="399" t="s">
        <v>947</v>
      </c>
      <c r="G2972" s="399">
        <v>98282</v>
      </c>
      <c r="H2972" s="399" t="s">
        <v>4195</v>
      </c>
      <c r="I2972" s="399" t="s">
        <v>949</v>
      </c>
      <c r="J2972" s="399" t="s">
        <v>1037</v>
      </c>
      <c r="K2972" s="400">
        <v>7.49</v>
      </c>
      <c r="L2972" s="399" t="s">
        <v>951</v>
      </c>
    </row>
    <row r="2973" spans="1:12" ht="13.5">
      <c r="A2973" s="399" t="s">
        <v>4145</v>
      </c>
      <c r="B2973" s="399" t="s">
        <v>4146</v>
      </c>
      <c r="C2973" s="399" t="s">
        <v>4163</v>
      </c>
      <c r="D2973" s="399" t="s">
        <v>4164</v>
      </c>
      <c r="E2973" s="400" t="s">
        <v>947</v>
      </c>
      <c r="F2973" s="399" t="s">
        <v>947</v>
      </c>
      <c r="G2973" s="399">
        <v>98283</v>
      </c>
      <c r="H2973" s="399" t="s">
        <v>4196</v>
      </c>
      <c r="I2973" s="399" t="s">
        <v>949</v>
      </c>
      <c r="J2973" s="399" t="s">
        <v>1037</v>
      </c>
      <c r="K2973" s="400">
        <v>8.0299999999999994</v>
      </c>
      <c r="L2973" s="399" t="s">
        <v>951</v>
      </c>
    </row>
    <row r="2974" spans="1:12" ht="13.5">
      <c r="A2974" s="399" t="s">
        <v>4145</v>
      </c>
      <c r="B2974" s="399" t="s">
        <v>4146</v>
      </c>
      <c r="C2974" s="399" t="s">
        <v>4163</v>
      </c>
      <c r="D2974" s="399" t="s">
        <v>4164</v>
      </c>
      <c r="E2974" s="400" t="s">
        <v>947</v>
      </c>
      <c r="F2974" s="399" t="s">
        <v>947</v>
      </c>
      <c r="G2974" s="399">
        <v>98284</v>
      </c>
      <c r="H2974" s="399" t="s">
        <v>4197</v>
      </c>
      <c r="I2974" s="399" t="s">
        <v>949</v>
      </c>
      <c r="J2974" s="399" t="s">
        <v>1037</v>
      </c>
      <c r="K2974" s="400">
        <v>8.84</v>
      </c>
      <c r="L2974" s="399" t="s">
        <v>951</v>
      </c>
    </row>
    <row r="2975" spans="1:12" ht="13.5">
      <c r="A2975" s="399" t="s">
        <v>4145</v>
      </c>
      <c r="B2975" s="399" t="s">
        <v>4146</v>
      </c>
      <c r="C2975" s="399" t="s">
        <v>4163</v>
      </c>
      <c r="D2975" s="399" t="s">
        <v>4164</v>
      </c>
      <c r="E2975" s="400" t="s">
        <v>947</v>
      </c>
      <c r="F2975" s="399" t="s">
        <v>947</v>
      </c>
      <c r="G2975" s="399">
        <v>98285</v>
      </c>
      <c r="H2975" s="399" t="s">
        <v>4198</v>
      </c>
      <c r="I2975" s="399" t="s">
        <v>949</v>
      </c>
      <c r="J2975" s="399" t="s">
        <v>1037</v>
      </c>
      <c r="K2975" s="400">
        <v>9.31</v>
      </c>
      <c r="L2975" s="399" t="s">
        <v>951</v>
      </c>
    </row>
    <row r="2976" spans="1:12" ht="13.5">
      <c r="A2976" s="399" t="s">
        <v>4145</v>
      </c>
      <c r="B2976" s="399" t="s">
        <v>4146</v>
      </c>
      <c r="C2976" s="399" t="s">
        <v>4163</v>
      </c>
      <c r="D2976" s="399" t="s">
        <v>4164</v>
      </c>
      <c r="E2976" s="400" t="s">
        <v>947</v>
      </c>
      <c r="F2976" s="399" t="s">
        <v>947</v>
      </c>
      <c r="G2976" s="399">
        <v>98286</v>
      </c>
      <c r="H2976" s="399" t="s">
        <v>4199</v>
      </c>
      <c r="I2976" s="399" t="s">
        <v>949</v>
      </c>
      <c r="J2976" s="399" t="s">
        <v>1037</v>
      </c>
      <c r="K2976" s="400">
        <v>13.37</v>
      </c>
      <c r="L2976" s="399" t="s">
        <v>951</v>
      </c>
    </row>
    <row r="2977" spans="1:12" ht="13.5">
      <c r="A2977" s="399" t="s">
        <v>4145</v>
      </c>
      <c r="B2977" s="399" t="s">
        <v>4146</v>
      </c>
      <c r="C2977" s="399" t="s">
        <v>4163</v>
      </c>
      <c r="D2977" s="399" t="s">
        <v>4164</v>
      </c>
      <c r="E2977" s="400" t="s">
        <v>947</v>
      </c>
      <c r="F2977" s="399" t="s">
        <v>947</v>
      </c>
      <c r="G2977" s="399">
        <v>98287</v>
      </c>
      <c r="H2977" s="399" t="s">
        <v>4200</v>
      </c>
      <c r="I2977" s="399" t="s">
        <v>949</v>
      </c>
      <c r="J2977" s="399" t="s">
        <v>1037</v>
      </c>
      <c r="K2977" s="400">
        <v>1.22</v>
      </c>
      <c r="L2977" s="399" t="s">
        <v>951</v>
      </c>
    </row>
    <row r="2978" spans="1:12" ht="13.5">
      <c r="A2978" s="399" t="s">
        <v>4145</v>
      </c>
      <c r="B2978" s="399" t="s">
        <v>4146</v>
      </c>
      <c r="C2978" s="399" t="s">
        <v>4163</v>
      </c>
      <c r="D2978" s="399" t="s">
        <v>4164</v>
      </c>
      <c r="E2978" s="400" t="s">
        <v>947</v>
      </c>
      <c r="F2978" s="399" t="s">
        <v>947</v>
      </c>
      <c r="G2978" s="399">
        <v>98288</v>
      </c>
      <c r="H2978" s="399" t="s">
        <v>4201</v>
      </c>
      <c r="I2978" s="399" t="s">
        <v>949</v>
      </c>
      <c r="J2978" s="399" t="s">
        <v>1037</v>
      </c>
      <c r="K2978" s="400">
        <v>1.79</v>
      </c>
      <c r="L2978" s="399" t="s">
        <v>951</v>
      </c>
    </row>
    <row r="2979" spans="1:12" ht="13.5">
      <c r="A2979" s="399" t="s">
        <v>4145</v>
      </c>
      <c r="B2979" s="399" t="s">
        <v>4146</v>
      </c>
      <c r="C2979" s="399" t="s">
        <v>4163</v>
      </c>
      <c r="D2979" s="399" t="s">
        <v>4164</v>
      </c>
      <c r="E2979" s="400" t="s">
        <v>947</v>
      </c>
      <c r="F2979" s="399" t="s">
        <v>947</v>
      </c>
      <c r="G2979" s="399">
        <v>98289</v>
      </c>
      <c r="H2979" s="399" t="s">
        <v>4202</v>
      </c>
      <c r="I2979" s="399" t="s">
        <v>949</v>
      </c>
      <c r="J2979" s="399" t="s">
        <v>1037</v>
      </c>
      <c r="K2979" s="400">
        <v>2.4900000000000002</v>
      </c>
      <c r="L2979" s="399" t="s">
        <v>951</v>
      </c>
    </row>
    <row r="2980" spans="1:12" ht="13.5">
      <c r="A2980" s="399" t="s">
        <v>4145</v>
      </c>
      <c r="B2980" s="399" t="s">
        <v>4146</v>
      </c>
      <c r="C2980" s="399" t="s">
        <v>4163</v>
      </c>
      <c r="D2980" s="399" t="s">
        <v>4164</v>
      </c>
      <c r="E2980" s="400" t="s">
        <v>947</v>
      </c>
      <c r="F2980" s="399" t="s">
        <v>947</v>
      </c>
      <c r="G2980" s="399">
        <v>98290</v>
      </c>
      <c r="H2980" s="399" t="s">
        <v>4203</v>
      </c>
      <c r="I2980" s="399" t="s">
        <v>949</v>
      </c>
      <c r="J2980" s="399" t="s">
        <v>1037</v>
      </c>
      <c r="K2980" s="400">
        <v>3.04</v>
      </c>
      <c r="L2980" s="399" t="s">
        <v>951</v>
      </c>
    </row>
    <row r="2981" spans="1:12" ht="13.5">
      <c r="A2981" s="399" t="s">
        <v>4145</v>
      </c>
      <c r="B2981" s="399" t="s">
        <v>4146</v>
      </c>
      <c r="C2981" s="399" t="s">
        <v>4163</v>
      </c>
      <c r="D2981" s="399" t="s">
        <v>4164</v>
      </c>
      <c r="E2981" s="400" t="s">
        <v>947</v>
      </c>
      <c r="F2981" s="399" t="s">
        <v>947</v>
      </c>
      <c r="G2981" s="399">
        <v>98291</v>
      </c>
      <c r="H2981" s="399" t="s">
        <v>4204</v>
      </c>
      <c r="I2981" s="399" t="s">
        <v>949</v>
      </c>
      <c r="J2981" s="399" t="s">
        <v>1037</v>
      </c>
      <c r="K2981" s="400">
        <v>3.85</v>
      </c>
      <c r="L2981" s="399" t="s">
        <v>951</v>
      </c>
    </row>
    <row r="2982" spans="1:12" ht="13.5">
      <c r="A2982" s="399" t="s">
        <v>4145</v>
      </c>
      <c r="B2982" s="399" t="s">
        <v>4146</v>
      </c>
      <c r="C2982" s="399" t="s">
        <v>4163</v>
      </c>
      <c r="D2982" s="399" t="s">
        <v>4164</v>
      </c>
      <c r="E2982" s="400" t="s">
        <v>947</v>
      </c>
      <c r="F2982" s="399" t="s">
        <v>947</v>
      </c>
      <c r="G2982" s="399">
        <v>98292</v>
      </c>
      <c r="H2982" s="399" t="s">
        <v>4205</v>
      </c>
      <c r="I2982" s="399" t="s">
        <v>949</v>
      </c>
      <c r="J2982" s="399" t="s">
        <v>1037</v>
      </c>
      <c r="K2982" s="400">
        <v>4.3099999999999996</v>
      </c>
      <c r="L2982" s="399" t="s">
        <v>951</v>
      </c>
    </row>
    <row r="2983" spans="1:12" ht="13.5">
      <c r="A2983" s="399" t="s">
        <v>4145</v>
      </c>
      <c r="B2983" s="399" t="s">
        <v>4146</v>
      </c>
      <c r="C2983" s="399" t="s">
        <v>4163</v>
      </c>
      <c r="D2983" s="399" t="s">
        <v>4164</v>
      </c>
      <c r="E2983" s="400" t="s">
        <v>947</v>
      </c>
      <c r="F2983" s="399" t="s">
        <v>947</v>
      </c>
      <c r="G2983" s="399">
        <v>98293</v>
      </c>
      <c r="H2983" s="399" t="s">
        <v>4206</v>
      </c>
      <c r="I2983" s="399" t="s">
        <v>949</v>
      </c>
      <c r="J2983" s="399" t="s">
        <v>1037</v>
      </c>
      <c r="K2983" s="400">
        <v>8.3800000000000008</v>
      </c>
      <c r="L2983" s="399" t="s">
        <v>951</v>
      </c>
    </row>
    <row r="2984" spans="1:12" ht="13.5">
      <c r="A2984" s="399" t="s">
        <v>4145</v>
      </c>
      <c r="B2984" s="399" t="s">
        <v>4146</v>
      </c>
      <c r="C2984" s="399" t="s">
        <v>4163</v>
      </c>
      <c r="D2984" s="399" t="s">
        <v>4164</v>
      </c>
      <c r="E2984" s="400" t="s">
        <v>947</v>
      </c>
      <c r="F2984" s="399" t="s">
        <v>947</v>
      </c>
      <c r="G2984" s="399">
        <v>98400</v>
      </c>
      <c r="H2984" s="399" t="s">
        <v>4207</v>
      </c>
      <c r="I2984" s="399" t="s">
        <v>949</v>
      </c>
      <c r="J2984" s="399" t="s">
        <v>1037</v>
      </c>
      <c r="K2984" s="400">
        <v>12.21</v>
      </c>
      <c r="L2984" s="399" t="s">
        <v>951</v>
      </c>
    </row>
    <row r="2985" spans="1:12" ht="13.5">
      <c r="A2985" s="399" t="s">
        <v>4145</v>
      </c>
      <c r="B2985" s="399" t="s">
        <v>4146</v>
      </c>
      <c r="C2985" s="399" t="s">
        <v>4163</v>
      </c>
      <c r="D2985" s="399" t="s">
        <v>4164</v>
      </c>
      <c r="E2985" s="400" t="s">
        <v>947</v>
      </c>
      <c r="F2985" s="399" t="s">
        <v>947</v>
      </c>
      <c r="G2985" s="399">
        <v>98401</v>
      </c>
      <c r="H2985" s="399" t="s">
        <v>4208</v>
      </c>
      <c r="I2985" s="399" t="s">
        <v>949</v>
      </c>
      <c r="J2985" s="399" t="s">
        <v>1037</v>
      </c>
      <c r="K2985" s="400">
        <v>18.989999999999998</v>
      </c>
      <c r="L2985" s="399" t="s">
        <v>951</v>
      </c>
    </row>
    <row r="2986" spans="1:12" ht="13.5">
      <c r="A2986" s="399" t="s">
        <v>4145</v>
      </c>
      <c r="B2986" s="399" t="s">
        <v>4146</v>
      </c>
      <c r="C2986" s="399" t="s">
        <v>4163</v>
      </c>
      <c r="D2986" s="399" t="s">
        <v>4164</v>
      </c>
      <c r="E2986" s="400" t="s">
        <v>947</v>
      </c>
      <c r="F2986" s="399" t="s">
        <v>947</v>
      </c>
      <c r="G2986" s="399">
        <v>98402</v>
      </c>
      <c r="H2986" s="399" t="s">
        <v>4209</v>
      </c>
      <c r="I2986" s="399" t="s">
        <v>949</v>
      </c>
      <c r="J2986" s="399" t="s">
        <v>1037</v>
      </c>
      <c r="K2986" s="400">
        <v>24.7</v>
      </c>
      <c r="L2986" s="399" t="s">
        <v>951</v>
      </c>
    </row>
    <row r="2987" spans="1:12" ht="13.5">
      <c r="A2987" s="399" t="s">
        <v>4145</v>
      </c>
      <c r="B2987" s="399" t="s">
        <v>4146</v>
      </c>
      <c r="C2987" s="399" t="s">
        <v>4163</v>
      </c>
      <c r="D2987" s="399" t="s">
        <v>4164</v>
      </c>
      <c r="E2987" s="400" t="s">
        <v>947</v>
      </c>
      <c r="F2987" s="399" t="s">
        <v>947</v>
      </c>
      <c r="G2987" s="399">
        <v>100556</v>
      </c>
      <c r="H2987" s="399" t="s">
        <v>4210</v>
      </c>
      <c r="I2987" s="399" t="s">
        <v>1036</v>
      </c>
      <c r="J2987" s="399" t="s">
        <v>1037</v>
      </c>
      <c r="K2987" s="400">
        <v>26.96</v>
      </c>
      <c r="L2987" s="399" t="s">
        <v>951</v>
      </c>
    </row>
    <row r="2988" spans="1:12" ht="13.5">
      <c r="A2988" s="399" t="s">
        <v>4145</v>
      </c>
      <c r="B2988" s="399" t="s">
        <v>4146</v>
      </c>
      <c r="C2988" s="399" t="s">
        <v>4163</v>
      </c>
      <c r="D2988" s="399" t="s">
        <v>4164</v>
      </c>
      <c r="E2988" s="400" t="s">
        <v>947</v>
      </c>
      <c r="F2988" s="399" t="s">
        <v>947</v>
      </c>
      <c r="G2988" s="399">
        <v>100557</v>
      </c>
      <c r="H2988" s="399" t="s">
        <v>4211</v>
      </c>
      <c r="I2988" s="399" t="s">
        <v>1036</v>
      </c>
      <c r="J2988" s="399" t="s">
        <v>1037</v>
      </c>
      <c r="K2988" s="400">
        <v>285.06</v>
      </c>
      <c r="L2988" s="399" t="s">
        <v>951</v>
      </c>
    </row>
    <row r="2989" spans="1:12" ht="13.5">
      <c r="A2989" s="399" t="s">
        <v>4145</v>
      </c>
      <c r="B2989" s="399" t="s">
        <v>4146</v>
      </c>
      <c r="C2989" s="399" t="s">
        <v>4163</v>
      </c>
      <c r="D2989" s="399" t="s">
        <v>4164</v>
      </c>
      <c r="E2989" s="400" t="s">
        <v>947</v>
      </c>
      <c r="F2989" s="399" t="s">
        <v>947</v>
      </c>
      <c r="G2989" s="399">
        <v>100560</v>
      </c>
      <c r="H2989" s="399" t="s">
        <v>4212</v>
      </c>
      <c r="I2989" s="399" t="s">
        <v>1036</v>
      </c>
      <c r="J2989" s="399" t="s">
        <v>1037</v>
      </c>
      <c r="K2989" s="400">
        <v>72.959999999999994</v>
      </c>
      <c r="L2989" s="399" t="s">
        <v>951</v>
      </c>
    </row>
    <row r="2990" spans="1:12" ht="13.5">
      <c r="A2990" s="399" t="s">
        <v>4145</v>
      </c>
      <c r="B2990" s="399" t="s">
        <v>4146</v>
      </c>
      <c r="C2990" s="399" t="s">
        <v>4163</v>
      </c>
      <c r="D2990" s="399" t="s">
        <v>4164</v>
      </c>
      <c r="E2990" s="400" t="s">
        <v>947</v>
      </c>
      <c r="F2990" s="399" t="s">
        <v>947</v>
      </c>
      <c r="G2990" s="399">
        <v>100561</v>
      </c>
      <c r="H2990" s="399" t="s">
        <v>4213</v>
      </c>
      <c r="I2990" s="399" t="s">
        <v>1036</v>
      </c>
      <c r="J2990" s="399" t="s">
        <v>1037</v>
      </c>
      <c r="K2990" s="400">
        <v>124.12</v>
      </c>
      <c r="L2990" s="399" t="s">
        <v>951</v>
      </c>
    </row>
    <row r="2991" spans="1:12" ht="13.5">
      <c r="A2991" s="399" t="s">
        <v>4145</v>
      </c>
      <c r="B2991" s="399" t="s">
        <v>4146</v>
      </c>
      <c r="C2991" s="399" t="s">
        <v>4163</v>
      </c>
      <c r="D2991" s="399" t="s">
        <v>4164</v>
      </c>
      <c r="E2991" s="400" t="s">
        <v>947</v>
      </c>
      <c r="F2991" s="399" t="s">
        <v>947</v>
      </c>
      <c r="G2991" s="399">
        <v>100562</v>
      </c>
      <c r="H2991" s="399" t="s">
        <v>4214</v>
      </c>
      <c r="I2991" s="399" t="s">
        <v>1036</v>
      </c>
      <c r="J2991" s="399" t="s">
        <v>1037</v>
      </c>
      <c r="K2991" s="400">
        <v>186.12</v>
      </c>
      <c r="L2991" s="399" t="s">
        <v>951</v>
      </c>
    </row>
    <row r="2992" spans="1:12" ht="13.5">
      <c r="A2992" s="399" t="s">
        <v>4145</v>
      </c>
      <c r="B2992" s="399" t="s">
        <v>4146</v>
      </c>
      <c r="C2992" s="399" t="s">
        <v>4163</v>
      </c>
      <c r="D2992" s="399" t="s">
        <v>4164</v>
      </c>
      <c r="E2992" s="400" t="s">
        <v>947</v>
      </c>
      <c r="F2992" s="399" t="s">
        <v>947</v>
      </c>
      <c r="G2992" s="399">
        <v>100563</v>
      </c>
      <c r="H2992" s="399" t="s">
        <v>4215</v>
      </c>
      <c r="I2992" s="399" t="s">
        <v>1036</v>
      </c>
      <c r="J2992" s="399" t="s">
        <v>1037</v>
      </c>
      <c r="K2992" s="400">
        <v>263.31</v>
      </c>
      <c r="L2992" s="399" t="s">
        <v>951</v>
      </c>
    </row>
    <row r="2993" spans="1:12" ht="13.5">
      <c r="A2993" s="399" t="s">
        <v>4145</v>
      </c>
      <c r="B2993" s="399" t="s">
        <v>4146</v>
      </c>
      <c r="C2993" s="399" t="s">
        <v>4216</v>
      </c>
      <c r="D2993" s="399" t="s">
        <v>4217</v>
      </c>
      <c r="E2993" s="400" t="s">
        <v>947</v>
      </c>
      <c r="F2993" s="399" t="s">
        <v>947</v>
      </c>
      <c r="G2993" s="399">
        <v>98397</v>
      </c>
      <c r="H2993" s="399" t="s">
        <v>4218</v>
      </c>
      <c r="I2993" s="399" t="s">
        <v>1205</v>
      </c>
      <c r="J2993" s="399" t="s">
        <v>1037</v>
      </c>
      <c r="K2993" s="400">
        <v>9.57</v>
      </c>
      <c r="L2993" s="399" t="s">
        <v>951</v>
      </c>
    </row>
    <row r="2994" spans="1:12" ht="13.5">
      <c r="A2994" s="399" t="s">
        <v>4145</v>
      </c>
      <c r="B2994" s="399" t="s">
        <v>4146</v>
      </c>
      <c r="C2994" s="399" t="s">
        <v>4219</v>
      </c>
      <c r="D2994" s="399" t="s">
        <v>4220</v>
      </c>
      <c r="E2994" s="400">
        <v>74003</v>
      </c>
      <c r="F2994" s="399" t="s">
        <v>4221</v>
      </c>
      <c r="G2994" s="399" t="s">
        <v>4222</v>
      </c>
      <c r="H2994" s="399" t="s">
        <v>4223</v>
      </c>
      <c r="I2994" s="399" t="s">
        <v>1036</v>
      </c>
      <c r="J2994" s="399" t="s">
        <v>950</v>
      </c>
      <c r="K2994" s="401">
        <v>6006.48</v>
      </c>
      <c r="L2994" s="399" t="s">
        <v>951</v>
      </c>
    </row>
    <row r="2995" spans="1:12" ht="13.5">
      <c r="A2995" s="399" t="s">
        <v>4145</v>
      </c>
      <c r="B2995" s="399" t="s">
        <v>4146</v>
      </c>
      <c r="C2995" s="399" t="s">
        <v>4219</v>
      </c>
      <c r="D2995" s="399" t="s">
        <v>4220</v>
      </c>
      <c r="E2995" s="400" t="s">
        <v>947</v>
      </c>
      <c r="F2995" s="399" t="s">
        <v>947</v>
      </c>
      <c r="G2995" s="399">
        <v>85120</v>
      </c>
      <c r="H2995" s="399" t="s">
        <v>4224</v>
      </c>
      <c r="I2995" s="399" t="s">
        <v>1036</v>
      </c>
      <c r="J2995" s="399" t="s">
        <v>950</v>
      </c>
      <c r="K2995" s="400">
        <v>113.8</v>
      </c>
      <c r="L2995" s="399" t="s">
        <v>951</v>
      </c>
    </row>
    <row r="2996" spans="1:12" ht="13.5">
      <c r="A2996" s="399" t="s">
        <v>4145</v>
      </c>
      <c r="B2996" s="399" t="s">
        <v>4146</v>
      </c>
      <c r="C2996" s="399" t="s">
        <v>4225</v>
      </c>
      <c r="D2996" s="399" t="s">
        <v>4226</v>
      </c>
      <c r="E2996" s="400" t="s">
        <v>947</v>
      </c>
      <c r="F2996" s="399" t="s">
        <v>947</v>
      </c>
      <c r="G2996" s="399">
        <v>83486</v>
      </c>
      <c r="H2996" s="399" t="s">
        <v>4227</v>
      </c>
      <c r="I2996" s="399" t="s">
        <v>1036</v>
      </c>
      <c r="J2996" s="399" t="s">
        <v>1037</v>
      </c>
      <c r="K2996" s="401">
        <v>1193.02</v>
      </c>
      <c r="L2996" s="399" t="s">
        <v>951</v>
      </c>
    </row>
    <row r="2997" spans="1:12" ht="13.5">
      <c r="A2997" s="399" t="s">
        <v>4145</v>
      </c>
      <c r="B2997" s="399" t="s">
        <v>4146</v>
      </c>
      <c r="C2997" s="399" t="s">
        <v>4225</v>
      </c>
      <c r="D2997" s="399" t="s">
        <v>4226</v>
      </c>
      <c r="E2997" s="400" t="s">
        <v>947</v>
      </c>
      <c r="F2997" s="399" t="s">
        <v>947</v>
      </c>
      <c r="G2997" s="399">
        <v>83643</v>
      </c>
      <c r="H2997" s="399" t="s">
        <v>4228</v>
      </c>
      <c r="I2997" s="399" t="s">
        <v>1036</v>
      </c>
      <c r="J2997" s="399" t="s">
        <v>1037</v>
      </c>
      <c r="K2997" s="401">
        <v>3847.8</v>
      </c>
      <c r="L2997" s="399" t="s">
        <v>951</v>
      </c>
    </row>
    <row r="2998" spans="1:12" ht="13.5">
      <c r="A2998" s="399" t="s">
        <v>4145</v>
      </c>
      <c r="B2998" s="399" t="s">
        <v>4146</v>
      </c>
      <c r="C2998" s="399" t="s">
        <v>4225</v>
      </c>
      <c r="D2998" s="399" t="s">
        <v>4226</v>
      </c>
      <c r="E2998" s="400" t="s">
        <v>947</v>
      </c>
      <c r="F2998" s="399" t="s">
        <v>947</v>
      </c>
      <c r="G2998" s="399">
        <v>83644</v>
      </c>
      <c r="H2998" s="399" t="s">
        <v>4229</v>
      </c>
      <c r="I2998" s="399" t="s">
        <v>1036</v>
      </c>
      <c r="J2998" s="399" t="s">
        <v>1037</v>
      </c>
      <c r="K2998" s="401">
        <v>4902.21</v>
      </c>
      <c r="L2998" s="399" t="s">
        <v>951</v>
      </c>
    </row>
    <row r="2999" spans="1:12" ht="13.5">
      <c r="A2999" s="399" t="s">
        <v>4145</v>
      </c>
      <c r="B2999" s="399" t="s">
        <v>4146</v>
      </c>
      <c r="C2999" s="399" t="s">
        <v>4225</v>
      </c>
      <c r="D2999" s="399" t="s">
        <v>4226</v>
      </c>
      <c r="E2999" s="400" t="s">
        <v>947</v>
      </c>
      <c r="F2999" s="399" t="s">
        <v>947</v>
      </c>
      <c r="G2999" s="399">
        <v>83645</v>
      </c>
      <c r="H2999" s="399" t="s">
        <v>4230</v>
      </c>
      <c r="I2999" s="399" t="s">
        <v>1036</v>
      </c>
      <c r="J2999" s="399" t="s">
        <v>1037</v>
      </c>
      <c r="K2999" s="401">
        <v>1578.63</v>
      </c>
      <c r="L2999" s="399" t="s">
        <v>951</v>
      </c>
    </row>
    <row r="3000" spans="1:12" ht="13.5">
      <c r="A3000" s="399" t="s">
        <v>4145</v>
      </c>
      <c r="B3000" s="399" t="s">
        <v>4146</v>
      </c>
      <c r="C3000" s="399" t="s">
        <v>4225</v>
      </c>
      <c r="D3000" s="399" t="s">
        <v>4226</v>
      </c>
      <c r="E3000" s="400" t="s">
        <v>947</v>
      </c>
      <c r="F3000" s="399" t="s">
        <v>947</v>
      </c>
      <c r="G3000" s="399">
        <v>83646</v>
      </c>
      <c r="H3000" s="399" t="s">
        <v>4231</v>
      </c>
      <c r="I3000" s="399" t="s">
        <v>1036</v>
      </c>
      <c r="J3000" s="399" t="s">
        <v>1037</v>
      </c>
      <c r="K3000" s="401">
        <v>1827.64</v>
      </c>
      <c r="L3000" s="399" t="s">
        <v>951</v>
      </c>
    </row>
    <row r="3001" spans="1:12" ht="13.5">
      <c r="A3001" s="399" t="s">
        <v>4145</v>
      </c>
      <c r="B3001" s="399" t="s">
        <v>4146</v>
      </c>
      <c r="C3001" s="399" t="s">
        <v>4225</v>
      </c>
      <c r="D3001" s="399" t="s">
        <v>4226</v>
      </c>
      <c r="E3001" s="400" t="s">
        <v>947</v>
      </c>
      <c r="F3001" s="399" t="s">
        <v>947</v>
      </c>
      <c r="G3001" s="399">
        <v>83647</v>
      </c>
      <c r="H3001" s="399" t="s">
        <v>4232</v>
      </c>
      <c r="I3001" s="399" t="s">
        <v>1036</v>
      </c>
      <c r="J3001" s="399" t="s">
        <v>1037</v>
      </c>
      <c r="K3001" s="401">
        <v>1205.98</v>
      </c>
      <c r="L3001" s="399" t="s">
        <v>951</v>
      </c>
    </row>
    <row r="3002" spans="1:12" ht="13.5">
      <c r="A3002" s="399" t="s">
        <v>4145</v>
      </c>
      <c r="B3002" s="399" t="s">
        <v>4146</v>
      </c>
      <c r="C3002" s="399" t="s">
        <v>4225</v>
      </c>
      <c r="D3002" s="399" t="s">
        <v>4226</v>
      </c>
      <c r="E3002" s="400" t="s">
        <v>947</v>
      </c>
      <c r="F3002" s="399" t="s">
        <v>947</v>
      </c>
      <c r="G3002" s="399">
        <v>83648</v>
      </c>
      <c r="H3002" s="399" t="s">
        <v>4233</v>
      </c>
      <c r="I3002" s="399" t="s">
        <v>1036</v>
      </c>
      <c r="J3002" s="399" t="s">
        <v>1037</v>
      </c>
      <c r="K3002" s="400">
        <v>784.99</v>
      </c>
      <c r="L3002" s="399" t="s">
        <v>951</v>
      </c>
    </row>
    <row r="3003" spans="1:12" ht="13.5">
      <c r="A3003" s="399" t="s">
        <v>4145</v>
      </c>
      <c r="B3003" s="399" t="s">
        <v>4146</v>
      </c>
      <c r="C3003" s="399" t="s">
        <v>4225</v>
      </c>
      <c r="D3003" s="399" t="s">
        <v>4226</v>
      </c>
      <c r="E3003" s="400" t="s">
        <v>947</v>
      </c>
      <c r="F3003" s="399" t="s">
        <v>947</v>
      </c>
      <c r="G3003" s="399">
        <v>83649</v>
      </c>
      <c r="H3003" s="399" t="s">
        <v>4234</v>
      </c>
      <c r="I3003" s="399" t="s">
        <v>1036</v>
      </c>
      <c r="J3003" s="399" t="s">
        <v>950</v>
      </c>
      <c r="K3003" s="401">
        <v>4777.09</v>
      </c>
      <c r="L3003" s="399" t="s">
        <v>951</v>
      </c>
    </row>
    <row r="3004" spans="1:12" ht="13.5">
      <c r="A3004" s="399" t="s">
        <v>4145</v>
      </c>
      <c r="B3004" s="399" t="s">
        <v>4146</v>
      </c>
      <c r="C3004" s="399" t="s">
        <v>4225</v>
      </c>
      <c r="D3004" s="399" t="s">
        <v>4226</v>
      </c>
      <c r="E3004" s="400" t="s">
        <v>947</v>
      </c>
      <c r="F3004" s="399" t="s">
        <v>947</v>
      </c>
      <c r="G3004" s="399">
        <v>83650</v>
      </c>
      <c r="H3004" s="399" t="s">
        <v>4235</v>
      </c>
      <c r="I3004" s="399" t="s">
        <v>1036</v>
      </c>
      <c r="J3004" s="399" t="s">
        <v>950</v>
      </c>
      <c r="K3004" s="401">
        <v>4031.79</v>
      </c>
      <c r="L3004" s="399" t="s">
        <v>951</v>
      </c>
    </row>
    <row r="3005" spans="1:12" ht="13.5">
      <c r="A3005" s="399" t="s">
        <v>4145</v>
      </c>
      <c r="B3005" s="399" t="s">
        <v>4146</v>
      </c>
      <c r="C3005" s="399" t="s">
        <v>4236</v>
      </c>
      <c r="D3005" s="399" t="s">
        <v>4237</v>
      </c>
      <c r="E3005" s="400" t="s">
        <v>947</v>
      </c>
      <c r="F3005" s="399" t="s">
        <v>947</v>
      </c>
      <c r="G3005" s="399">
        <v>98294</v>
      </c>
      <c r="H3005" s="399" t="s">
        <v>4238</v>
      </c>
      <c r="I3005" s="399" t="s">
        <v>949</v>
      </c>
      <c r="J3005" s="399" t="s">
        <v>1037</v>
      </c>
      <c r="K3005" s="400">
        <v>1.88</v>
      </c>
      <c r="L3005" s="399" t="s">
        <v>951</v>
      </c>
    </row>
    <row r="3006" spans="1:12" ht="13.5">
      <c r="A3006" s="399" t="s">
        <v>4145</v>
      </c>
      <c r="B3006" s="399" t="s">
        <v>4146</v>
      </c>
      <c r="C3006" s="399" t="s">
        <v>4236</v>
      </c>
      <c r="D3006" s="399" t="s">
        <v>4237</v>
      </c>
      <c r="E3006" s="400" t="s">
        <v>947</v>
      </c>
      <c r="F3006" s="399" t="s">
        <v>947</v>
      </c>
      <c r="G3006" s="399">
        <v>98295</v>
      </c>
      <c r="H3006" s="399" t="s">
        <v>4239</v>
      </c>
      <c r="I3006" s="399" t="s">
        <v>949</v>
      </c>
      <c r="J3006" s="399" t="s">
        <v>1037</v>
      </c>
      <c r="K3006" s="400">
        <v>1.31</v>
      </c>
      <c r="L3006" s="399" t="s">
        <v>951</v>
      </c>
    </row>
    <row r="3007" spans="1:12" ht="13.5">
      <c r="A3007" s="399" t="s">
        <v>4145</v>
      </c>
      <c r="B3007" s="399" t="s">
        <v>4146</v>
      </c>
      <c r="C3007" s="399" t="s">
        <v>4236</v>
      </c>
      <c r="D3007" s="399" t="s">
        <v>4237</v>
      </c>
      <c r="E3007" s="400" t="s">
        <v>947</v>
      </c>
      <c r="F3007" s="399" t="s">
        <v>947</v>
      </c>
      <c r="G3007" s="399">
        <v>98296</v>
      </c>
      <c r="H3007" s="399" t="s">
        <v>4240</v>
      </c>
      <c r="I3007" s="399" t="s">
        <v>949</v>
      </c>
      <c r="J3007" s="399" t="s">
        <v>1037</v>
      </c>
      <c r="K3007" s="400">
        <v>2.9</v>
      </c>
      <c r="L3007" s="399" t="s">
        <v>951</v>
      </c>
    </row>
    <row r="3008" spans="1:12" ht="13.5">
      <c r="A3008" s="399" t="s">
        <v>4145</v>
      </c>
      <c r="B3008" s="399" t="s">
        <v>4146</v>
      </c>
      <c r="C3008" s="399" t="s">
        <v>4236</v>
      </c>
      <c r="D3008" s="399" t="s">
        <v>4237</v>
      </c>
      <c r="E3008" s="400" t="s">
        <v>947</v>
      </c>
      <c r="F3008" s="399" t="s">
        <v>947</v>
      </c>
      <c r="G3008" s="399">
        <v>98297</v>
      </c>
      <c r="H3008" s="399" t="s">
        <v>4241</v>
      </c>
      <c r="I3008" s="399" t="s">
        <v>949</v>
      </c>
      <c r="J3008" s="399" t="s">
        <v>1037</v>
      </c>
      <c r="K3008" s="400">
        <v>2</v>
      </c>
      <c r="L3008" s="399" t="s">
        <v>951</v>
      </c>
    </row>
    <row r="3009" spans="1:12" ht="13.5">
      <c r="A3009" s="399" t="s">
        <v>4145</v>
      </c>
      <c r="B3009" s="399" t="s">
        <v>4146</v>
      </c>
      <c r="C3009" s="399" t="s">
        <v>4236</v>
      </c>
      <c r="D3009" s="399" t="s">
        <v>4237</v>
      </c>
      <c r="E3009" s="400" t="s">
        <v>947</v>
      </c>
      <c r="F3009" s="399" t="s">
        <v>947</v>
      </c>
      <c r="G3009" s="399">
        <v>98301</v>
      </c>
      <c r="H3009" s="399" t="s">
        <v>4242</v>
      </c>
      <c r="I3009" s="399" t="s">
        <v>1036</v>
      </c>
      <c r="J3009" s="399" t="s">
        <v>1037</v>
      </c>
      <c r="K3009" s="400">
        <v>436.94</v>
      </c>
      <c r="L3009" s="399" t="s">
        <v>951</v>
      </c>
    </row>
    <row r="3010" spans="1:12" ht="13.5">
      <c r="A3010" s="399" t="s">
        <v>4145</v>
      </c>
      <c r="B3010" s="399" t="s">
        <v>4146</v>
      </c>
      <c r="C3010" s="399" t="s">
        <v>4236</v>
      </c>
      <c r="D3010" s="399" t="s">
        <v>4237</v>
      </c>
      <c r="E3010" s="400" t="s">
        <v>947</v>
      </c>
      <c r="F3010" s="399" t="s">
        <v>947</v>
      </c>
      <c r="G3010" s="399">
        <v>98302</v>
      </c>
      <c r="H3010" s="399" t="s">
        <v>4243</v>
      </c>
      <c r="I3010" s="399" t="s">
        <v>1036</v>
      </c>
      <c r="J3010" s="399" t="s">
        <v>1037</v>
      </c>
      <c r="K3010" s="400">
        <v>575.87</v>
      </c>
      <c r="L3010" s="399" t="s">
        <v>951</v>
      </c>
    </row>
    <row r="3011" spans="1:12" ht="13.5">
      <c r="A3011" s="399" t="s">
        <v>4145</v>
      </c>
      <c r="B3011" s="399" t="s">
        <v>4146</v>
      </c>
      <c r="C3011" s="399" t="s">
        <v>4236</v>
      </c>
      <c r="D3011" s="399" t="s">
        <v>4237</v>
      </c>
      <c r="E3011" s="400" t="s">
        <v>947</v>
      </c>
      <c r="F3011" s="399" t="s">
        <v>947</v>
      </c>
      <c r="G3011" s="399">
        <v>98304</v>
      </c>
      <c r="H3011" s="399" t="s">
        <v>4244</v>
      </c>
      <c r="I3011" s="399" t="s">
        <v>1036</v>
      </c>
      <c r="J3011" s="399" t="s">
        <v>1037</v>
      </c>
      <c r="K3011" s="400">
        <v>936.29</v>
      </c>
      <c r="L3011" s="399" t="s">
        <v>951</v>
      </c>
    </row>
    <row r="3012" spans="1:12" ht="13.5">
      <c r="A3012" s="399" t="s">
        <v>4145</v>
      </c>
      <c r="B3012" s="399" t="s">
        <v>4146</v>
      </c>
      <c r="C3012" s="399" t="s">
        <v>4236</v>
      </c>
      <c r="D3012" s="399" t="s">
        <v>4237</v>
      </c>
      <c r="E3012" s="400" t="s">
        <v>947</v>
      </c>
      <c r="F3012" s="399" t="s">
        <v>947</v>
      </c>
      <c r="G3012" s="399">
        <v>98307</v>
      </c>
      <c r="H3012" s="399" t="s">
        <v>4245</v>
      </c>
      <c r="I3012" s="399" t="s">
        <v>1036</v>
      </c>
      <c r="J3012" s="399" t="s">
        <v>1037</v>
      </c>
      <c r="K3012" s="400">
        <v>41.36</v>
      </c>
      <c r="L3012" s="399" t="s">
        <v>951</v>
      </c>
    </row>
    <row r="3013" spans="1:12" ht="13.5">
      <c r="A3013" s="399" t="s">
        <v>4145</v>
      </c>
      <c r="B3013" s="399" t="s">
        <v>4146</v>
      </c>
      <c r="C3013" s="399" t="s">
        <v>4236</v>
      </c>
      <c r="D3013" s="399" t="s">
        <v>4237</v>
      </c>
      <c r="E3013" s="400" t="s">
        <v>947</v>
      </c>
      <c r="F3013" s="399" t="s">
        <v>947</v>
      </c>
      <c r="G3013" s="399">
        <v>98308</v>
      </c>
      <c r="H3013" s="399" t="s">
        <v>4246</v>
      </c>
      <c r="I3013" s="399" t="s">
        <v>1036</v>
      </c>
      <c r="J3013" s="399" t="s">
        <v>1037</v>
      </c>
      <c r="K3013" s="400">
        <v>27.03</v>
      </c>
      <c r="L3013" s="399" t="s">
        <v>951</v>
      </c>
    </row>
    <row r="3014" spans="1:12" ht="13.5">
      <c r="A3014" s="399" t="s">
        <v>4145</v>
      </c>
      <c r="B3014" s="399" t="s">
        <v>4146</v>
      </c>
      <c r="C3014" s="399" t="s">
        <v>4236</v>
      </c>
      <c r="D3014" s="399" t="s">
        <v>4237</v>
      </c>
      <c r="E3014" s="400" t="s">
        <v>947</v>
      </c>
      <c r="F3014" s="399" t="s">
        <v>947</v>
      </c>
      <c r="G3014" s="399">
        <v>98593</v>
      </c>
      <c r="H3014" s="399" t="s">
        <v>4247</v>
      </c>
      <c r="I3014" s="399" t="s">
        <v>1036</v>
      </c>
      <c r="J3014" s="399" t="s">
        <v>1037</v>
      </c>
      <c r="K3014" s="400">
        <v>770.35</v>
      </c>
      <c r="L3014" s="399" t="s">
        <v>951</v>
      </c>
    </row>
    <row r="3015" spans="1:12" ht="13.5">
      <c r="A3015" s="399" t="s">
        <v>4248</v>
      </c>
      <c r="B3015" s="399" t="s">
        <v>4249</v>
      </c>
      <c r="C3015" s="399" t="s">
        <v>4250</v>
      </c>
      <c r="D3015" s="399" t="s">
        <v>4251</v>
      </c>
      <c r="E3015" s="400" t="s">
        <v>947</v>
      </c>
      <c r="F3015" s="399" t="s">
        <v>947</v>
      </c>
      <c r="G3015" s="399">
        <v>89355</v>
      </c>
      <c r="H3015" s="399" t="s">
        <v>4252</v>
      </c>
      <c r="I3015" s="399" t="s">
        <v>949</v>
      </c>
      <c r="J3015" s="399" t="s">
        <v>1037</v>
      </c>
      <c r="K3015" s="400">
        <v>14.98</v>
      </c>
      <c r="L3015" s="399" t="s">
        <v>951</v>
      </c>
    </row>
    <row r="3016" spans="1:12" ht="13.5">
      <c r="A3016" s="399" t="s">
        <v>4248</v>
      </c>
      <c r="B3016" s="399" t="s">
        <v>4249</v>
      </c>
      <c r="C3016" s="399" t="s">
        <v>4250</v>
      </c>
      <c r="D3016" s="399" t="s">
        <v>4251</v>
      </c>
      <c r="E3016" s="400" t="s">
        <v>947</v>
      </c>
      <c r="F3016" s="399" t="s">
        <v>947</v>
      </c>
      <c r="G3016" s="399">
        <v>89356</v>
      </c>
      <c r="H3016" s="399" t="s">
        <v>4253</v>
      </c>
      <c r="I3016" s="399" t="s">
        <v>949</v>
      </c>
      <c r="J3016" s="399" t="s">
        <v>1037</v>
      </c>
      <c r="K3016" s="400">
        <v>17.62</v>
      </c>
      <c r="L3016" s="399" t="s">
        <v>951</v>
      </c>
    </row>
    <row r="3017" spans="1:12" ht="13.5">
      <c r="A3017" s="399" t="s">
        <v>4248</v>
      </c>
      <c r="B3017" s="399" t="s">
        <v>4249</v>
      </c>
      <c r="C3017" s="399" t="s">
        <v>4250</v>
      </c>
      <c r="D3017" s="399" t="s">
        <v>4251</v>
      </c>
      <c r="E3017" s="400" t="s">
        <v>947</v>
      </c>
      <c r="F3017" s="399" t="s">
        <v>947</v>
      </c>
      <c r="G3017" s="399">
        <v>89357</v>
      </c>
      <c r="H3017" s="399" t="s">
        <v>4254</v>
      </c>
      <c r="I3017" s="399" t="s">
        <v>949</v>
      </c>
      <c r="J3017" s="399" t="s">
        <v>1037</v>
      </c>
      <c r="K3017" s="400">
        <v>24.13</v>
      </c>
      <c r="L3017" s="399" t="s">
        <v>951</v>
      </c>
    </row>
    <row r="3018" spans="1:12" ht="13.5">
      <c r="A3018" s="399" t="s">
        <v>4248</v>
      </c>
      <c r="B3018" s="399" t="s">
        <v>4249</v>
      </c>
      <c r="C3018" s="399" t="s">
        <v>4250</v>
      </c>
      <c r="D3018" s="399" t="s">
        <v>4251</v>
      </c>
      <c r="E3018" s="400" t="s">
        <v>947</v>
      </c>
      <c r="F3018" s="399" t="s">
        <v>947</v>
      </c>
      <c r="G3018" s="399">
        <v>89401</v>
      </c>
      <c r="H3018" s="399" t="s">
        <v>4255</v>
      </c>
      <c r="I3018" s="399" t="s">
        <v>949</v>
      </c>
      <c r="J3018" s="399" t="s">
        <v>1037</v>
      </c>
      <c r="K3018" s="400">
        <v>6.14</v>
      </c>
      <c r="L3018" s="399" t="s">
        <v>951</v>
      </c>
    </row>
    <row r="3019" spans="1:12" ht="13.5">
      <c r="A3019" s="399" t="s">
        <v>4248</v>
      </c>
      <c r="B3019" s="399" t="s">
        <v>4249</v>
      </c>
      <c r="C3019" s="399" t="s">
        <v>4250</v>
      </c>
      <c r="D3019" s="399" t="s">
        <v>4251</v>
      </c>
      <c r="E3019" s="400" t="s">
        <v>947</v>
      </c>
      <c r="F3019" s="399" t="s">
        <v>947</v>
      </c>
      <c r="G3019" s="399">
        <v>89402</v>
      </c>
      <c r="H3019" s="399" t="s">
        <v>4256</v>
      </c>
      <c r="I3019" s="399" t="s">
        <v>949</v>
      </c>
      <c r="J3019" s="399" t="s">
        <v>1037</v>
      </c>
      <c r="K3019" s="400">
        <v>7.44</v>
      </c>
      <c r="L3019" s="399" t="s">
        <v>951</v>
      </c>
    </row>
    <row r="3020" spans="1:12" ht="13.5">
      <c r="A3020" s="399" t="s">
        <v>4248</v>
      </c>
      <c r="B3020" s="399" t="s">
        <v>4249</v>
      </c>
      <c r="C3020" s="399" t="s">
        <v>4250</v>
      </c>
      <c r="D3020" s="399" t="s">
        <v>4251</v>
      </c>
      <c r="E3020" s="400" t="s">
        <v>947</v>
      </c>
      <c r="F3020" s="399" t="s">
        <v>947</v>
      </c>
      <c r="G3020" s="399">
        <v>89403</v>
      </c>
      <c r="H3020" s="399" t="s">
        <v>4257</v>
      </c>
      <c r="I3020" s="399" t="s">
        <v>949</v>
      </c>
      <c r="J3020" s="399" t="s">
        <v>1037</v>
      </c>
      <c r="K3020" s="400">
        <v>11.96</v>
      </c>
      <c r="L3020" s="399" t="s">
        <v>951</v>
      </c>
    </row>
    <row r="3021" spans="1:12" ht="13.5">
      <c r="A3021" s="399" t="s">
        <v>4248</v>
      </c>
      <c r="B3021" s="399" t="s">
        <v>4249</v>
      </c>
      <c r="C3021" s="399" t="s">
        <v>4250</v>
      </c>
      <c r="D3021" s="399" t="s">
        <v>4251</v>
      </c>
      <c r="E3021" s="400" t="s">
        <v>947</v>
      </c>
      <c r="F3021" s="399" t="s">
        <v>947</v>
      </c>
      <c r="G3021" s="399">
        <v>89446</v>
      </c>
      <c r="H3021" s="399" t="s">
        <v>4258</v>
      </c>
      <c r="I3021" s="399" t="s">
        <v>949</v>
      </c>
      <c r="J3021" s="399" t="s">
        <v>1037</v>
      </c>
      <c r="K3021" s="400">
        <v>3.58</v>
      </c>
      <c r="L3021" s="399" t="s">
        <v>951</v>
      </c>
    </row>
    <row r="3022" spans="1:12" ht="13.5">
      <c r="A3022" s="399" t="s">
        <v>4248</v>
      </c>
      <c r="B3022" s="399" t="s">
        <v>4249</v>
      </c>
      <c r="C3022" s="399" t="s">
        <v>4250</v>
      </c>
      <c r="D3022" s="399" t="s">
        <v>4251</v>
      </c>
      <c r="E3022" s="400" t="s">
        <v>947</v>
      </c>
      <c r="F3022" s="399" t="s">
        <v>947</v>
      </c>
      <c r="G3022" s="399">
        <v>89447</v>
      </c>
      <c r="H3022" s="399" t="s">
        <v>4259</v>
      </c>
      <c r="I3022" s="399" t="s">
        <v>949</v>
      </c>
      <c r="J3022" s="399" t="s">
        <v>1037</v>
      </c>
      <c r="K3022" s="400">
        <v>7.42</v>
      </c>
      <c r="L3022" s="399" t="s">
        <v>951</v>
      </c>
    </row>
    <row r="3023" spans="1:12" ht="13.5">
      <c r="A3023" s="399" t="s">
        <v>4248</v>
      </c>
      <c r="B3023" s="399" t="s">
        <v>4249</v>
      </c>
      <c r="C3023" s="399" t="s">
        <v>4250</v>
      </c>
      <c r="D3023" s="399" t="s">
        <v>4251</v>
      </c>
      <c r="E3023" s="400" t="s">
        <v>947</v>
      </c>
      <c r="F3023" s="399" t="s">
        <v>947</v>
      </c>
      <c r="G3023" s="399">
        <v>89448</v>
      </c>
      <c r="H3023" s="399" t="s">
        <v>4260</v>
      </c>
      <c r="I3023" s="399" t="s">
        <v>949</v>
      </c>
      <c r="J3023" s="399" t="s">
        <v>1037</v>
      </c>
      <c r="K3023" s="400">
        <v>10.61</v>
      </c>
      <c r="L3023" s="399" t="s">
        <v>951</v>
      </c>
    </row>
    <row r="3024" spans="1:12" ht="13.5">
      <c r="A3024" s="399" t="s">
        <v>4248</v>
      </c>
      <c r="B3024" s="399" t="s">
        <v>4249</v>
      </c>
      <c r="C3024" s="399" t="s">
        <v>4250</v>
      </c>
      <c r="D3024" s="399" t="s">
        <v>4251</v>
      </c>
      <c r="E3024" s="400" t="s">
        <v>947</v>
      </c>
      <c r="F3024" s="399" t="s">
        <v>947</v>
      </c>
      <c r="G3024" s="399">
        <v>89449</v>
      </c>
      <c r="H3024" s="399" t="s">
        <v>4261</v>
      </c>
      <c r="I3024" s="399" t="s">
        <v>949</v>
      </c>
      <c r="J3024" s="399" t="s">
        <v>1037</v>
      </c>
      <c r="K3024" s="400">
        <v>12.21</v>
      </c>
      <c r="L3024" s="399" t="s">
        <v>951</v>
      </c>
    </row>
    <row r="3025" spans="1:12" ht="13.5">
      <c r="A3025" s="399" t="s">
        <v>4248</v>
      </c>
      <c r="B3025" s="399" t="s">
        <v>4249</v>
      </c>
      <c r="C3025" s="399" t="s">
        <v>4250</v>
      </c>
      <c r="D3025" s="399" t="s">
        <v>4251</v>
      </c>
      <c r="E3025" s="400" t="s">
        <v>947</v>
      </c>
      <c r="F3025" s="399" t="s">
        <v>947</v>
      </c>
      <c r="G3025" s="399">
        <v>89450</v>
      </c>
      <c r="H3025" s="399" t="s">
        <v>4262</v>
      </c>
      <c r="I3025" s="399" t="s">
        <v>949</v>
      </c>
      <c r="J3025" s="399" t="s">
        <v>1037</v>
      </c>
      <c r="K3025" s="400">
        <v>20.02</v>
      </c>
      <c r="L3025" s="399" t="s">
        <v>951</v>
      </c>
    </row>
    <row r="3026" spans="1:12" ht="13.5">
      <c r="A3026" s="399" t="s">
        <v>4248</v>
      </c>
      <c r="B3026" s="399" t="s">
        <v>4249</v>
      </c>
      <c r="C3026" s="399" t="s">
        <v>4250</v>
      </c>
      <c r="D3026" s="399" t="s">
        <v>4251</v>
      </c>
      <c r="E3026" s="400" t="s">
        <v>947</v>
      </c>
      <c r="F3026" s="399" t="s">
        <v>947</v>
      </c>
      <c r="G3026" s="399">
        <v>89451</v>
      </c>
      <c r="H3026" s="399" t="s">
        <v>4263</v>
      </c>
      <c r="I3026" s="399" t="s">
        <v>949</v>
      </c>
      <c r="J3026" s="399" t="s">
        <v>1037</v>
      </c>
      <c r="K3026" s="400">
        <v>32.99</v>
      </c>
      <c r="L3026" s="399" t="s">
        <v>951</v>
      </c>
    </row>
    <row r="3027" spans="1:12" ht="13.5">
      <c r="A3027" s="399" t="s">
        <v>4248</v>
      </c>
      <c r="B3027" s="399" t="s">
        <v>4249</v>
      </c>
      <c r="C3027" s="399" t="s">
        <v>4250</v>
      </c>
      <c r="D3027" s="399" t="s">
        <v>4251</v>
      </c>
      <c r="E3027" s="400" t="s">
        <v>947</v>
      </c>
      <c r="F3027" s="399" t="s">
        <v>947</v>
      </c>
      <c r="G3027" s="399">
        <v>89452</v>
      </c>
      <c r="H3027" s="399" t="s">
        <v>4264</v>
      </c>
      <c r="I3027" s="399" t="s">
        <v>949</v>
      </c>
      <c r="J3027" s="399" t="s">
        <v>1037</v>
      </c>
      <c r="K3027" s="400">
        <v>40.99</v>
      </c>
      <c r="L3027" s="399" t="s">
        <v>951</v>
      </c>
    </row>
    <row r="3028" spans="1:12" ht="13.5">
      <c r="A3028" s="399" t="s">
        <v>4248</v>
      </c>
      <c r="B3028" s="399" t="s">
        <v>4249</v>
      </c>
      <c r="C3028" s="399" t="s">
        <v>4250</v>
      </c>
      <c r="D3028" s="399" t="s">
        <v>4251</v>
      </c>
      <c r="E3028" s="400" t="s">
        <v>947</v>
      </c>
      <c r="F3028" s="399" t="s">
        <v>947</v>
      </c>
      <c r="G3028" s="399">
        <v>89508</v>
      </c>
      <c r="H3028" s="399" t="s">
        <v>4265</v>
      </c>
      <c r="I3028" s="399" t="s">
        <v>949</v>
      </c>
      <c r="J3028" s="399" t="s">
        <v>1037</v>
      </c>
      <c r="K3028" s="400">
        <v>15.33</v>
      </c>
      <c r="L3028" s="399" t="s">
        <v>951</v>
      </c>
    </row>
    <row r="3029" spans="1:12" ht="13.5">
      <c r="A3029" s="399" t="s">
        <v>4248</v>
      </c>
      <c r="B3029" s="399" t="s">
        <v>4249</v>
      </c>
      <c r="C3029" s="399" t="s">
        <v>4250</v>
      </c>
      <c r="D3029" s="399" t="s">
        <v>4251</v>
      </c>
      <c r="E3029" s="400" t="s">
        <v>947</v>
      </c>
      <c r="F3029" s="399" t="s">
        <v>947</v>
      </c>
      <c r="G3029" s="399">
        <v>89509</v>
      </c>
      <c r="H3029" s="399" t="s">
        <v>4266</v>
      </c>
      <c r="I3029" s="399" t="s">
        <v>949</v>
      </c>
      <c r="J3029" s="399" t="s">
        <v>1037</v>
      </c>
      <c r="K3029" s="400">
        <v>20.95</v>
      </c>
      <c r="L3029" s="399" t="s">
        <v>951</v>
      </c>
    </row>
    <row r="3030" spans="1:12" ht="13.5">
      <c r="A3030" s="399" t="s">
        <v>4248</v>
      </c>
      <c r="B3030" s="399" t="s">
        <v>4249</v>
      </c>
      <c r="C3030" s="399" t="s">
        <v>4250</v>
      </c>
      <c r="D3030" s="399" t="s">
        <v>4251</v>
      </c>
      <c r="E3030" s="400" t="s">
        <v>947</v>
      </c>
      <c r="F3030" s="399" t="s">
        <v>947</v>
      </c>
      <c r="G3030" s="399">
        <v>89511</v>
      </c>
      <c r="H3030" s="399" t="s">
        <v>4267</v>
      </c>
      <c r="I3030" s="399" t="s">
        <v>949</v>
      </c>
      <c r="J3030" s="399" t="s">
        <v>1037</v>
      </c>
      <c r="K3030" s="400">
        <v>31.24</v>
      </c>
      <c r="L3030" s="399" t="s">
        <v>951</v>
      </c>
    </row>
    <row r="3031" spans="1:12" ht="13.5">
      <c r="A3031" s="399" t="s">
        <v>4248</v>
      </c>
      <c r="B3031" s="399" t="s">
        <v>4249</v>
      </c>
      <c r="C3031" s="399" t="s">
        <v>4250</v>
      </c>
      <c r="D3031" s="399" t="s">
        <v>4251</v>
      </c>
      <c r="E3031" s="400" t="s">
        <v>947</v>
      </c>
      <c r="F3031" s="399" t="s">
        <v>947</v>
      </c>
      <c r="G3031" s="399">
        <v>89512</v>
      </c>
      <c r="H3031" s="399" t="s">
        <v>4268</v>
      </c>
      <c r="I3031" s="399" t="s">
        <v>949</v>
      </c>
      <c r="J3031" s="399" t="s">
        <v>1037</v>
      </c>
      <c r="K3031" s="400">
        <v>48.85</v>
      </c>
      <c r="L3031" s="399" t="s">
        <v>951</v>
      </c>
    </row>
    <row r="3032" spans="1:12" ht="13.5">
      <c r="A3032" s="399" t="s">
        <v>4248</v>
      </c>
      <c r="B3032" s="399" t="s">
        <v>4249</v>
      </c>
      <c r="C3032" s="399" t="s">
        <v>4250</v>
      </c>
      <c r="D3032" s="399" t="s">
        <v>4251</v>
      </c>
      <c r="E3032" s="400" t="s">
        <v>947</v>
      </c>
      <c r="F3032" s="399" t="s">
        <v>947</v>
      </c>
      <c r="G3032" s="399">
        <v>89576</v>
      </c>
      <c r="H3032" s="399" t="s">
        <v>4269</v>
      </c>
      <c r="I3032" s="399" t="s">
        <v>949</v>
      </c>
      <c r="J3032" s="399" t="s">
        <v>1037</v>
      </c>
      <c r="K3032" s="400">
        <v>17.62</v>
      </c>
      <c r="L3032" s="399" t="s">
        <v>951</v>
      </c>
    </row>
    <row r="3033" spans="1:12" ht="13.5">
      <c r="A3033" s="399" t="s">
        <v>4248</v>
      </c>
      <c r="B3033" s="399" t="s">
        <v>4249</v>
      </c>
      <c r="C3033" s="399" t="s">
        <v>4250</v>
      </c>
      <c r="D3033" s="399" t="s">
        <v>4251</v>
      </c>
      <c r="E3033" s="400" t="s">
        <v>947</v>
      </c>
      <c r="F3033" s="399" t="s">
        <v>947</v>
      </c>
      <c r="G3033" s="399">
        <v>89578</v>
      </c>
      <c r="H3033" s="399" t="s">
        <v>4270</v>
      </c>
      <c r="I3033" s="399" t="s">
        <v>949</v>
      </c>
      <c r="J3033" s="399" t="s">
        <v>1037</v>
      </c>
      <c r="K3033" s="400">
        <v>30.26</v>
      </c>
      <c r="L3033" s="399" t="s">
        <v>951</v>
      </c>
    </row>
    <row r="3034" spans="1:12" ht="13.5">
      <c r="A3034" s="399" t="s">
        <v>4248</v>
      </c>
      <c r="B3034" s="399" t="s">
        <v>4249</v>
      </c>
      <c r="C3034" s="399" t="s">
        <v>4250</v>
      </c>
      <c r="D3034" s="399" t="s">
        <v>4251</v>
      </c>
      <c r="E3034" s="400" t="s">
        <v>947</v>
      </c>
      <c r="F3034" s="399" t="s">
        <v>947</v>
      </c>
      <c r="G3034" s="399">
        <v>89580</v>
      </c>
      <c r="H3034" s="399" t="s">
        <v>4271</v>
      </c>
      <c r="I3034" s="399" t="s">
        <v>949</v>
      </c>
      <c r="J3034" s="399" t="s">
        <v>1037</v>
      </c>
      <c r="K3034" s="400">
        <v>59.29</v>
      </c>
      <c r="L3034" s="399" t="s">
        <v>951</v>
      </c>
    </row>
    <row r="3035" spans="1:12" ht="13.5">
      <c r="A3035" s="399" t="s">
        <v>4248</v>
      </c>
      <c r="B3035" s="399" t="s">
        <v>4249</v>
      </c>
      <c r="C3035" s="399" t="s">
        <v>4250</v>
      </c>
      <c r="D3035" s="399" t="s">
        <v>4251</v>
      </c>
      <c r="E3035" s="400" t="s">
        <v>947</v>
      </c>
      <c r="F3035" s="399" t="s">
        <v>947</v>
      </c>
      <c r="G3035" s="399">
        <v>89633</v>
      </c>
      <c r="H3035" s="399" t="s">
        <v>4272</v>
      </c>
      <c r="I3035" s="399" t="s">
        <v>949</v>
      </c>
      <c r="J3035" s="399" t="s">
        <v>1037</v>
      </c>
      <c r="K3035" s="400">
        <v>17.010000000000002</v>
      </c>
      <c r="L3035" s="399" t="s">
        <v>951</v>
      </c>
    </row>
    <row r="3036" spans="1:12" ht="13.5">
      <c r="A3036" s="399" t="s">
        <v>4248</v>
      </c>
      <c r="B3036" s="399" t="s">
        <v>4249</v>
      </c>
      <c r="C3036" s="399" t="s">
        <v>4250</v>
      </c>
      <c r="D3036" s="399" t="s">
        <v>4251</v>
      </c>
      <c r="E3036" s="400" t="s">
        <v>947</v>
      </c>
      <c r="F3036" s="399" t="s">
        <v>947</v>
      </c>
      <c r="G3036" s="399">
        <v>89634</v>
      </c>
      <c r="H3036" s="399" t="s">
        <v>4273</v>
      </c>
      <c r="I3036" s="399" t="s">
        <v>949</v>
      </c>
      <c r="J3036" s="399" t="s">
        <v>1037</v>
      </c>
      <c r="K3036" s="400">
        <v>24.82</v>
      </c>
      <c r="L3036" s="399" t="s">
        <v>951</v>
      </c>
    </row>
    <row r="3037" spans="1:12" ht="13.5">
      <c r="A3037" s="399" t="s">
        <v>4248</v>
      </c>
      <c r="B3037" s="399" t="s">
        <v>4249</v>
      </c>
      <c r="C3037" s="399" t="s">
        <v>4250</v>
      </c>
      <c r="D3037" s="399" t="s">
        <v>4251</v>
      </c>
      <c r="E3037" s="400" t="s">
        <v>947</v>
      </c>
      <c r="F3037" s="399" t="s">
        <v>947</v>
      </c>
      <c r="G3037" s="399">
        <v>89635</v>
      </c>
      <c r="H3037" s="399" t="s">
        <v>4274</v>
      </c>
      <c r="I3037" s="399" t="s">
        <v>949</v>
      </c>
      <c r="J3037" s="399" t="s">
        <v>1037</v>
      </c>
      <c r="K3037" s="400">
        <v>34.21</v>
      </c>
      <c r="L3037" s="399" t="s">
        <v>951</v>
      </c>
    </row>
    <row r="3038" spans="1:12" ht="13.5">
      <c r="A3038" s="399" t="s">
        <v>4248</v>
      </c>
      <c r="B3038" s="399" t="s">
        <v>4249</v>
      </c>
      <c r="C3038" s="399" t="s">
        <v>4250</v>
      </c>
      <c r="D3038" s="399" t="s">
        <v>4251</v>
      </c>
      <c r="E3038" s="400" t="s">
        <v>947</v>
      </c>
      <c r="F3038" s="399" t="s">
        <v>947</v>
      </c>
      <c r="G3038" s="399">
        <v>89636</v>
      </c>
      <c r="H3038" s="399" t="s">
        <v>4275</v>
      </c>
      <c r="I3038" s="399" t="s">
        <v>949</v>
      </c>
      <c r="J3038" s="399" t="s">
        <v>1037</v>
      </c>
      <c r="K3038" s="400">
        <v>41.4</v>
      </c>
      <c r="L3038" s="399" t="s">
        <v>951</v>
      </c>
    </row>
    <row r="3039" spans="1:12" ht="13.5">
      <c r="A3039" s="399" t="s">
        <v>4248</v>
      </c>
      <c r="B3039" s="399" t="s">
        <v>4249</v>
      </c>
      <c r="C3039" s="399" t="s">
        <v>4250</v>
      </c>
      <c r="D3039" s="399" t="s">
        <v>4251</v>
      </c>
      <c r="E3039" s="400" t="s">
        <v>947</v>
      </c>
      <c r="F3039" s="399" t="s">
        <v>947</v>
      </c>
      <c r="G3039" s="399">
        <v>89711</v>
      </c>
      <c r="H3039" s="399" t="s">
        <v>4276</v>
      </c>
      <c r="I3039" s="399" t="s">
        <v>949</v>
      </c>
      <c r="J3039" s="399" t="s">
        <v>1037</v>
      </c>
      <c r="K3039" s="400">
        <v>15.64</v>
      </c>
      <c r="L3039" s="399" t="s">
        <v>951</v>
      </c>
    </row>
    <row r="3040" spans="1:12" ht="13.5">
      <c r="A3040" s="399" t="s">
        <v>4248</v>
      </c>
      <c r="B3040" s="399" t="s">
        <v>4249</v>
      </c>
      <c r="C3040" s="399" t="s">
        <v>4250</v>
      </c>
      <c r="D3040" s="399" t="s">
        <v>4251</v>
      </c>
      <c r="E3040" s="400" t="s">
        <v>947</v>
      </c>
      <c r="F3040" s="399" t="s">
        <v>947</v>
      </c>
      <c r="G3040" s="399">
        <v>89712</v>
      </c>
      <c r="H3040" s="399" t="s">
        <v>4277</v>
      </c>
      <c r="I3040" s="399" t="s">
        <v>949</v>
      </c>
      <c r="J3040" s="399" t="s">
        <v>1037</v>
      </c>
      <c r="K3040" s="400">
        <v>22.85</v>
      </c>
      <c r="L3040" s="399" t="s">
        <v>951</v>
      </c>
    </row>
    <row r="3041" spans="1:12" ht="13.5">
      <c r="A3041" s="399" t="s">
        <v>4248</v>
      </c>
      <c r="B3041" s="399" t="s">
        <v>4249</v>
      </c>
      <c r="C3041" s="399" t="s">
        <v>4250</v>
      </c>
      <c r="D3041" s="399" t="s">
        <v>4251</v>
      </c>
      <c r="E3041" s="400" t="s">
        <v>947</v>
      </c>
      <c r="F3041" s="399" t="s">
        <v>947</v>
      </c>
      <c r="G3041" s="399">
        <v>89713</v>
      </c>
      <c r="H3041" s="399" t="s">
        <v>4278</v>
      </c>
      <c r="I3041" s="399" t="s">
        <v>949</v>
      </c>
      <c r="J3041" s="399" t="s">
        <v>1037</v>
      </c>
      <c r="K3041" s="400">
        <v>34.729999999999997</v>
      </c>
      <c r="L3041" s="399" t="s">
        <v>951</v>
      </c>
    </row>
    <row r="3042" spans="1:12" ht="13.5">
      <c r="A3042" s="399" t="s">
        <v>4248</v>
      </c>
      <c r="B3042" s="399" t="s">
        <v>4249</v>
      </c>
      <c r="C3042" s="399" t="s">
        <v>4250</v>
      </c>
      <c r="D3042" s="399" t="s">
        <v>4251</v>
      </c>
      <c r="E3042" s="400" t="s">
        <v>947</v>
      </c>
      <c r="F3042" s="399" t="s">
        <v>947</v>
      </c>
      <c r="G3042" s="399">
        <v>89714</v>
      </c>
      <c r="H3042" s="399" t="s">
        <v>4279</v>
      </c>
      <c r="I3042" s="399" t="s">
        <v>949</v>
      </c>
      <c r="J3042" s="399" t="s">
        <v>1037</v>
      </c>
      <c r="K3042" s="400">
        <v>44.77</v>
      </c>
      <c r="L3042" s="399" t="s">
        <v>951</v>
      </c>
    </row>
    <row r="3043" spans="1:12" ht="13.5">
      <c r="A3043" s="399" t="s">
        <v>4248</v>
      </c>
      <c r="B3043" s="399" t="s">
        <v>4249</v>
      </c>
      <c r="C3043" s="399" t="s">
        <v>4250</v>
      </c>
      <c r="D3043" s="399" t="s">
        <v>4251</v>
      </c>
      <c r="E3043" s="400" t="s">
        <v>947</v>
      </c>
      <c r="F3043" s="399" t="s">
        <v>947</v>
      </c>
      <c r="G3043" s="399">
        <v>89716</v>
      </c>
      <c r="H3043" s="399" t="s">
        <v>4280</v>
      </c>
      <c r="I3043" s="399" t="s">
        <v>949</v>
      </c>
      <c r="J3043" s="399" t="s">
        <v>1037</v>
      </c>
      <c r="K3043" s="400">
        <v>15.56</v>
      </c>
      <c r="L3043" s="399" t="s">
        <v>951</v>
      </c>
    </row>
    <row r="3044" spans="1:12" ht="13.5">
      <c r="A3044" s="399" t="s">
        <v>4248</v>
      </c>
      <c r="B3044" s="399" t="s">
        <v>4249</v>
      </c>
      <c r="C3044" s="399" t="s">
        <v>4250</v>
      </c>
      <c r="D3044" s="399" t="s">
        <v>4251</v>
      </c>
      <c r="E3044" s="400" t="s">
        <v>947</v>
      </c>
      <c r="F3044" s="399" t="s">
        <v>947</v>
      </c>
      <c r="G3044" s="399">
        <v>89717</v>
      </c>
      <c r="H3044" s="399" t="s">
        <v>4281</v>
      </c>
      <c r="I3044" s="399" t="s">
        <v>949</v>
      </c>
      <c r="J3044" s="399" t="s">
        <v>1037</v>
      </c>
      <c r="K3044" s="400">
        <v>23.3</v>
      </c>
      <c r="L3044" s="399" t="s">
        <v>951</v>
      </c>
    </row>
    <row r="3045" spans="1:12" ht="13.5">
      <c r="A3045" s="399" t="s">
        <v>4248</v>
      </c>
      <c r="B3045" s="399" t="s">
        <v>4249</v>
      </c>
      <c r="C3045" s="399" t="s">
        <v>4250</v>
      </c>
      <c r="D3045" s="399" t="s">
        <v>4251</v>
      </c>
      <c r="E3045" s="400" t="s">
        <v>947</v>
      </c>
      <c r="F3045" s="399" t="s">
        <v>947</v>
      </c>
      <c r="G3045" s="399">
        <v>89770</v>
      </c>
      <c r="H3045" s="399" t="s">
        <v>4282</v>
      </c>
      <c r="I3045" s="399" t="s">
        <v>949</v>
      </c>
      <c r="J3045" s="399" t="s">
        <v>1037</v>
      </c>
      <c r="K3045" s="400">
        <v>23.76</v>
      </c>
      <c r="L3045" s="399" t="s">
        <v>951</v>
      </c>
    </row>
    <row r="3046" spans="1:12" ht="13.5">
      <c r="A3046" s="399" t="s">
        <v>4248</v>
      </c>
      <c r="B3046" s="399" t="s">
        <v>4249</v>
      </c>
      <c r="C3046" s="399" t="s">
        <v>4250</v>
      </c>
      <c r="D3046" s="399" t="s">
        <v>4251</v>
      </c>
      <c r="E3046" s="400" t="s">
        <v>947</v>
      </c>
      <c r="F3046" s="399" t="s">
        <v>947</v>
      </c>
      <c r="G3046" s="399">
        <v>89771</v>
      </c>
      <c r="H3046" s="399" t="s">
        <v>4283</v>
      </c>
      <c r="I3046" s="399" t="s">
        <v>949</v>
      </c>
      <c r="J3046" s="399" t="s">
        <v>1037</v>
      </c>
      <c r="K3046" s="400">
        <v>32.42</v>
      </c>
      <c r="L3046" s="399" t="s">
        <v>951</v>
      </c>
    </row>
    <row r="3047" spans="1:12" ht="13.5">
      <c r="A3047" s="399" t="s">
        <v>4248</v>
      </c>
      <c r="B3047" s="399" t="s">
        <v>4249</v>
      </c>
      <c r="C3047" s="399" t="s">
        <v>4250</v>
      </c>
      <c r="D3047" s="399" t="s">
        <v>4251</v>
      </c>
      <c r="E3047" s="400" t="s">
        <v>947</v>
      </c>
      <c r="F3047" s="399" t="s">
        <v>947</v>
      </c>
      <c r="G3047" s="399">
        <v>89773</v>
      </c>
      <c r="H3047" s="399" t="s">
        <v>4284</v>
      </c>
      <c r="I3047" s="399" t="s">
        <v>949</v>
      </c>
      <c r="J3047" s="399" t="s">
        <v>1037</v>
      </c>
      <c r="K3047" s="400">
        <v>75.25</v>
      </c>
      <c r="L3047" s="399" t="s">
        <v>951</v>
      </c>
    </row>
    <row r="3048" spans="1:12" ht="13.5">
      <c r="A3048" s="399" t="s">
        <v>4248</v>
      </c>
      <c r="B3048" s="399" t="s">
        <v>4249</v>
      </c>
      <c r="C3048" s="399" t="s">
        <v>4250</v>
      </c>
      <c r="D3048" s="399" t="s">
        <v>4251</v>
      </c>
      <c r="E3048" s="400" t="s">
        <v>947</v>
      </c>
      <c r="F3048" s="399" t="s">
        <v>947</v>
      </c>
      <c r="G3048" s="399">
        <v>89775</v>
      </c>
      <c r="H3048" s="399" t="s">
        <v>4285</v>
      </c>
      <c r="I3048" s="399" t="s">
        <v>949</v>
      </c>
      <c r="J3048" s="399" t="s">
        <v>1037</v>
      </c>
      <c r="K3048" s="400">
        <v>118.63</v>
      </c>
      <c r="L3048" s="399" t="s">
        <v>951</v>
      </c>
    </row>
    <row r="3049" spans="1:12" ht="13.5">
      <c r="A3049" s="399" t="s">
        <v>4248</v>
      </c>
      <c r="B3049" s="399" t="s">
        <v>4249</v>
      </c>
      <c r="C3049" s="399" t="s">
        <v>4250</v>
      </c>
      <c r="D3049" s="399" t="s">
        <v>4251</v>
      </c>
      <c r="E3049" s="400" t="s">
        <v>947</v>
      </c>
      <c r="F3049" s="399" t="s">
        <v>947</v>
      </c>
      <c r="G3049" s="399">
        <v>89798</v>
      </c>
      <c r="H3049" s="399" t="s">
        <v>4286</v>
      </c>
      <c r="I3049" s="399" t="s">
        <v>949</v>
      </c>
      <c r="J3049" s="399" t="s">
        <v>1037</v>
      </c>
      <c r="K3049" s="400">
        <v>8.73</v>
      </c>
      <c r="L3049" s="399" t="s">
        <v>951</v>
      </c>
    </row>
    <row r="3050" spans="1:12" ht="13.5">
      <c r="A3050" s="399" t="s">
        <v>4248</v>
      </c>
      <c r="B3050" s="399" t="s">
        <v>4249</v>
      </c>
      <c r="C3050" s="399" t="s">
        <v>4250</v>
      </c>
      <c r="D3050" s="399" t="s">
        <v>4251</v>
      </c>
      <c r="E3050" s="400" t="s">
        <v>947</v>
      </c>
      <c r="F3050" s="399" t="s">
        <v>947</v>
      </c>
      <c r="G3050" s="399">
        <v>89799</v>
      </c>
      <c r="H3050" s="399" t="s">
        <v>4287</v>
      </c>
      <c r="I3050" s="399" t="s">
        <v>949</v>
      </c>
      <c r="J3050" s="399" t="s">
        <v>1037</v>
      </c>
      <c r="K3050" s="400">
        <v>14.57</v>
      </c>
      <c r="L3050" s="399" t="s">
        <v>951</v>
      </c>
    </row>
    <row r="3051" spans="1:12" ht="13.5">
      <c r="A3051" s="399" t="s">
        <v>4248</v>
      </c>
      <c r="B3051" s="399" t="s">
        <v>4249</v>
      </c>
      <c r="C3051" s="399" t="s">
        <v>4250</v>
      </c>
      <c r="D3051" s="399" t="s">
        <v>4251</v>
      </c>
      <c r="E3051" s="400" t="s">
        <v>947</v>
      </c>
      <c r="F3051" s="399" t="s">
        <v>947</v>
      </c>
      <c r="G3051" s="399">
        <v>89800</v>
      </c>
      <c r="H3051" s="399" t="s">
        <v>4288</v>
      </c>
      <c r="I3051" s="399" t="s">
        <v>949</v>
      </c>
      <c r="J3051" s="399" t="s">
        <v>1037</v>
      </c>
      <c r="K3051" s="400">
        <v>18.28</v>
      </c>
      <c r="L3051" s="399" t="s">
        <v>951</v>
      </c>
    </row>
    <row r="3052" spans="1:12" ht="13.5">
      <c r="A3052" s="399" t="s">
        <v>4248</v>
      </c>
      <c r="B3052" s="399" t="s">
        <v>4249</v>
      </c>
      <c r="C3052" s="399" t="s">
        <v>4250</v>
      </c>
      <c r="D3052" s="399" t="s">
        <v>4251</v>
      </c>
      <c r="E3052" s="400" t="s">
        <v>947</v>
      </c>
      <c r="F3052" s="399" t="s">
        <v>947</v>
      </c>
      <c r="G3052" s="399">
        <v>89848</v>
      </c>
      <c r="H3052" s="399" t="s">
        <v>4289</v>
      </c>
      <c r="I3052" s="399" t="s">
        <v>949</v>
      </c>
      <c r="J3052" s="399" t="s">
        <v>1037</v>
      </c>
      <c r="K3052" s="400">
        <v>22.94</v>
      </c>
      <c r="L3052" s="399" t="s">
        <v>951</v>
      </c>
    </row>
    <row r="3053" spans="1:12" ht="13.5">
      <c r="A3053" s="399" t="s">
        <v>4248</v>
      </c>
      <c r="B3053" s="399" t="s">
        <v>4249</v>
      </c>
      <c r="C3053" s="399" t="s">
        <v>4250</v>
      </c>
      <c r="D3053" s="399" t="s">
        <v>4251</v>
      </c>
      <c r="E3053" s="400" t="s">
        <v>947</v>
      </c>
      <c r="F3053" s="399" t="s">
        <v>947</v>
      </c>
      <c r="G3053" s="399">
        <v>89849</v>
      </c>
      <c r="H3053" s="399" t="s">
        <v>4290</v>
      </c>
      <c r="I3053" s="399" t="s">
        <v>949</v>
      </c>
      <c r="J3053" s="399" t="s">
        <v>1037</v>
      </c>
      <c r="K3053" s="400">
        <v>43.5</v>
      </c>
      <c r="L3053" s="399" t="s">
        <v>951</v>
      </c>
    </row>
    <row r="3054" spans="1:12" ht="13.5">
      <c r="A3054" s="399" t="s">
        <v>4248</v>
      </c>
      <c r="B3054" s="399" t="s">
        <v>4249</v>
      </c>
      <c r="C3054" s="399" t="s">
        <v>4250</v>
      </c>
      <c r="D3054" s="399" t="s">
        <v>4251</v>
      </c>
      <c r="E3054" s="400" t="s">
        <v>947</v>
      </c>
      <c r="F3054" s="399" t="s">
        <v>947</v>
      </c>
      <c r="G3054" s="399">
        <v>89865</v>
      </c>
      <c r="H3054" s="399" t="s">
        <v>4291</v>
      </c>
      <c r="I3054" s="399" t="s">
        <v>949</v>
      </c>
      <c r="J3054" s="399" t="s">
        <v>1037</v>
      </c>
      <c r="K3054" s="400">
        <v>10.46</v>
      </c>
      <c r="L3054" s="399" t="s">
        <v>951</v>
      </c>
    </row>
    <row r="3055" spans="1:12" ht="13.5">
      <c r="A3055" s="399" t="s">
        <v>4248</v>
      </c>
      <c r="B3055" s="399" t="s">
        <v>4249</v>
      </c>
      <c r="C3055" s="399" t="s">
        <v>4250</v>
      </c>
      <c r="D3055" s="399" t="s">
        <v>4251</v>
      </c>
      <c r="E3055" s="400" t="s">
        <v>947</v>
      </c>
      <c r="F3055" s="399" t="s">
        <v>947</v>
      </c>
      <c r="G3055" s="399">
        <v>91784</v>
      </c>
      <c r="H3055" s="399" t="s">
        <v>4292</v>
      </c>
      <c r="I3055" s="399" t="s">
        <v>949</v>
      </c>
      <c r="J3055" s="399" t="s">
        <v>1037</v>
      </c>
      <c r="K3055" s="400">
        <v>35.35</v>
      </c>
      <c r="L3055" s="399" t="s">
        <v>951</v>
      </c>
    </row>
    <row r="3056" spans="1:12" ht="13.5">
      <c r="A3056" s="399" t="s">
        <v>4248</v>
      </c>
      <c r="B3056" s="399" t="s">
        <v>4249</v>
      </c>
      <c r="C3056" s="399" t="s">
        <v>4250</v>
      </c>
      <c r="D3056" s="399" t="s">
        <v>4251</v>
      </c>
      <c r="E3056" s="400" t="s">
        <v>947</v>
      </c>
      <c r="F3056" s="399" t="s">
        <v>947</v>
      </c>
      <c r="G3056" s="399">
        <v>91785</v>
      </c>
      <c r="H3056" s="399" t="s">
        <v>4293</v>
      </c>
      <c r="I3056" s="399" t="s">
        <v>949</v>
      </c>
      <c r="J3056" s="399" t="s">
        <v>950</v>
      </c>
      <c r="K3056" s="400">
        <v>34.92</v>
      </c>
      <c r="L3056" s="399" t="s">
        <v>951</v>
      </c>
    </row>
    <row r="3057" spans="1:12" ht="13.5">
      <c r="A3057" s="399" t="s">
        <v>4248</v>
      </c>
      <c r="B3057" s="399" t="s">
        <v>4249</v>
      </c>
      <c r="C3057" s="399" t="s">
        <v>4250</v>
      </c>
      <c r="D3057" s="399" t="s">
        <v>4251</v>
      </c>
      <c r="E3057" s="400" t="s">
        <v>947</v>
      </c>
      <c r="F3057" s="399" t="s">
        <v>947</v>
      </c>
      <c r="G3057" s="399">
        <v>91786</v>
      </c>
      <c r="H3057" s="399" t="s">
        <v>4294</v>
      </c>
      <c r="I3057" s="399" t="s">
        <v>949</v>
      </c>
      <c r="J3057" s="399" t="s">
        <v>950</v>
      </c>
      <c r="K3057" s="400">
        <v>22.19</v>
      </c>
      <c r="L3057" s="399" t="s">
        <v>951</v>
      </c>
    </row>
    <row r="3058" spans="1:12" ht="13.5">
      <c r="A3058" s="399" t="s">
        <v>4248</v>
      </c>
      <c r="B3058" s="399" t="s">
        <v>4249</v>
      </c>
      <c r="C3058" s="399" t="s">
        <v>4250</v>
      </c>
      <c r="D3058" s="399" t="s">
        <v>4251</v>
      </c>
      <c r="E3058" s="400" t="s">
        <v>947</v>
      </c>
      <c r="F3058" s="399" t="s">
        <v>947</v>
      </c>
      <c r="G3058" s="399">
        <v>91787</v>
      </c>
      <c r="H3058" s="399" t="s">
        <v>4295</v>
      </c>
      <c r="I3058" s="399" t="s">
        <v>949</v>
      </c>
      <c r="J3058" s="399" t="s">
        <v>950</v>
      </c>
      <c r="K3058" s="400">
        <v>23.4</v>
      </c>
      <c r="L3058" s="399" t="s">
        <v>951</v>
      </c>
    </row>
    <row r="3059" spans="1:12" ht="13.5">
      <c r="A3059" s="399" t="s">
        <v>4248</v>
      </c>
      <c r="B3059" s="399" t="s">
        <v>4249</v>
      </c>
      <c r="C3059" s="399" t="s">
        <v>4250</v>
      </c>
      <c r="D3059" s="399" t="s">
        <v>4251</v>
      </c>
      <c r="E3059" s="400" t="s">
        <v>947</v>
      </c>
      <c r="F3059" s="399" t="s">
        <v>947</v>
      </c>
      <c r="G3059" s="399">
        <v>91788</v>
      </c>
      <c r="H3059" s="399" t="s">
        <v>4296</v>
      </c>
      <c r="I3059" s="399" t="s">
        <v>949</v>
      </c>
      <c r="J3059" s="399" t="s">
        <v>950</v>
      </c>
      <c r="K3059" s="400">
        <v>30.38</v>
      </c>
      <c r="L3059" s="399" t="s">
        <v>951</v>
      </c>
    </row>
    <row r="3060" spans="1:12" ht="13.5">
      <c r="A3060" s="399" t="s">
        <v>4248</v>
      </c>
      <c r="B3060" s="399" t="s">
        <v>4249</v>
      </c>
      <c r="C3060" s="399" t="s">
        <v>4250</v>
      </c>
      <c r="D3060" s="399" t="s">
        <v>4251</v>
      </c>
      <c r="E3060" s="400" t="s">
        <v>947</v>
      </c>
      <c r="F3060" s="399" t="s">
        <v>947</v>
      </c>
      <c r="G3060" s="399">
        <v>91789</v>
      </c>
      <c r="H3060" s="399" t="s">
        <v>4297</v>
      </c>
      <c r="I3060" s="399" t="s">
        <v>949</v>
      </c>
      <c r="J3060" s="399" t="s">
        <v>1037</v>
      </c>
      <c r="K3060" s="400">
        <v>32.020000000000003</v>
      </c>
      <c r="L3060" s="399" t="s">
        <v>951</v>
      </c>
    </row>
    <row r="3061" spans="1:12" ht="13.5">
      <c r="A3061" s="399" t="s">
        <v>4248</v>
      </c>
      <c r="B3061" s="399" t="s">
        <v>4249</v>
      </c>
      <c r="C3061" s="399" t="s">
        <v>4250</v>
      </c>
      <c r="D3061" s="399" t="s">
        <v>4251</v>
      </c>
      <c r="E3061" s="400" t="s">
        <v>947</v>
      </c>
      <c r="F3061" s="399" t="s">
        <v>947</v>
      </c>
      <c r="G3061" s="399">
        <v>91790</v>
      </c>
      <c r="H3061" s="399" t="s">
        <v>4298</v>
      </c>
      <c r="I3061" s="399" t="s">
        <v>949</v>
      </c>
      <c r="J3061" s="399" t="s">
        <v>950</v>
      </c>
      <c r="K3061" s="400">
        <v>49.41</v>
      </c>
      <c r="L3061" s="399" t="s">
        <v>951</v>
      </c>
    </row>
    <row r="3062" spans="1:12" ht="13.5">
      <c r="A3062" s="399" t="s">
        <v>4248</v>
      </c>
      <c r="B3062" s="399" t="s">
        <v>4249</v>
      </c>
      <c r="C3062" s="399" t="s">
        <v>4250</v>
      </c>
      <c r="D3062" s="399" t="s">
        <v>4251</v>
      </c>
      <c r="E3062" s="400" t="s">
        <v>947</v>
      </c>
      <c r="F3062" s="399" t="s">
        <v>947</v>
      </c>
      <c r="G3062" s="399">
        <v>91791</v>
      </c>
      <c r="H3062" s="399" t="s">
        <v>4299</v>
      </c>
      <c r="I3062" s="399" t="s">
        <v>949</v>
      </c>
      <c r="J3062" s="399" t="s">
        <v>950</v>
      </c>
      <c r="K3062" s="400">
        <v>63.08</v>
      </c>
      <c r="L3062" s="399" t="s">
        <v>951</v>
      </c>
    </row>
    <row r="3063" spans="1:12" ht="13.5">
      <c r="A3063" s="399" t="s">
        <v>4248</v>
      </c>
      <c r="B3063" s="399" t="s">
        <v>4249</v>
      </c>
      <c r="C3063" s="399" t="s">
        <v>4250</v>
      </c>
      <c r="D3063" s="399" t="s">
        <v>4251</v>
      </c>
      <c r="E3063" s="400" t="s">
        <v>947</v>
      </c>
      <c r="F3063" s="399" t="s">
        <v>947</v>
      </c>
      <c r="G3063" s="399">
        <v>91792</v>
      </c>
      <c r="H3063" s="399" t="s">
        <v>4300</v>
      </c>
      <c r="I3063" s="399" t="s">
        <v>949</v>
      </c>
      <c r="J3063" s="399" t="s">
        <v>950</v>
      </c>
      <c r="K3063" s="400">
        <v>46.48</v>
      </c>
      <c r="L3063" s="399" t="s">
        <v>951</v>
      </c>
    </row>
    <row r="3064" spans="1:12" ht="13.5">
      <c r="A3064" s="399" t="s">
        <v>4248</v>
      </c>
      <c r="B3064" s="399" t="s">
        <v>4249</v>
      </c>
      <c r="C3064" s="399" t="s">
        <v>4250</v>
      </c>
      <c r="D3064" s="399" t="s">
        <v>4251</v>
      </c>
      <c r="E3064" s="400" t="s">
        <v>947</v>
      </c>
      <c r="F3064" s="399" t="s">
        <v>947</v>
      </c>
      <c r="G3064" s="399">
        <v>91793</v>
      </c>
      <c r="H3064" s="399" t="s">
        <v>4301</v>
      </c>
      <c r="I3064" s="399" t="s">
        <v>949</v>
      </c>
      <c r="J3064" s="399" t="s">
        <v>950</v>
      </c>
      <c r="K3064" s="400">
        <v>67.27</v>
      </c>
      <c r="L3064" s="399" t="s">
        <v>951</v>
      </c>
    </row>
    <row r="3065" spans="1:12" ht="13.5">
      <c r="A3065" s="399" t="s">
        <v>4248</v>
      </c>
      <c r="B3065" s="399" t="s">
        <v>4249</v>
      </c>
      <c r="C3065" s="399" t="s">
        <v>4250</v>
      </c>
      <c r="D3065" s="399" t="s">
        <v>4251</v>
      </c>
      <c r="E3065" s="400" t="s">
        <v>947</v>
      </c>
      <c r="F3065" s="399" t="s">
        <v>947</v>
      </c>
      <c r="G3065" s="399">
        <v>91794</v>
      </c>
      <c r="H3065" s="399" t="s">
        <v>4302</v>
      </c>
      <c r="I3065" s="399" t="s">
        <v>949</v>
      </c>
      <c r="J3065" s="399" t="s">
        <v>950</v>
      </c>
      <c r="K3065" s="400">
        <v>30.14</v>
      </c>
      <c r="L3065" s="399" t="s">
        <v>951</v>
      </c>
    </row>
    <row r="3066" spans="1:12" ht="13.5">
      <c r="A3066" s="399" t="s">
        <v>4248</v>
      </c>
      <c r="B3066" s="399" t="s">
        <v>4249</v>
      </c>
      <c r="C3066" s="399" t="s">
        <v>4250</v>
      </c>
      <c r="D3066" s="399" t="s">
        <v>4251</v>
      </c>
      <c r="E3066" s="400" t="s">
        <v>947</v>
      </c>
      <c r="F3066" s="399" t="s">
        <v>947</v>
      </c>
      <c r="G3066" s="399">
        <v>91795</v>
      </c>
      <c r="H3066" s="399" t="s">
        <v>4303</v>
      </c>
      <c r="I3066" s="399" t="s">
        <v>949</v>
      </c>
      <c r="J3066" s="399" t="s">
        <v>950</v>
      </c>
      <c r="K3066" s="400">
        <v>51.46</v>
      </c>
      <c r="L3066" s="399" t="s">
        <v>951</v>
      </c>
    </row>
    <row r="3067" spans="1:12" ht="13.5">
      <c r="A3067" s="399" t="s">
        <v>4248</v>
      </c>
      <c r="B3067" s="399" t="s">
        <v>4249</v>
      </c>
      <c r="C3067" s="399" t="s">
        <v>4250</v>
      </c>
      <c r="D3067" s="399" t="s">
        <v>4251</v>
      </c>
      <c r="E3067" s="400" t="s">
        <v>947</v>
      </c>
      <c r="F3067" s="399" t="s">
        <v>947</v>
      </c>
      <c r="G3067" s="399">
        <v>91796</v>
      </c>
      <c r="H3067" s="399" t="s">
        <v>4304</v>
      </c>
      <c r="I3067" s="399" t="s">
        <v>949</v>
      </c>
      <c r="J3067" s="399" t="s">
        <v>1037</v>
      </c>
      <c r="K3067" s="400">
        <v>54.71</v>
      </c>
      <c r="L3067" s="399" t="s">
        <v>951</v>
      </c>
    </row>
    <row r="3068" spans="1:12" ht="13.5">
      <c r="A3068" s="399" t="s">
        <v>4248</v>
      </c>
      <c r="B3068" s="399" t="s">
        <v>4249</v>
      </c>
      <c r="C3068" s="399" t="s">
        <v>4250</v>
      </c>
      <c r="D3068" s="399" t="s">
        <v>4251</v>
      </c>
      <c r="E3068" s="400" t="s">
        <v>947</v>
      </c>
      <c r="F3068" s="399" t="s">
        <v>947</v>
      </c>
      <c r="G3068" s="399">
        <v>92275</v>
      </c>
      <c r="H3068" s="399" t="s">
        <v>4305</v>
      </c>
      <c r="I3068" s="399" t="s">
        <v>949</v>
      </c>
      <c r="J3068" s="399" t="s">
        <v>950</v>
      </c>
      <c r="K3068" s="400">
        <v>33.54</v>
      </c>
      <c r="L3068" s="399" t="s">
        <v>951</v>
      </c>
    </row>
    <row r="3069" spans="1:12" ht="13.5">
      <c r="A3069" s="399" t="s">
        <v>4248</v>
      </c>
      <c r="B3069" s="399" t="s">
        <v>4249</v>
      </c>
      <c r="C3069" s="399" t="s">
        <v>4250</v>
      </c>
      <c r="D3069" s="399" t="s">
        <v>4251</v>
      </c>
      <c r="E3069" s="400" t="s">
        <v>947</v>
      </c>
      <c r="F3069" s="399" t="s">
        <v>947</v>
      </c>
      <c r="G3069" s="399">
        <v>92276</v>
      </c>
      <c r="H3069" s="399" t="s">
        <v>4306</v>
      </c>
      <c r="I3069" s="399" t="s">
        <v>949</v>
      </c>
      <c r="J3069" s="399" t="s">
        <v>950</v>
      </c>
      <c r="K3069" s="400">
        <v>42.45</v>
      </c>
      <c r="L3069" s="399" t="s">
        <v>951</v>
      </c>
    </row>
    <row r="3070" spans="1:12" ht="13.5">
      <c r="A3070" s="399" t="s">
        <v>4248</v>
      </c>
      <c r="B3070" s="399" t="s">
        <v>4249</v>
      </c>
      <c r="C3070" s="399" t="s">
        <v>4250</v>
      </c>
      <c r="D3070" s="399" t="s">
        <v>4251</v>
      </c>
      <c r="E3070" s="400" t="s">
        <v>947</v>
      </c>
      <c r="F3070" s="399" t="s">
        <v>947</v>
      </c>
      <c r="G3070" s="399">
        <v>92277</v>
      </c>
      <c r="H3070" s="399" t="s">
        <v>4307</v>
      </c>
      <c r="I3070" s="399" t="s">
        <v>949</v>
      </c>
      <c r="J3070" s="399" t="s">
        <v>950</v>
      </c>
      <c r="K3070" s="400">
        <v>61.04</v>
      </c>
      <c r="L3070" s="399" t="s">
        <v>951</v>
      </c>
    </row>
    <row r="3071" spans="1:12" ht="13.5">
      <c r="A3071" s="399" t="s">
        <v>4248</v>
      </c>
      <c r="B3071" s="399" t="s">
        <v>4249</v>
      </c>
      <c r="C3071" s="399" t="s">
        <v>4250</v>
      </c>
      <c r="D3071" s="399" t="s">
        <v>4251</v>
      </c>
      <c r="E3071" s="400" t="s">
        <v>947</v>
      </c>
      <c r="F3071" s="399" t="s">
        <v>947</v>
      </c>
      <c r="G3071" s="399">
        <v>92278</v>
      </c>
      <c r="H3071" s="399" t="s">
        <v>4308</v>
      </c>
      <c r="I3071" s="399" t="s">
        <v>949</v>
      </c>
      <c r="J3071" s="399" t="s">
        <v>950</v>
      </c>
      <c r="K3071" s="400">
        <v>81.92</v>
      </c>
      <c r="L3071" s="399" t="s">
        <v>951</v>
      </c>
    </row>
    <row r="3072" spans="1:12" ht="13.5">
      <c r="A3072" s="399" t="s">
        <v>4248</v>
      </c>
      <c r="B3072" s="399" t="s">
        <v>4249</v>
      </c>
      <c r="C3072" s="399" t="s">
        <v>4250</v>
      </c>
      <c r="D3072" s="399" t="s">
        <v>4251</v>
      </c>
      <c r="E3072" s="400" t="s">
        <v>947</v>
      </c>
      <c r="F3072" s="399" t="s">
        <v>947</v>
      </c>
      <c r="G3072" s="399">
        <v>92279</v>
      </c>
      <c r="H3072" s="399" t="s">
        <v>4309</v>
      </c>
      <c r="I3072" s="399" t="s">
        <v>949</v>
      </c>
      <c r="J3072" s="399" t="s">
        <v>950</v>
      </c>
      <c r="K3072" s="400">
        <v>118.17</v>
      </c>
      <c r="L3072" s="399" t="s">
        <v>951</v>
      </c>
    </row>
    <row r="3073" spans="1:12" ht="13.5">
      <c r="A3073" s="399" t="s">
        <v>4248</v>
      </c>
      <c r="B3073" s="399" t="s">
        <v>4249</v>
      </c>
      <c r="C3073" s="399" t="s">
        <v>4250</v>
      </c>
      <c r="D3073" s="399" t="s">
        <v>4251</v>
      </c>
      <c r="E3073" s="400" t="s">
        <v>947</v>
      </c>
      <c r="F3073" s="399" t="s">
        <v>947</v>
      </c>
      <c r="G3073" s="399">
        <v>92280</v>
      </c>
      <c r="H3073" s="399" t="s">
        <v>4310</v>
      </c>
      <c r="I3073" s="399" t="s">
        <v>949</v>
      </c>
      <c r="J3073" s="399" t="s">
        <v>950</v>
      </c>
      <c r="K3073" s="400">
        <v>165.64</v>
      </c>
      <c r="L3073" s="399" t="s">
        <v>951</v>
      </c>
    </row>
    <row r="3074" spans="1:12" ht="13.5">
      <c r="A3074" s="399" t="s">
        <v>4248</v>
      </c>
      <c r="B3074" s="399" t="s">
        <v>4249</v>
      </c>
      <c r="C3074" s="399" t="s">
        <v>4250</v>
      </c>
      <c r="D3074" s="399" t="s">
        <v>4251</v>
      </c>
      <c r="E3074" s="400" t="s">
        <v>947</v>
      </c>
      <c r="F3074" s="399" t="s">
        <v>947</v>
      </c>
      <c r="G3074" s="399">
        <v>92281</v>
      </c>
      <c r="H3074" s="399" t="s">
        <v>4311</v>
      </c>
      <c r="I3074" s="399" t="s">
        <v>949</v>
      </c>
      <c r="J3074" s="399" t="s">
        <v>950</v>
      </c>
      <c r="K3074" s="400">
        <v>98.56</v>
      </c>
      <c r="L3074" s="399" t="s">
        <v>951</v>
      </c>
    </row>
    <row r="3075" spans="1:12" ht="13.5">
      <c r="A3075" s="399" t="s">
        <v>4248</v>
      </c>
      <c r="B3075" s="399" t="s">
        <v>4249</v>
      </c>
      <c r="C3075" s="399" t="s">
        <v>4250</v>
      </c>
      <c r="D3075" s="399" t="s">
        <v>4251</v>
      </c>
      <c r="E3075" s="400" t="s">
        <v>947</v>
      </c>
      <c r="F3075" s="399" t="s">
        <v>947</v>
      </c>
      <c r="G3075" s="399">
        <v>92282</v>
      </c>
      <c r="H3075" s="399" t="s">
        <v>4312</v>
      </c>
      <c r="I3075" s="399" t="s">
        <v>949</v>
      </c>
      <c r="J3075" s="399" t="s">
        <v>950</v>
      </c>
      <c r="K3075" s="400">
        <v>110.08</v>
      </c>
      <c r="L3075" s="399" t="s">
        <v>951</v>
      </c>
    </row>
    <row r="3076" spans="1:12" ht="13.5">
      <c r="A3076" s="399" t="s">
        <v>4248</v>
      </c>
      <c r="B3076" s="399" t="s">
        <v>4249</v>
      </c>
      <c r="C3076" s="399" t="s">
        <v>4250</v>
      </c>
      <c r="D3076" s="399" t="s">
        <v>4251</v>
      </c>
      <c r="E3076" s="400" t="s">
        <v>947</v>
      </c>
      <c r="F3076" s="399" t="s">
        <v>947</v>
      </c>
      <c r="G3076" s="399">
        <v>92283</v>
      </c>
      <c r="H3076" s="399" t="s">
        <v>4313</v>
      </c>
      <c r="I3076" s="399" t="s">
        <v>949</v>
      </c>
      <c r="J3076" s="399" t="s">
        <v>950</v>
      </c>
      <c r="K3076" s="400">
        <v>146.5</v>
      </c>
      <c r="L3076" s="399" t="s">
        <v>951</v>
      </c>
    </row>
    <row r="3077" spans="1:12" ht="13.5">
      <c r="A3077" s="399" t="s">
        <v>4248</v>
      </c>
      <c r="B3077" s="399" t="s">
        <v>4249</v>
      </c>
      <c r="C3077" s="399" t="s">
        <v>4250</v>
      </c>
      <c r="D3077" s="399" t="s">
        <v>4251</v>
      </c>
      <c r="E3077" s="400" t="s">
        <v>947</v>
      </c>
      <c r="F3077" s="399" t="s">
        <v>947</v>
      </c>
      <c r="G3077" s="399">
        <v>92284</v>
      </c>
      <c r="H3077" s="399" t="s">
        <v>4314</v>
      </c>
      <c r="I3077" s="399" t="s">
        <v>949</v>
      </c>
      <c r="J3077" s="399" t="s">
        <v>950</v>
      </c>
      <c r="K3077" s="400">
        <v>179.38</v>
      </c>
      <c r="L3077" s="399" t="s">
        <v>951</v>
      </c>
    </row>
    <row r="3078" spans="1:12" ht="13.5">
      <c r="A3078" s="399" t="s">
        <v>4248</v>
      </c>
      <c r="B3078" s="399" t="s">
        <v>4249</v>
      </c>
      <c r="C3078" s="399" t="s">
        <v>4250</v>
      </c>
      <c r="D3078" s="399" t="s">
        <v>4251</v>
      </c>
      <c r="E3078" s="400" t="s">
        <v>947</v>
      </c>
      <c r="F3078" s="399" t="s">
        <v>947</v>
      </c>
      <c r="G3078" s="399">
        <v>92285</v>
      </c>
      <c r="H3078" s="399" t="s">
        <v>4315</v>
      </c>
      <c r="I3078" s="399" t="s">
        <v>949</v>
      </c>
      <c r="J3078" s="399" t="s">
        <v>950</v>
      </c>
      <c r="K3078" s="400">
        <v>234.6</v>
      </c>
      <c r="L3078" s="399" t="s">
        <v>951</v>
      </c>
    </row>
    <row r="3079" spans="1:12" ht="13.5">
      <c r="A3079" s="399" t="s">
        <v>4248</v>
      </c>
      <c r="B3079" s="399" t="s">
        <v>4249</v>
      </c>
      <c r="C3079" s="399" t="s">
        <v>4250</v>
      </c>
      <c r="D3079" s="399" t="s">
        <v>4251</v>
      </c>
      <c r="E3079" s="400" t="s">
        <v>947</v>
      </c>
      <c r="F3079" s="399" t="s">
        <v>947</v>
      </c>
      <c r="G3079" s="399">
        <v>92286</v>
      </c>
      <c r="H3079" s="399" t="s">
        <v>4316</v>
      </c>
      <c r="I3079" s="399" t="s">
        <v>949</v>
      </c>
      <c r="J3079" s="399" t="s">
        <v>950</v>
      </c>
      <c r="K3079" s="400">
        <v>283.70999999999998</v>
      </c>
      <c r="L3079" s="399" t="s">
        <v>951</v>
      </c>
    </row>
    <row r="3080" spans="1:12" ht="13.5">
      <c r="A3080" s="399" t="s">
        <v>4248</v>
      </c>
      <c r="B3080" s="399" t="s">
        <v>4249</v>
      </c>
      <c r="C3080" s="399" t="s">
        <v>4250</v>
      </c>
      <c r="D3080" s="399" t="s">
        <v>4251</v>
      </c>
      <c r="E3080" s="400" t="s">
        <v>947</v>
      </c>
      <c r="F3080" s="399" t="s">
        <v>947</v>
      </c>
      <c r="G3080" s="399">
        <v>92305</v>
      </c>
      <c r="H3080" s="399" t="s">
        <v>4317</v>
      </c>
      <c r="I3080" s="399" t="s">
        <v>949</v>
      </c>
      <c r="J3080" s="399" t="s">
        <v>950</v>
      </c>
      <c r="K3080" s="400">
        <v>23.33</v>
      </c>
      <c r="L3080" s="399" t="s">
        <v>951</v>
      </c>
    </row>
    <row r="3081" spans="1:12" ht="13.5">
      <c r="A3081" s="399" t="s">
        <v>4248</v>
      </c>
      <c r="B3081" s="399" t="s">
        <v>4249</v>
      </c>
      <c r="C3081" s="399" t="s">
        <v>4250</v>
      </c>
      <c r="D3081" s="399" t="s">
        <v>4251</v>
      </c>
      <c r="E3081" s="400" t="s">
        <v>947</v>
      </c>
      <c r="F3081" s="399" t="s">
        <v>947</v>
      </c>
      <c r="G3081" s="399">
        <v>92306</v>
      </c>
      <c r="H3081" s="399" t="s">
        <v>4318</v>
      </c>
      <c r="I3081" s="399" t="s">
        <v>949</v>
      </c>
      <c r="J3081" s="399" t="s">
        <v>950</v>
      </c>
      <c r="K3081" s="400">
        <v>37.35</v>
      </c>
      <c r="L3081" s="399" t="s">
        <v>951</v>
      </c>
    </row>
    <row r="3082" spans="1:12" ht="13.5">
      <c r="A3082" s="399" t="s">
        <v>4248</v>
      </c>
      <c r="B3082" s="399" t="s">
        <v>4249</v>
      </c>
      <c r="C3082" s="399" t="s">
        <v>4250</v>
      </c>
      <c r="D3082" s="399" t="s">
        <v>4251</v>
      </c>
      <c r="E3082" s="400" t="s">
        <v>947</v>
      </c>
      <c r="F3082" s="399" t="s">
        <v>947</v>
      </c>
      <c r="G3082" s="399">
        <v>92307</v>
      </c>
      <c r="H3082" s="399" t="s">
        <v>4319</v>
      </c>
      <c r="I3082" s="399" t="s">
        <v>949</v>
      </c>
      <c r="J3082" s="399" t="s">
        <v>950</v>
      </c>
      <c r="K3082" s="400">
        <v>46.52</v>
      </c>
      <c r="L3082" s="399" t="s">
        <v>951</v>
      </c>
    </row>
    <row r="3083" spans="1:12" ht="13.5">
      <c r="A3083" s="399" t="s">
        <v>4248</v>
      </c>
      <c r="B3083" s="399" t="s">
        <v>4249</v>
      </c>
      <c r="C3083" s="399" t="s">
        <v>4250</v>
      </c>
      <c r="D3083" s="399" t="s">
        <v>4251</v>
      </c>
      <c r="E3083" s="400" t="s">
        <v>947</v>
      </c>
      <c r="F3083" s="399" t="s">
        <v>947</v>
      </c>
      <c r="G3083" s="399">
        <v>92308</v>
      </c>
      <c r="H3083" s="399" t="s">
        <v>4320</v>
      </c>
      <c r="I3083" s="399" t="s">
        <v>949</v>
      </c>
      <c r="J3083" s="399" t="s">
        <v>950</v>
      </c>
      <c r="K3083" s="400">
        <v>39.06</v>
      </c>
      <c r="L3083" s="399" t="s">
        <v>951</v>
      </c>
    </row>
    <row r="3084" spans="1:12" ht="13.5">
      <c r="A3084" s="399" t="s">
        <v>4248</v>
      </c>
      <c r="B3084" s="399" t="s">
        <v>4249</v>
      </c>
      <c r="C3084" s="399" t="s">
        <v>4250</v>
      </c>
      <c r="D3084" s="399" t="s">
        <v>4251</v>
      </c>
      <c r="E3084" s="400" t="s">
        <v>947</v>
      </c>
      <c r="F3084" s="399" t="s">
        <v>947</v>
      </c>
      <c r="G3084" s="399">
        <v>92309</v>
      </c>
      <c r="H3084" s="399" t="s">
        <v>4321</v>
      </c>
      <c r="I3084" s="399" t="s">
        <v>949</v>
      </c>
      <c r="J3084" s="399" t="s">
        <v>950</v>
      </c>
      <c r="K3084" s="400">
        <v>104.28</v>
      </c>
      <c r="L3084" s="399" t="s">
        <v>951</v>
      </c>
    </row>
    <row r="3085" spans="1:12" ht="13.5">
      <c r="A3085" s="399" t="s">
        <v>4248</v>
      </c>
      <c r="B3085" s="399" t="s">
        <v>4249</v>
      </c>
      <c r="C3085" s="399" t="s">
        <v>4250</v>
      </c>
      <c r="D3085" s="399" t="s">
        <v>4251</v>
      </c>
      <c r="E3085" s="400" t="s">
        <v>947</v>
      </c>
      <c r="F3085" s="399" t="s">
        <v>947</v>
      </c>
      <c r="G3085" s="399">
        <v>92310</v>
      </c>
      <c r="H3085" s="399" t="s">
        <v>4322</v>
      </c>
      <c r="I3085" s="399" t="s">
        <v>949</v>
      </c>
      <c r="J3085" s="399" t="s">
        <v>950</v>
      </c>
      <c r="K3085" s="400">
        <v>116.11</v>
      </c>
      <c r="L3085" s="399" t="s">
        <v>951</v>
      </c>
    </row>
    <row r="3086" spans="1:12" ht="13.5">
      <c r="A3086" s="399" t="s">
        <v>4248</v>
      </c>
      <c r="B3086" s="399" t="s">
        <v>4249</v>
      </c>
      <c r="C3086" s="399" t="s">
        <v>4250</v>
      </c>
      <c r="D3086" s="399" t="s">
        <v>4251</v>
      </c>
      <c r="E3086" s="400" t="s">
        <v>947</v>
      </c>
      <c r="F3086" s="399" t="s">
        <v>947</v>
      </c>
      <c r="G3086" s="399">
        <v>92320</v>
      </c>
      <c r="H3086" s="399" t="s">
        <v>4323</v>
      </c>
      <c r="I3086" s="399" t="s">
        <v>949</v>
      </c>
      <c r="J3086" s="399" t="s">
        <v>950</v>
      </c>
      <c r="K3086" s="400">
        <v>31.68</v>
      </c>
      <c r="L3086" s="399" t="s">
        <v>951</v>
      </c>
    </row>
    <row r="3087" spans="1:12" ht="13.5">
      <c r="A3087" s="399" t="s">
        <v>4248</v>
      </c>
      <c r="B3087" s="399" t="s">
        <v>4249</v>
      </c>
      <c r="C3087" s="399" t="s">
        <v>4250</v>
      </c>
      <c r="D3087" s="399" t="s">
        <v>4251</v>
      </c>
      <c r="E3087" s="400" t="s">
        <v>947</v>
      </c>
      <c r="F3087" s="399" t="s">
        <v>947</v>
      </c>
      <c r="G3087" s="399">
        <v>92321</v>
      </c>
      <c r="H3087" s="399" t="s">
        <v>4324</v>
      </c>
      <c r="I3087" s="399" t="s">
        <v>949</v>
      </c>
      <c r="J3087" s="399" t="s">
        <v>950</v>
      </c>
      <c r="K3087" s="400">
        <v>51.7</v>
      </c>
      <c r="L3087" s="399" t="s">
        <v>951</v>
      </c>
    </row>
    <row r="3088" spans="1:12" ht="13.5">
      <c r="A3088" s="399" t="s">
        <v>4248</v>
      </c>
      <c r="B3088" s="399" t="s">
        <v>4249</v>
      </c>
      <c r="C3088" s="399" t="s">
        <v>4250</v>
      </c>
      <c r="D3088" s="399" t="s">
        <v>4251</v>
      </c>
      <c r="E3088" s="400" t="s">
        <v>947</v>
      </c>
      <c r="F3088" s="399" t="s">
        <v>947</v>
      </c>
      <c r="G3088" s="399">
        <v>92322</v>
      </c>
      <c r="H3088" s="399" t="s">
        <v>4325</v>
      </c>
      <c r="I3088" s="399" t="s">
        <v>949</v>
      </c>
      <c r="J3088" s="399" t="s">
        <v>950</v>
      </c>
      <c r="K3088" s="400">
        <v>66.09</v>
      </c>
      <c r="L3088" s="399" t="s">
        <v>951</v>
      </c>
    </row>
    <row r="3089" spans="1:12" ht="13.5">
      <c r="A3089" s="399" t="s">
        <v>4248</v>
      </c>
      <c r="B3089" s="399" t="s">
        <v>4249</v>
      </c>
      <c r="C3089" s="399" t="s">
        <v>4250</v>
      </c>
      <c r="D3089" s="399" t="s">
        <v>4251</v>
      </c>
      <c r="E3089" s="400" t="s">
        <v>947</v>
      </c>
      <c r="F3089" s="399" t="s">
        <v>947</v>
      </c>
      <c r="G3089" s="399">
        <v>92323</v>
      </c>
      <c r="H3089" s="399" t="s">
        <v>4326</v>
      </c>
      <c r="I3089" s="399" t="s">
        <v>949</v>
      </c>
      <c r="J3089" s="399" t="s">
        <v>950</v>
      </c>
      <c r="K3089" s="400">
        <v>45.41</v>
      </c>
      <c r="L3089" s="399" t="s">
        <v>951</v>
      </c>
    </row>
    <row r="3090" spans="1:12" ht="13.5">
      <c r="A3090" s="399" t="s">
        <v>4248</v>
      </c>
      <c r="B3090" s="399" t="s">
        <v>4249</v>
      </c>
      <c r="C3090" s="399" t="s">
        <v>4250</v>
      </c>
      <c r="D3090" s="399" t="s">
        <v>4251</v>
      </c>
      <c r="E3090" s="400" t="s">
        <v>947</v>
      </c>
      <c r="F3090" s="399" t="s">
        <v>947</v>
      </c>
      <c r="G3090" s="399">
        <v>92324</v>
      </c>
      <c r="H3090" s="399" t="s">
        <v>4327</v>
      </c>
      <c r="I3090" s="399" t="s">
        <v>949</v>
      </c>
      <c r="J3090" s="399" t="s">
        <v>950</v>
      </c>
      <c r="K3090" s="400">
        <v>116.63</v>
      </c>
      <c r="L3090" s="399" t="s">
        <v>951</v>
      </c>
    </row>
    <row r="3091" spans="1:12" ht="13.5">
      <c r="A3091" s="399" t="s">
        <v>4248</v>
      </c>
      <c r="B3091" s="399" t="s">
        <v>4249</v>
      </c>
      <c r="C3091" s="399" t="s">
        <v>4250</v>
      </c>
      <c r="D3091" s="399" t="s">
        <v>4251</v>
      </c>
      <c r="E3091" s="400" t="s">
        <v>947</v>
      </c>
      <c r="F3091" s="399" t="s">
        <v>947</v>
      </c>
      <c r="G3091" s="399">
        <v>92325</v>
      </c>
      <c r="H3091" s="399" t="s">
        <v>4328</v>
      </c>
      <c r="I3091" s="399" t="s">
        <v>949</v>
      </c>
      <c r="J3091" s="399" t="s">
        <v>950</v>
      </c>
      <c r="K3091" s="400">
        <v>133.63999999999999</v>
      </c>
      <c r="L3091" s="399" t="s">
        <v>951</v>
      </c>
    </row>
    <row r="3092" spans="1:12" ht="13.5">
      <c r="A3092" s="399" t="s">
        <v>4248</v>
      </c>
      <c r="B3092" s="399" t="s">
        <v>4249</v>
      </c>
      <c r="C3092" s="399" t="s">
        <v>4250</v>
      </c>
      <c r="D3092" s="399" t="s">
        <v>4251</v>
      </c>
      <c r="E3092" s="400" t="s">
        <v>947</v>
      </c>
      <c r="F3092" s="399" t="s">
        <v>947</v>
      </c>
      <c r="G3092" s="399">
        <v>92335</v>
      </c>
      <c r="H3092" s="399" t="s">
        <v>4329</v>
      </c>
      <c r="I3092" s="399" t="s">
        <v>949</v>
      </c>
      <c r="J3092" s="399" t="s">
        <v>1037</v>
      </c>
      <c r="K3092" s="400">
        <v>63.13</v>
      </c>
      <c r="L3092" s="399" t="s">
        <v>951</v>
      </c>
    </row>
    <row r="3093" spans="1:12" ht="13.5">
      <c r="A3093" s="399" t="s">
        <v>4248</v>
      </c>
      <c r="B3093" s="399" t="s">
        <v>4249</v>
      </c>
      <c r="C3093" s="399" t="s">
        <v>4250</v>
      </c>
      <c r="D3093" s="399" t="s">
        <v>4251</v>
      </c>
      <c r="E3093" s="400" t="s">
        <v>947</v>
      </c>
      <c r="F3093" s="399" t="s">
        <v>947</v>
      </c>
      <c r="G3093" s="399">
        <v>92336</v>
      </c>
      <c r="H3093" s="399" t="s">
        <v>4330</v>
      </c>
      <c r="I3093" s="399" t="s">
        <v>949</v>
      </c>
      <c r="J3093" s="399" t="s">
        <v>1037</v>
      </c>
      <c r="K3093" s="400">
        <v>77.45</v>
      </c>
      <c r="L3093" s="399" t="s">
        <v>951</v>
      </c>
    </row>
    <row r="3094" spans="1:12" ht="13.5">
      <c r="A3094" s="399" t="s">
        <v>4248</v>
      </c>
      <c r="B3094" s="399" t="s">
        <v>4249</v>
      </c>
      <c r="C3094" s="399" t="s">
        <v>4250</v>
      </c>
      <c r="D3094" s="399" t="s">
        <v>4251</v>
      </c>
      <c r="E3094" s="400" t="s">
        <v>947</v>
      </c>
      <c r="F3094" s="399" t="s">
        <v>947</v>
      </c>
      <c r="G3094" s="399">
        <v>92337</v>
      </c>
      <c r="H3094" s="399" t="s">
        <v>4331</v>
      </c>
      <c r="I3094" s="399" t="s">
        <v>949</v>
      </c>
      <c r="J3094" s="399" t="s">
        <v>1037</v>
      </c>
      <c r="K3094" s="400">
        <v>101.65</v>
      </c>
      <c r="L3094" s="399" t="s">
        <v>951</v>
      </c>
    </row>
    <row r="3095" spans="1:12" ht="13.5">
      <c r="A3095" s="399" t="s">
        <v>4248</v>
      </c>
      <c r="B3095" s="399" t="s">
        <v>4249</v>
      </c>
      <c r="C3095" s="399" t="s">
        <v>4250</v>
      </c>
      <c r="D3095" s="399" t="s">
        <v>4251</v>
      </c>
      <c r="E3095" s="400" t="s">
        <v>947</v>
      </c>
      <c r="F3095" s="399" t="s">
        <v>947</v>
      </c>
      <c r="G3095" s="399">
        <v>92338</v>
      </c>
      <c r="H3095" s="399" t="s">
        <v>4332</v>
      </c>
      <c r="I3095" s="399" t="s">
        <v>949</v>
      </c>
      <c r="J3095" s="399" t="s">
        <v>950</v>
      </c>
      <c r="K3095" s="400">
        <v>77.41</v>
      </c>
      <c r="L3095" s="399" t="s">
        <v>951</v>
      </c>
    </row>
    <row r="3096" spans="1:12" ht="13.5">
      <c r="A3096" s="399" t="s">
        <v>4248</v>
      </c>
      <c r="B3096" s="399" t="s">
        <v>4249</v>
      </c>
      <c r="C3096" s="399" t="s">
        <v>4250</v>
      </c>
      <c r="D3096" s="399" t="s">
        <v>4251</v>
      </c>
      <c r="E3096" s="400" t="s">
        <v>947</v>
      </c>
      <c r="F3096" s="399" t="s">
        <v>947</v>
      </c>
      <c r="G3096" s="399">
        <v>92339</v>
      </c>
      <c r="H3096" s="399" t="s">
        <v>4333</v>
      </c>
      <c r="I3096" s="399" t="s">
        <v>949</v>
      </c>
      <c r="J3096" s="399" t="s">
        <v>950</v>
      </c>
      <c r="K3096" s="400">
        <v>113.38</v>
      </c>
      <c r="L3096" s="399" t="s">
        <v>951</v>
      </c>
    </row>
    <row r="3097" spans="1:12" ht="13.5">
      <c r="A3097" s="399" t="s">
        <v>4248</v>
      </c>
      <c r="B3097" s="399" t="s">
        <v>4249</v>
      </c>
      <c r="C3097" s="399" t="s">
        <v>4250</v>
      </c>
      <c r="D3097" s="399" t="s">
        <v>4251</v>
      </c>
      <c r="E3097" s="400" t="s">
        <v>947</v>
      </c>
      <c r="F3097" s="399" t="s">
        <v>947</v>
      </c>
      <c r="G3097" s="399">
        <v>92341</v>
      </c>
      <c r="H3097" s="399" t="s">
        <v>4334</v>
      </c>
      <c r="I3097" s="399" t="s">
        <v>949</v>
      </c>
      <c r="J3097" s="399" t="s">
        <v>1037</v>
      </c>
      <c r="K3097" s="400">
        <v>71.489999999999995</v>
      </c>
      <c r="L3097" s="399" t="s">
        <v>951</v>
      </c>
    </row>
    <row r="3098" spans="1:12" ht="13.5">
      <c r="A3098" s="399" t="s">
        <v>4248</v>
      </c>
      <c r="B3098" s="399" t="s">
        <v>4249</v>
      </c>
      <c r="C3098" s="399" t="s">
        <v>4250</v>
      </c>
      <c r="D3098" s="399" t="s">
        <v>4251</v>
      </c>
      <c r="E3098" s="400" t="s">
        <v>947</v>
      </c>
      <c r="F3098" s="399" t="s">
        <v>947</v>
      </c>
      <c r="G3098" s="399">
        <v>92342</v>
      </c>
      <c r="H3098" s="399" t="s">
        <v>4335</v>
      </c>
      <c r="I3098" s="399" t="s">
        <v>949</v>
      </c>
      <c r="J3098" s="399" t="s">
        <v>1037</v>
      </c>
      <c r="K3098" s="400">
        <v>85.84</v>
      </c>
      <c r="L3098" s="399" t="s">
        <v>951</v>
      </c>
    </row>
    <row r="3099" spans="1:12" ht="13.5">
      <c r="A3099" s="399" t="s">
        <v>4248</v>
      </c>
      <c r="B3099" s="399" t="s">
        <v>4249</v>
      </c>
      <c r="C3099" s="399" t="s">
        <v>4250</v>
      </c>
      <c r="D3099" s="399" t="s">
        <v>4251</v>
      </c>
      <c r="E3099" s="400" t="s">
        <v>947</v>
      </c>
      <c r="F3099" s="399" t="s">
        <v>947</v>
      </c>
      <c r="G3099" s="399">
        <v>92343</v>
      </c>
      <c r="H3099" s="399" t="s">
        <v>4336</v>
      </c>
      <c r="I3099" s="399" t="s">
        <v>949</v>
      </c>
      <c r="J3099" s="399" t="s">
        <v>1037</v>
      </c>
      <c r="K3099" s="400">
        <v>110.12</v>
      </c>
      <c r="L3099" s="399" t="s">
        <v>951</v>
      </c>
    </row>
    <row r="3100" spans="1:12" ht="13.5">
      <c r="A3100" s="399" t="s">
        <v>4248</v>
      </c>
      <c r="B3100" s="399" t="s">
        <v>4249</v>
      </c>
      <c r="C3100" s="399" t="s">
        <v>4250</v>
      </c>
      <c r="D3100" s="399" t="s">
        <v>4251</v>
      </c>
      <c r="E3100" s="400" t="s">
        <v>947</v>
      </c>
      <c r="F3100" s="399" t="s">
        <v>947</v>
      </c>
      <c r="G3100" s="399">
        <v>92361</v>
      </c>
      <c r="H3100" s="399" t="s">
        <v>4337</v>
      </c>
      <c r="I3100" s="399" t="s">
        <v>949</v>
      </c>
      <c r="J3100" s="399" t="s">
        <v>950</v>
      </c>
      <c r="K3100" s="400">
        <v>60.09</v>
      </c>
      <c r="L3100" s="399" t="s">
        <v>951</v>
      </c>
    </row>
    <row r="3101" spans="1:12" ht="13.5">
      <c r="A3101" s="399" t="s">
        <v>4248</v>
      </c>
      <c r="B3101" s="399" t="s">
        <v>4249</v>
      </c>
      <c r="C3101" s="399" t="s">
        <v>4250</v>
      </c>
      <c r="D3101" s="399" t="s">
        <v>4251</v>
      </c>
      <c r="E3101" s="400" t="s">
        <v>947</v>
      </c>
      <c r="F3101" s="399" t="s">
        <v>947</v>
      </c>
      <c r="G3101" s="399">
        <v>92362</v>
      </c>
      <c r="H3101" s="399" t="s">
        <v>4338</v>
      </c>
      <c r="I3101" s="399" t="s">
        <v>949</v>
      </c>
      <c r="J3101" s="399" t="s">
        <v>950</v>
      </c>
      <c r="K3101" s="400">
        <v>95.38</v>
      </c>
      <c r="L3101" s="399" t="s">
        <v>951</v>
      </c>
    </row>
    <row r="3102" spans="1:12" ht="13.5">
      <c r="A3102" s="399" t="s">
        <v>4248</v>
      </c>
      <c r="B3102" s="399" t="s">
        <v>4249</v>
      </c>
      <c r="C3102" s="399" t="s">
        <v>4250</v>
      </c>
      <c r="D3102" s="399" t="s">
        <v>4251</v>
      </c>
      <c r="E3102" s="400" t="s">
        <v>947</v>
      </c>
      <c r="F3102" s="399" t="s">
        <v>947</v>
      </c>
      <c r="G3102" s="399">
        <v>92364</v>
      </c>
      <c r="H3102" s="399" t="s">
        <v>4339</v>
      </c>
      <c r="I3102" s="399" t="s">
        <v>949</v>
      </c>
      <c r="J3102" s="399" t="s">
        <v>1037</v>
      </c>
      <c r="K3102" s="400">
        <v>38.46</v>
      </c>
      <c r="L3102" s="399" t="s">
        <v>951</v>
      </c>
    </row>
    <row r="3103" spans="1:12" ht="13.5">
      <c r="A3103" s="399" t="s">
        <v>4248</v>
      </c>
      <c r="B3103" s="399" t="s">
        <v>4249</v>
      </c>
      <c r="C3103" s="399" t="s">
        <v>4250</v>
      </c>
      <c r="D3103" s="399" t="s">
        <v>4251</v>
      </c>
      <c r="E3103" s="400" t="s">
        <v>947</v>
      </c>
      <c r="F3103" s="399" t="s">
        <v>947</v>
      </c>
      <c r="G3103" s="399">
        <v>92365</v>
      </c>
      <c r="H3103" s="399" t="s">
        <v>4340</v>
      </c>
      <c r="I3103" s="399" t="s">
        <v>949</v>
      </c>
      <c r="J3103" s="399" t="s">
        <v>1037</v>
      </c>
      <c r="K3103" s="400">
        <v>44.18</v>
      </c>
      <c r="L3103" s="399" t="s">
        <v>951</v>
      </c>
    </row>
    <row r="3104" spans="1:12" ht="13.5">
      <c r="A3104" s="399" t="s">
        <v>4248</v>
      </c>
      <c r="B3104" s="399" t="s">
        <v>4249</v>
      </c>
      <c r="C3104" s="399" t="s">
        <v>4250</v>
      </c>
      <c r="D3104" s="399" t="s">
        <v>4251</v>
      </c>
      <c r="E3104" s="400" t="s">
        <v>947</v>
      </c>
      <c r="F3104" s="399" t="s">
        <v>947</v>
      </c>
      <c r="G3104" s="399">
        <v>92366</v>
      </c>
      <c r="H3104" s="399" t="s">
        <v>4341</v>
      </c>
      <c r="I3104" s="399" t="s">
        <v>949</v>
      </c>
      <c r="J3104" s="399" t="s">
        <v>1037</v>
      </c>
      <c r="K3104" s="400">
        <v>61.17</v>
      </c>
      <c r="L3104" s="399" t="s">
        <v>951</v>
      </c>
    </row>
    <row r="3105" spans="1:12" ht="13.5">
      <c r="A3105" s="399" t="s">
        <v>4248</v>
      </c>
      <c r="B3105" s="399" t="s">
        <v>4249</v>
      </c>
      <c r="C3105" s="399" t="s">
        <v>4250</v>
      </c>
      <c r="D3105" s="399" t="s">
        <v>4251</v>
      </c>
      <c r="E3105" s="400" t="s">
        <v>947</v>
      </c>
      <c r="F3105" s="399" t="s">
        <v>947</v>
      </c>
      <c r="G3105" s="399">
        <v>92367</v>
      </c>
      <c r="H3105" s="399" t="s">
        <v>4342</v>
      </c>
      <c r="I3105" s="399" t="s">
        <v>949</v>
      </c>
      <c r="J3105" s="399" t="s">
        <v>1037</v>
      </c>
      <c r="K3105" s="400">
        <v>75.05</v>
      </c>
      <c r="L3105" s="399" t="s">
        <v>951</v>
      </c>
    </row>
    <row r="3106" spans="1:12" ht="13.5">
      <c r="A3106" s="399" t="s">
        <v>4248</v>
      </c>
      <c r="B3106" s="399" t="s">
        <v>4249</v>
      </c>
      <c r="C3106" s="399" t="s">
        <v>4250</v>
      </c>
      <c r="D3106" s="399" t="s">
        <v>4251</v>
      </c>
      <c r="E3106" s="400" t="s">
        <v>947</v>
      </c>
      <c r="F3106" s="399" t="s">
        <v>947</v>
      </c>
      <c r="G3106" s="399">
        <v>92368</v>
      </c>
      <c r="H3106" s="399" t="s">
        <v>4343</v>
      </c>
      <c r="I3106" s="399" t="s">
        <v>949</v>
      </c>
      <c r="J3106" s="399" t="s">
        <v>1037</v>
      </c>
      <c r="K3106" s="400">
        <v>98.91</v>
      </c>
      <c r="L3106" s="399" t="s">
        <v>951</v>
      </c>
    </row>
    <row r="3107" spans="1:12" ht="13.5">
      <c r="A3107" s="399" t="s">
        <v>4248</v>
      </c>
      <c r="B3107" s="399" t="s">
        <v>4249</v>
      </c>
      <c r="C3107" s="399" t="s">
        <v>4250</v>
      </c>
      <c r="D3107" s="399" t="s">
        <v>4251</v>
      </c>
      <c r="E3107" s="400" t="s">
        <v>947</v>
      </c>
      <c r="F3107" s="399" t="s">
        <v>947</v>
      </c>
      <c r="G3107" s="399">
        <v>92648</v>
      </c>
      <c r="H3107" s="399" t="s">
        <v>4344</v>
      </c>
      <c r="I3107" s="399" t="s">
        <v>949</v>
      </c>
      <c r="J3107" s="399" t="s">
        <v>950</v>
      </c>
      <c r="K3107" s="400">
        <v>51.99</v>
      </c>
      <c r="L3107" s="399" t="s">
        <v>951</v>
      </c>
    </row>
    <row r="3108" spans="1:12" ht="13.5">
      <c r="A3108" s="399" t="s">
        <v>4248</v>
      </c>
      <c r="B3108" s="399" t="s">
        <v>4249</v>
      </c>
      <c r="C3108" s="399" t="s">
        <v>4250</v>
      </c>
      <c r="D3108" s="399" t="s">
        <v>4251</v>
      </c>
      <c r="E3108" s="400" t="s">
        <v>947</v>
      </c>
      <c r="F3108" s="399" t="s">
        <v>947</v>
      </c>
      <c r="G3108" s="399">
        <v>92649</v>
      </c>
      <c r="H3108" s="399" t="s">
        <v>4345</v>
      </c>
      <c r="I3108" s="399" t="s">
        <v>949</v>
      </c>
      <c r="J3108" s="399" t="s">
        <v>950</v>
      </c>
      <c r="K3108" s="400">
        <v>63.21</v>
      </c>
      <c r="L3108" s="399" t="s">
        <v>951</v>
      </c>
    </row>
    <row r="3109" spans="1:12" ht="13.5">
      <c r="A3109" s="399" t="s">
        <v>4248</v>
      </c>
      <c r="B3109" s="399" t="s">
        <v>4249</v>
      </c>
      <c r="C3109" s="399" t="s">
        <v>4250</v>
      </c>
      <c r="D3109" s="399" t="s">
        <v>4251</v>
      </c>
      <c r="E3109" s="400" t="s">
        <v>947</v>
      </c>
      <c r="F3109" s="399" t="s">
        <v>947</v>
      </c>
      <c r="G3109" s="399">
        <v>92650</v>
      </c>
      <c r="H3109" s="399" t="s">
        <v>4346</v>
      </c>
      <c r="I3109" s="399" t="s">
        <v>949</v>
      </c>
      <c r="J3109" s="399" t="s">
        <v>950</v>
      </c>
      <c r="K3109" s="400">
        <v>98.49</v>
      </c>
      <c r="L3109" s="399" t="s">
        <v>951</v>
      </c>
    </row>
    <row r="3110" spans="1:12" ht="13.5">
      <c r="A3110" s="399" t="s">
        <v>4248</v>
      </c>
      <c r="B3110" s="399" t="s">
        <v>4249</v>
      </c>
      <c r="C3110" s="399" t="s">
        <v>4250</v>
      </c>
      <c r="D3110" s="399" t="s">
        <v>4251</v>
      </c>
      <c r="E3110" s="400" t="s">
        <v>947</v>
      </c>
      <c r="F3110" s="399" t="s">
        <v>947</v>
      </c>
      <c r="G3110" s="399">
        <v>92652</v>
      </c>
      <c r="H3110" s="399" t="s">
        <v>4347</v>
      </c>
      <c r="I3110" s="399" t="s">
        <v>949</v>
      </c>
      <c r="J3110" s="399" t="s">
        <v>1037</v>
      </c>
      <c r="K3110" s="400">
        <v>42.26</v>
      </c>
      <c r="L3110" s="399" t="s">
        <v>951</v>
      </c>
    </row>
    <row r="3111" spans="1:12" ht="13.5">
      <c r="A3111" s="399" t="s">
        <v>4248</v>
      </c>
      <c r="B3111" s="399" t="s">
        <v>4249</v>
      </c>
      <c r="C3111" s="399" t="s">
        <v>4250</v>
      </c>
      <c r="D3111" s="399" t="s">
        <v>4251</v>
      </c>
      <c r="E3111" s="400" t="s">
        <v>947</v>
      </c>
      <c r="F3111" s="399" t="s">
        <v>947</v>
      </c>
      <c r="G3111" s="399">
        <v>92653</v>
      </c>
      <c r="H3111" s="399" t="s">
        <v>4348</v>
      </c>
      <c r="I3111" s="399" t="s">
        <v>949</v>
      </c>
      <c r="J3111" s="399" t="s">
        <v>1037</v>
      </c>
      <c r="K3111" s="400">
        <v>48.02</v>
      </c>
      <c r="L3111" s="399" t="s">
        <v>951</v>
      </c>
    </row>
    <row r="3112" spans="1:12" ht="13.5">
      <c r="A3112" s="399" t="s">
        <v>4248</v>
      </c>
      <c r="B3112" s="399" t="s">
        <v>4249</v>
      </c>
      <c r="C3112" s="399" t="s">
        <v>4250</v>
      </c>
      <c r="D3112" s="399" t="s">
        <v>4251</v>
      </c>
      <c r="E3112" s="400" t="s">
        <v>947</v>
      </c>
      <c r="F3112" s="399" t="s">
        <v>947</v>
      </c>
      <c r="G3112" s="399">
        <v>92654</v>
      </c>
      <c r="H3112" s="399" t="s">
        <v>4349</v>
      </c>
      <c r="I3112" s="399" t="s">
        <v>949</v>
      </c>
      <c r="J3112" s="399" t="s">
        <v>1037</v>
      </c>
      <c r="K3112" s="400">
        <v>65.010000000000005</v>
      </c>
      <c r="L3112" s="399" t="s">
        <v>951</v>
      </c>
    </row>
    <row r="3113" spans="1:12" ht="13.5">
      <c r="A3113" s="399" t="s">
        <v>4248</v>
      </c>
      <c r="B3113" s="399" t="s">
        <v>4249</v>
      </c>
      <c r="C3113" s="399" t="s">
        <v>4250</v>
      </c>
      <c r="D3113" s="399" t="s">
        <v>4251</v>
      </c>
      <c r="E3113" s="400" t="s">
        <v>947</v>
      </c>
      <c r="F3113" s="399" t="s">
        <v>947</v>
      </c>
      <c r="G3113" s="399">
        <v>92655</v>
      </c>
      <c r="H3113" s="399" t="s">
        <v>4350</v>
      </c>
      <c r="I3113" s="399" t="s">
        <v>949</v>
      </c>
      <c r="J3113" s="399" t="s">
        <v>1037</v>
      </c>
      <c r="K3113" s="400">
        <v>78.98</v>
      </c>
      <c r="L3113" s="399" t="s">
        <v>951</v>
      </c>
    </row>
    <row r="3114" spans="1:12" ht="13.5">
      <c r="A3114" s="399" t="s">
        <v>4248</v>
      </c>
      <c r="B3114" s="399" t="s">
        <v>4249</v>
      </c>
      <c r="C3114" s="399" t="s">
        <v>4250</v>
      </c>
      <c r="D3114" s="399" t="s">
        <v>4251</v>
      </c>
      <c r="E3114" s="400" t="s">
        <v>947</v>
      </c>
      <c r="F3114" s="399" t="s">
        <v>947</v>
      </c>
      <c r="G3114" s="399">
        <v>92656</v>
      </c>
      <c r="H3114" s="399" t="s">
        <v>4351</v>
      </c>
      <c r="I3114" s="399" t="s">
        <v>949</v>
      </c>
      <c r="J3114" s="399" t="s">
        <v>1037</v>
      </c>
      <c r="K3114" s="400">
        <v>102.82</v>
      </c>
      <c r="L3114" s="399" t="s">
        <v>951</v>
      </c>
    </row>
    <row r="3115" spans="1:12" ht="13.5">
      <c r="A3115" s="399" t="s">
        <v>4248</v>
      </c>
      <c r="B3115" s="399" t="s">
        <v>4249</v>
      </c>
      <c r="C3115" s="399" t="s">
        <v>4250</v>
      </c>
      <c r="D3115" s="399" t="s">
        <v>4251</v>
      </c>
      <c r="E3115" s="400" t="s">
        <v>947</v>
      </c>
      <c r="F3115" s="399" t="s">
        <v>947</v>
      </c>
      <c r="G3115" s="399">
        <v>92687</v>
      </c>
      <c r="H3115" s="399" t="s">
        <v>4352</v>
      </c>
      <c r="I3115" s="399" t="s">
        <v>949</v>
      </c>
      <c r="J3115" s="399" t="s">
        <v>1037</v>
      </c>
      <c r="K3115" s="400">
        <v>20.07</v>
      </c>
      <c r="L3115" s="399" t="s">
        <v>951</v>
      </c>
    </row>
    <row r="3116" spans="1:12" ht="13.5">
      <c r="A3116" s="399" t="s">
        <v>4248</v>
      </c>
      <c r="B3116" s="399" t="s">
        <v>4249</v>
      </c>
      <c r="C3116" s="399" t="s">
        <v>4250</v>
      </c>
      <c r="D3116" s="399" t="s">
        <v>4251</v>
      </c>
      <c r="E3116" s="400" t="s">
        <v>947</v>
      </c>
      <c r="F3116" s="399" t="s">
        <v>947</v>
      </c>
      <c r="G3116" s="399">
        <v>92688</v>
      </c>
      <c r="H3116" s="399" t="s">
        <v>4353</v>
      </c>
      <c r="I3116" s="399" t="s">
        <v>949</v>
      </c>
      <c r="J3116" s="399" t="s">
        <v>1037</v>
      </c>
      <c r="K3116" s="400">
        <v>28.46</v>
      </c>
      <c r="L3116" s="399" t="s">
        <v>951</v>
      </c>
    </row>
    <row r="3117" spans="1:12" ht="13.5">
      <c r="A3117" s="399" t="s">
        <v>4248</v>
      </c>
      <c r="B3117" s="399" t="s">
        <v>4249</v>
      </c>
      <c r="C3117" s="399" t="s">
        <v>4250</v>
      </c>
      <c r="D3117" s="399" t="s">
        <v>4251</v>
      </c>
      <c r="E3117" s="400" t="s">
        <v>947</v>
      </c>
      <c r="F3117" s="399" t="s">
        <v>947</v>
      </c>
      <c r="G3117" s="399">
        <v>92689</v>
      </c>
      <c r="H3117" s="399" t="s">
        <v>4354</v>
      </c>
      <c r="I3117" s="399" t="s">
        <v>949</v>
      </c>
      <c r="J3117" s="399" t="s">
        <v>950</v>
      </c>
      <c r="K3117" s="400">
        <v>26.67</v>
      </c>
      <c r="L3117" s="399" t="s">
        <v>951</v>
      </c>
    </row>
    <row r="3118" spans="1:12" ht="13.5">
      <c r="A3118" s="399" t="s">
        <v>4248</v>
      </c>
      <c r="B3118" s="399" t="s">
        <v>4249</v>
      </c>
      <c r="C3118" s="399" t="s">
        <v>4250</v>
      </c>
      <c r="D3118" s="399" t="s">
        <v>4251</v>
      </c>
      <c r="E3118" s="400" t="s">
        <v>947</v>
      </c>
      <c r="F3118" s="399" t="s">
        <v>947</v>
      </c>
      <c r="G3118" s="399">
        <v>92690</v>
      </c>
      <c r="H3118" s="399" t="s">
        <v>4355</v>
      </c>
      <c r="I3118" s="399" t="s">
        <v>949</v>
      </c>
      <c r="J3118" s="399" t="s">
        <v>950</v>
      </c>
      <c r="K3118" s="400">
        <v>38.9</v>
      </c>
      <c r="L3118" s="399" t="s">
        <v>951</v>
      </c>
    </row>
    <row r="3119" spans="1:12" ht="13.5">
      <c r="A3119" s="399" t="s">
        <v>4248</v>
      </c>
      <c r="B3119" s="399" t="s">
        <v>4249</v>
      </c>
      <c r="C3119" s="399" t="s">
        <v>4250</v>
      </c>
      <c r="D3119" s="399" t="s">
        <v>4251</v>
      </c>
      <c r="E3119" s="400" t="s">
        <v>947</v>
      </c>
      <c r="F3119" s="399" t="s">
        <v>947</v>
      </c>
      <c r="G3119" s="399">
        <v>94462</v>
      </c>
      <c r="H3119" s="399" t="s">
        <v>4356</v>
      </c>
      <c r="I3119" s="399" t="s">
        <v>949</v>
      </c>
      <c r="J3119" s="399" t="s">
        <v>1037</v>
      </c>
      <c r="K3119" s="400">
        <v>71.36</v>
      </c>
      <c r="L3119" s="399" t="s">
        <v>951</v>
      </c>
    </row>
    <row r="3120" spans="1:12" ht="13.5">
      <c r="A3120" s="399" t="s">
        <v>4248</v>
      </c>
      <c r="B3120" s="399" t="s">
        <v>4249</v>
      </c>
      <c r="C3120" s="399" t="s">
        <v>4250</v>
      </c>
      <c r="D3120" s="399" t="s">
        <v>4251</v>
      </c>
      <c r="E3120" s="400" t="s">
        <v>947</v>
      </c>
      <c r="F3120" s="399" t="s">
        <v>947</v>
      </c>
      <c r="G3120" s="399">
        <v>94463</v>
      </c>
      <c r="H3120" s="399" t="s">
        <v>4357</v>
      </c>
      <c r="I3120" s="399" t="s">
        <v>949</v>
      </c>
      <c r="J3120" s="399" t="s">
        <v>1037</v>
      </c>
      <c r="K3120" s="400">
        <v>83.09</v>
      </c>
      <c r="L3120" s="399" t="s">
        <v>951</v>
      </c>
    </row>
    <row r="3121" spans="1:12" ht="13.5">
      <c r="A3121" s="399" t="s">
        <v>4248</v>
      </c>
      <c r="B3121" s="399" t="s">
        <v>4249</v>
      </c>
      <c r="C3121" s="399" t="s">
        <v>4250</v>
      </c>
      <c r="D3121" s="399" t="s">
        <v>4251</v>
      </c>
      <c r="E3121" s="400" t="s">
        <v>947</v>
      </c>
      <c r="F3121" s="399" t="s">
        <v>947</v>
      </c>
      <c r="G3121" s="399">
        <v>94464</v>
      </c>
      <c r="H3121" s="399" t="s">
        <v>4358</v>
      </c>
      <c r="I3121" s="399" t="s">
        <v>949</v>
      </c>
      <c r="J3121" s="399" t="s">
        <v>1037</v>
      </c>
      <c r="K3121" s="400">
        <v>116.51</v>
      </c>
      <c r="L3121" s="399" t="s">
        <v>951</v>
      </c>
    </row>
    <row r="3122" spans="1:12" ht="13.5">
      <c r="A3122" s="399" t="s">
        <v>4248</v>
      </c>
      <c r="B3122" s="399" t="s">
        <v>4249</v>
      </c>
      <c r="C3122" s="399" t="s">
        <v>4250</v>
      </c>
      <c r="D3122" s="399" t="s">
        <v>4251</v>
      </c>
      <c r="E3122" s="400" t="s">
        <v>947</v>
      </c>
      <c r="F3122" s="399" t="s">
        <v>947</v>
      </c>
      <c r="G3122" s="399">
        <v>94602</v>
      </c>
      <c r="H3122" s="399" t="s">
        <v>4359</v>
      </c>
      <c r="I3122" s="399" t="s">
        <v>949</v>
      </c>
      <c r="J3122" s="399" t="s">
        <v>950</v>
      </c>
      <c r="K3122" s="400">
        <v>133.47</v>
      </c>
      <c r="L3122" s="399" t="s">
        <v>951</v>
      </c>
    </row>
    <row r="3123" spans="1:12" ht="13.5">
      <c r="A3123" s="399" t="s">
        <v>4248</v>
      </c>
      <c r="B3123" s="399" t="s">
        <v>4249</v>
      </c>
      <c r="C3123" s="399" t="s">
        <v>4250</v>
      </c>
      <c r="D3123" s="399" t="s">
        <v>4251</v>
      </c>
      <c r="E3123" s="400" t="s">
        <v>947</v>
      </c>
      <c r="F3123" s="399" t="s">
        <v>947</v>
      </c>
      <c r="G3123" s="399">
        <v>94603</v>
      </c>
      <c r="H3123" s="399" t="s">
        <v>4360</v>
      </c>
      <c r="I3123" s="399" t="s">
        <v>949</v>
      </c>
      <c r="J3123" s="399" t="s">
        <v>950</v>
      </c>
      <c r="K3123" s="400">
        <v>177.11</v>
      </c>
      <c r="L3123" s="399" t="s">
        <v>951</v>
      </c>
    </row>
    <row r="3124" spans="1:12" ht="13.5">
      <c r="A3124" s="399" t="s">
        <v>4248</v>
      </c>
      <c r="B3124" s="399" t="s">
        <v>4249</v>
      </c>
      <c r="C3124" s="399" t="s">
        <v>4250</v>
      </c>
      <c r="D3124" s="399" t="s">
        <v>4251</v>
      </c>
      <c r="E3124" s="400" t="s">
        <v>947</v>
      </c>
      <c r="F3124" s="399" t="s">
        <v>947</v>
      </c>
      <c r="G3124" s="399">
        <v>94604</v>
      </c>
      <c r="H3124" s="399" t="s">
        <v>4361</v>
      </c>
      <c r="I3124" s="399" t="s">
        <v>949</v>
      </c>
      <c r="J3124" s="399" t="s">
        <v>950</v>
      </c>
      <c r="K3124" s="400">
        <v>240.19</v>
      </c>
      <c r="L3124" s="399" t="s">
        <v>951</v>
      </c>
    </row>
    <row r="3125" spans="1:12" ht="13.5">
      <c r="A3125" s="399" t="s">
        <v>4248</v>
      </c>
      <c r="B3125" s="399" t="s">
        <v>4249</v>
      </c>
      <c r="C3125" s="399" t="s">
        <v>4250</v>
      </c>
      <c r="D3125" s="399" t="s">
        <v>4251</v>
      </c>
      <c r="E3125" s="400" t="s">
        <v>947</v>
      </c>
      <c r="F3125" s="399" t="s">
        <v>947</v>
      </c>
      <c r="G3125" s="399">
        <v>94605</v>
      </c>
      <c r="H3125" s="399" t="s">
        <v>4362</v>
      </c>
      <c r="I3125" s="399" t="s">
        <v>949</v>
      </c>
      <c r="J3125" s="399" t="s">
        <v>950</v>
      </c>
      <c r="K3125" s="400">
        <v>340.35</v>
      </c>
      <c r="L3125" s="399" t="s">
        <v>951</v>
      </c>
    </row>
    <row r="3126" spans="1:12" ht="13.5">
      <c r="A3126" s="399" t="s">
        <v>4248</v>
      </c>
      <c r="B3126" s="399" t="s">
        <v>4249</v>
      </c>
      <c r="C3126" s="399" t="s">
        <v>4250</v>
      </c>
      <c r="D3126" s="399" t="s">
        <v>4251</v>
      </c>
      <c r="E3126" s="400" t="s">
        <v>947</v>
      </c>
      <c r="F3126" s="399" t="s">
        <v>947</v>
      </c>
      <c r="G3126" s="399">
        <v>94648</v>
      </c>
      <c r="H3126" s="399" t="s">
        <v>4363</v>
      </c>
      <c r="I3126" s="399" t="s">
        <v>949</v>
      </c>
      <c r="J3126" s="399" t="s">
        <v>1037</v>
      </c>
      <c r="K3126" s="400">
        <v>8.1</v>
      </c>
      <c r="L3126" s="399" t="s">
        <v>951</v>
      </c>
    </row>
    <row r="3127" spans="1:12" ht="13.5">
      <c r="A3127" s="399" t="s">
        <v>4248</v>
      </c>
      <c r="B3127" s="399" t="s">
        <v>4249</v>
      </c>
      <c r="C3127" s="399" t="s">
        <v>4250</v>
      </c>
      <c r="D3127" s="399" t="s">
        <v>4251</v>
      </c>
      <c r="E3127" s="400" t="s">
        <v>947</v>
      </c>
      <c r="F3127" s="399" t="s">
        <v>947</v>
      </c>
      <c r="G3127" s="399">
        <v>94649</v>
      </c>
      <c r="H3127" s="399" t="s">
        <v>4364</v>
      </c>
      <c r="I3127" s="399" t="s">
        <v>949</v>
      </c>
      <c r="J3127" s="399" t="s">
        <v>1037</v>
      </c>
      <c r="K3127" s="400">
        <v>11.72</v>
      </c>
      <c r="L3127" s="399" t="s">
        <v>951</v>
      </c>
    </row>
    <row r="3128" spans="1:12" ht="13.5">
      <c r="A3128" s="399" t="s">
        <v>4248</v>
      </c>
      <c r="B3128" s="399" t="s">
        <v>4249</v>
      </c>
      <c r="C3128" s="399" t="s">
        <v>4250</v>
      </c>
      <c r="D3128" s="399" t="s">
        <v>4251</v>
      </c>
      <c r="E3128" s="400" t="s">
        <v>947</v>
      </c>
      <c r="F3128" s="399" t="s">
        <v>947</v>
      </c>
      <c r="G3128" s="399">
        <v>94650</v>
      </c>
      <c r="H3128" s="399" t="s">
        <v>4365</v>
      </c>
      <c r="I3128" s="399" t="s">
        <v>949</v>
      </c>
      <c r="J3128" s="399" t="s">
        <v>1037</v>
      </c>
      <c r="K3128" s="400">
        <v>16.77</v>
      </c>
      <c r="L3128" s="399" t="s">
        <v>951</v>
      </c>
    </row>
    <row r="3129" spans="1:12" ht="13.5">
      <c r="A3129" s="399" t="s">
        <v>4248</v>
      </c>
      <c r="B3129" s="399" t="s">
        <v>4249</v>
      </c>
      <c r="C3129" s="399" t="s">
        <v>4250</v>
      </c>
      <c r="D3129" s="399" t="s">
        <v>4251</v>
      </c>
      <c r="E3129" s="400" t="s">
        <v>947</v>
      </c>
      <c r="F3129" s="399" t="s">
        <v>947</v>
      </c>
      <c r="G3129" s="399">
        <v>94651</v>
      </c>
      <c r="H3129" s="399" t="s">
        <v>4366</v>
      </c>
      <c r="I3129" s="399" t="s">
        <v>949</v>
      </c>
      <c r="J3129" s="399" t="s">
        <v>1037</v>
      </c>
      <c r="K3129" s="400">
        <v>18.14</v>
      </c>
      <c r="L3129" s="399" t="s">
        <v>951</v>
      </c>
    </row>
    <row r="3130" spans="1:12" ht="13.5">
      <c r="A3130" s="399" t="s">
        <v>4248</v>
      </c>
      <c r="B3130" s="399" t="s">
        <v>4249</v>
      </c>
      <c r="C3130" s="399" t="s">
        <v>4250</v>
      </c>
      <c r="D3130" s="399" t="s">
        <v>4251</v>
      </c>
      <c r="E3130" s="400" t="s">
        <v>947</v>
      </c>
      <c r="F3130" s="399" t="s">
        <v>947</v>
      </c>
      <c r="G3130" s="399">
        <v>94652</v>
      </c>
      <c r="H3130" s="399" t="s">
        <v>4367</v>
      </c>
      <c r="I3130" s="399" t="s">
        <v>949</v>
      </c>
      <c r="J3130" s="399" t="s">
        <v>1037</v>
      </c>
      <c r="K3130" s="400">
        <v>29.51</v>
      </c>
      <c r="L3130" s="399" t="s">
        <v>951</v>
      </c>
    </row>
    <row r="3131" spans="1:12" ht="13.5">
      <c r="A3131" s="399" t="s">
        <v>4248</v>
      </c>
      <c r="B3131" s="399" t="s">
        <v>4249</v>
      </c>
      <c r="C3131" s="399" t="s">
        <v>4250</v>
      </c>
      <c r="D3131" s="399" t="s">
        <v>4251</v>
      </c>
      <c r="E3131" s="400" t="s">
        <v>947</v>
      </c>
      <c r="F3131" s="399" t="s">
        <v>947</v>
      </c>
      <c r="G3131" s="399">
        <v>94653</v>
      </c>
      <c r="H3131" s="399" t="s">
        <v>4368</v>
      </c>
      <c r="I3131" s="399" t="s">
        <v>949</v>
      </c>
      <c r="J3131" s="399" t="s">
        <v>1037</v>
      </c>
      <c r="K3131" s="400">
        <v>41.31</v>
      </c>
      <c r="L3131" s="399" t="s">
        <v>951</v>
      </c>
    </row>
    <row r="3132" spans="1:12" ht="13.5">
      <c r="A3132" s="399" t="s">
        <v>4248</v>
      </c>
      <c r="B3132" s="399" t="s">
        <v>4249</v>
      </c>
      <c r="C3132" s="399" t="s">
        <v>4250</v>
      </c>
      <c r="D3132" s="399" t="s">
        <v>4251</v>
      </c>
      <c r="E3132" s="400" t="s">
        <v>947</v>
      </c>
      <c r="F3132" s="399" t="s">
        <v>947</v>
      </c>
      <c r="G3132" s="399">
        <v>94654</v>
      </c>
      <c r="H3132" s="399" t="s">
        <v>4369</v>
      </c>
      <c r="I3132" s="399" t="s">
        <v>949</v>
      </c>
      <c r="J3132" s="399" t="s">
        <v>1037</v>
      </c>
      <c r="K3132" s="400">
        <v>55.89</v>
      </c>
      <c r="L3132" s="399" t="s">
        <v>951</v>
      </c>
    </row>
    <row r="3133" spans="1:12" ht="13.5">
      <c r="A3133" s="399" t="s">
        <v>4248</v>
      </c>
      <c r="B3133" s="399" t="s">
        <v>4249</v>
      </c>
      <c r="C3133" s="399" t="s">
        <v>4250</v>
      </c>
      <c r="D3133" s="399" t="s">
        <v>4251</v>
      </c>
      <c r="E3133" s="400" t="s">
        <v>947</v>
      </c>
      <c r="F3133" s="399" t="s">
        <v>947</v>
      </c>
      <c r="G3133" s="399">
        <v>94655</v>
      </c>
      <c r="H3133" s="399" t="s">
        <v>4370</v>
      </c>
      <c r="I3133" s="399" t="s">
        <v>949</v>
      </c>
      <c r="J3133" s="399" t="s">
        <v>1037</v>
      </c>
      <c r="K3133" s="400">
        <v>76.89</v>
      </c>
      <c r="L3133" s="399" t="s">
        <v>951</v>
      </c>
    </row>
    <row r="3134" spans="1:12" ht="13.5">
      <c r="A3134" s="399" t="s">
        <v>4248</v>
      </c>
      <c r="B3134" s="399" t="s">
        <v>4249</v>
      </c>
      <c r="C3134" s="399" t="s">
        <v>4250</v>
      </c>
      <c r="D3134" s="399" t="s">
        <v>4251</v>
      </c>
      <c r="E3134" s="400" t="s">
        <v>947</v>
      </c>
      <c r="F3134" s="399" t="s">
        <v>947</v>
      </c>
      <c r="G3134" s="399">
        <v>94716</v>
      </c>
      <c r="H3134" s="399" t="s">
        <v>4371</v>
      </c>
      <c r="I3134" s="399" t="s">
        <v>949</v>
      </c>
      <c r="J3134" s="399" t="s">
        <v>1037</v>
      </c>
      <c r="K3134" s="400">
        <v>16.03</v>
      </c>
      <c r="L3134" s="399" t="s">
        <v>951</v>
      </c>
    </row>
    <row r="3135" spans="1:12" ht="13.5">
      <c r="A3135" s="399" t="s">
        <v>4248</v>
      </c>
      <c r="B3135" s="399" t="s">
        <v>4249</v>
      </c>
      <c r="C3135" s="399" t="s">
        <v>4250</v>
      </c>
      <c r="D3135" s="399" t="s">
        <v>4251</v>
      </c>
      <c r="E3135" s="400" t="s">
        <v>947</v>
      </c>
      <c r="F3135" s="399" t="s">
        <v>947</v>
      </c>
      <c r="G3135" s="399">
        <v>94717</v>
      </c>
      <c r="H3135" s="399" t="s">
        <v>4372</v>
      </c>
      <c r="I3135" s="399" t="s">
        <v>949</v>
      </c>
      <c r="J3135" s="399" t="s">
        <v>1037</v>
      </c>
      <c r="K3135" s="400">
        <v>22.8</v>
      </c>
      <c r="L3135" s="399" t="s">
        <v>951</v>
      </c>
    </row>
    <row r="3136" spans="1:12" ht="13.5">
      <c r="A3136" s="399" t="s">
        <v>4248</v>
      </c>
      <c r="B3136" s="399" t="s">
        <v>4249</v>
      </c>
      <c r="C3136" s="399" t="s">
        <v>4250</v>
      </c>
      <c r="D3136" s="399" t="s">
        <v>4251</v>
      </c>
      <c r="E3136" s="400" t="s">
        <v>947</v>
      </c>
      <c r="F3136" s="399" t="s">
        <v>947</v>
      </c>
      <c r="G3136" s="399">
        <v>94718</v>
      </c>
      <c r="H3136" s="399" t="s">
        <v>4373</v>
      </c>
      <c r="I3136" s="399" t="s">
        <v>949</v>
      </c>
      <c r="J3136" s="399" t="s">
        <v>1037</v>
      </c>
      <c r="K3136" s="400">
        <v>28.33</v>
      </c>
      <c r="L3136" s="399" t="s">
        <v>951</v>
      </c>
    </row>
    <row r="3137" spans="1:12" ht="13.5">
      <c r="A3137" s="399" t="s">
        <v>4248</v>
      </c>
      <c r="B3137" s="399" t="s">
        <v>4249</v>
      </c>
      <c r="C3137" s="399" t="s">
        <v>4250</v>
      </c>
      <c r="D3137" s="399" t="s">
        <v>4251</v>
      </c>
      <c r="E3137" s="400" t="s">
        <v>947</v>
      </c>
      <c r="F3137" s="399" t="s">
        <v>947</v>
      </c>
      <c r="G3137" s="399">
        <v>94719</v>
      </c>
      <c r="H3137" s="399" t="s">
        <v>4374</v>
      </c>
      <c r="I3137" s="399" t="s">
        <v>949</v>
      </c>
      <c r="J3137" s="399" t="s">
        <v>1037</v>
      </c>
      <c r="K3137" s="400">
        <v>36.450000000000003</v>
      </c>
      <c r="L3137" s="399" t="s">
        <v>951</v>
      </c>
    </row>
    <row r="3138" spans="1:12" ht="13.5">
      <c r="A3138" s="399" t="s">
        <v>4248</v>
      </c>
      <c r="B3138" s="399" t="s">
        <v>4249</v>
      </c>
      <c r="C3138" s="399" t="s">
        <v>4250</v>
      </c>
      <c r="D3138" s="399" t="s">
        <v>4251</v>
      </c>
      <c r="E3138" s="400" t="s">
        <v>947</v>
      </c>
      <c r="F3138" s="399" t="s">
        <v>947</v>
      </c>
      <c r="G3138" s="399">
        <v>94720</v>
      </c>
      <c r="H3138" s="399" t="s">
        <v>4375</v>
      </c>
      <c r="I3138" s="399" t="s">
        <v>949</v>
      </c>
      <c r="J3138" s="399" t="s">
        <v>1037</v>
      </c>
      <c r="K3138" s="400">
        <v>55.5</v>
      </c>
      <c r="L3138" s="399" t="s">
        <v>951</v>
      </c>
    </row>
    <row r="3139" spans="1:12" ht="13.5">
      <c r="A3139" s="399" t="s">
        <v>4248</v>
      </c>
      <c r="B3139" s="399" t="s">
        <v>4249</v>
      </c>
      <c r="C3139" s="399" t="s">
        <v>4250</v>
      </c>
      <c r="D3139" s="399" t="s">
        <v>4251</v>
      </c>
      <c r="E3139" s="400" t="s">
        <v>947</v>
      </c>
      <c r="F3139" s="399" t="s">
        <v>947</v>
      </c>
      <c r="G3139" s="399">
        <v>94721</v>
      </c>
      <c r="H3139" s="399" t="s">
        <v>4376</v>
      </c>
      <c r="I3139" s="399" t="s">
        <v>949</v>
      </c>
      <c r="J3139" s="399" t="s">
        <v>1037</v>
      </c>
      <c r="K3139" s="400">
        <v>79.290000000000006</v>
      </c>
      <c r="L3139" s="399" t="s">
        <v>951</v>
      </c>
    </row>
    <row r="3140" spans="1:12" ht="13.5">
      <c r="A3140" s="399" t="s">
        <v>4248</v>
      </c>
      <c r="B3140" s="399" t="s">
        <v>4249</v>
      </c>
      <c r="C3140" s="399" t="s">
        <v>4250</v>
      </c>
      <c r="D3140" s="399" t="s">
        <v>4251</v>
      </c>
      <c r="E3140" s="400" t="s">
        <v>947</v>
      </c>
      <c r="F3140" s="399" t="s">
        <v>947</v>
      </c>
      <c r="G3140" s="399">
        <v>94722</v>
      </c>
      <c r="H3140" s="399" t="s">
        <v>4377</v>
      </c>
      <c r="I3140" s="399" t="s">
        <v>949</v>
      </c>
      <c r="J3140" s="399" t="s">
        <v>1037</v>
      </c>
      <c r="K3140" s="400">
        <v>139.25</v>
      </c>
      <c r="L3140" s="399" t="s">
        <v>951</v>
      </c>
    </row>
    <row r="3141" spans="1:12" ht="13.5">
      <c r="A3141" s="399" t="s">
        <v>4248</v>
      </c>
      <c r="B3141" s="399" t="s">
        <v>4249</v>
      </c>
      <c r="C3141" s="399" t="s">
        <v>4250</v>
      </c>
      <c r="D3141" s="399" t="s">
        <v>4251</v>
      </c>
      <c r="E3141" s="400" t="s">
        <v>947</v>
      </c>
      <c r="F3141" s="399" t="s">
        <v>947</v>
      </c>
      <c r="G3141" s="399">
        <v>95697</v>
      </c>
      <c r="H3141" s="399" t="s">
        <v>4378</v>
      </c>
      <c r="I3141" s="399" t="s">
        <v>949</v>
      </c>
      <c r="J3141" s="399" t="s">
        <v>950</v>
      </c>
      <c r="K3141" s="400">
        <v>48.87</v>
      </c>
      <c r="L3141" s="399" t="s">
        <v>951</v>
      </c>
    </row>
    <row r="3142" spans="1:12" ht="13.5">
      <c r="A3142" s="399" t="s">
        <v>4248</v>
      </c>
      <c r="B3142" s="399" t="s">
        <v>4249</v>
      </c>
      <c r="C3142" s="399" t="s">
        <v>4250</v>
      </c>
      <c r="D3142" s="399" t="s">
        <v>4251</v>
      </c>
      <c r="E3142" s="400" t="s">
        <v>947</v>
      </c>
      <c r="F3142" s="399" t="s">
        <v>947</v>
      </c>
      <c r="G3142" s="399">
        <v>96635</v>
      </c>
      <c r="H3142" s="399" t="s">
        <v>4379</v>
      </c>
      <c r="I3142" s="399" t="s">
        <v>949</v>
      </c>
      <c r="J3142" s="399" t="s">
        <v>950</v>
      </c>
      <c r="K3142" s="400">
        <v>23.88</v>
      </c>
      <c r="L3142" s="399" t="s">
        <v>951</v>
      </c>
    </row>
    <row r="3143" spans="1:12" ht="13.5">
      <c r="A3143" s="399" t="s">
        <v>4248</v>
      </c>
      <c r="B3143" s="399" t="s">
        <v>4249</v>
      </c>
      <c r="C3143" s="399" t="s">
        <v>4250</v>
      </c>
      <c r="D3143" s="399" t="s">
        <v>4251</v>
      </c>
      <c r="E3143" s="400" t="s">
        <v>947</v>
      </c>
      <c r="F3143" s="399" t="s">
        <v>947</v>
      </c>
      <c r="G3143" s="399">
        <v>96636</v>
      </c>
      <c r="H3143" s="399" t="s">
        <v>4380</v>
      </c>
      <c r="I3143" s="399" t="s">
        <v>949</v>
      </c>
      <c r="J3143" s="399" t="s">
        <v>950</v>
      </c>
      <c r="K3143" s="400">
        <v>25.29</v>
      </c>
      <c r="L3143" s="399" t="s">
        <v>951</v>
      </c>
    </row>
    <row r="3144" spans="1:12" ht="13.5">
      <c r="A3144" s="399" t="s">
        <v>4248</v>
      </c>
      <c r="B3144" s="399" t="s">
        <v>4249</v>
      </c>
      <c r="C3144" s="399" t="s">
        <v>4250</v>
      </c>
      <c r="D3144" s="399" t="s">
        <v>4251</v>
      </c>
      <c r="E3144" s="400" t="s">
        <v>947</v>
      </c>
      <c r="F3144" s="399" t="s">
        <v>947</v>
      </c>
      <c r="G3144" s="399">
        <v>96644</v>
      </c>
      <c r="H3144" s="399" t="s">
        <v>4381</v>
      </c>
      <c r="I3144" s="399" t="s">
        <v>949</v>
      </c>
      <c r="J3144" s="399" t="s">
        <v>950</v>
      </c>
      <c r="K3144" s="400">
        <v>15.21</v>
      </c>
      <c r="L3144" s="399" t="s">
        <v>951</v>
      </c>
    </row>
    <row r="3145" spans="1:12" ht="13.5">
      <c r="A3145" s="399" t="s">
        <v>4248</v>
      </c>
      <c r="B3145" s="399" t="s">
        <v>4249</v>
      </c>
      <c r="C3145" s="399" t="s">
        <v>4250</v>
      </c>
      <c r="D3145" s="399" t="s">
        <v>4251</v>
      </c>
      <c r="E3145" s="400" t="s">
        <v>947</v>
      </c>
      <c r="F3145" s="399" t="s">
        <v>947</v>
      </c>
      <c r="G3145" s="399">
        <v>96645</v>
      </c>
      <c r="H3145" s="399" t="s">
        <v>4382</v>
      </c>
      <c r="I3145" s="399" t="s">
        <v>949</v>
      </c>
      <c r="J3145" s="399" t="s">
        <v>950</v>
      </c>
      <c r="K3145" s="400">
        <v>19.73</v>
      </c>
      <c r="L3145" s="399" t="s">
        <v>951</v>
      </c>
    </row>
    <row r="3146" spans="1:12" ht="13.5">
      <c r="A3146" s="399" t="s">
        <v>4248</v>
      </c>
      <c r="B3146" s="399" t="s">
        <v>4249</v>
      </c>
      <c r="C3146" s="399" t="s">
        <v>4250</v>
      </c>
      <c r="D3146" s="399" t="s">
        <v>4251</v>
      </c>
      <c r="E3146" s="400" t="s">
        <v>947</v>
      </c>
      <c r="F3146" s="399" t="s">
        <v>947</v>
      </c>
      <c r="G3146" s="399">
        <v>96646</v>
      </c>
      <c r="H3146" s="399" t="s">
        <v>4383</v>
      </c>
      <c r="I3146" s="399" t="s">
        <v>949</v>
      </c>
      <c r="J3146" s="399" t="s">
        <v>950</v>
      </c>
      <c r="K3146" s="400">
        <v>30.64</v>
      </c>
      <c r="L3146" s="399" t="s">
        <v>951</v>
      </c>
    </row>
    <row r="3147" spans="1:12" ht="13.5">
      <c r="A3147" s="399" t="s">
        <v>4248</v>
      </c>
      <c r="B3147" s="399" t="s">
        <v>4249</v>
      </c>
      <c r="C3147" s="399" t="s">
        <v>4250</v>
      </c>
      <c r="D3147" s="399" t="s">
        <v>4251</v>
      </c>
      <c r="E3147" s="400" t="s">
        <v>947</v>
      </c>
      <c r="F3147" s="399" t="s">
        <v>947</v>
      </c>
      <c r="G3147" s="399">
        <v>96647</v>
      </c>
      <c r="H3147" s="399" t="s">
        <v>4384</v>
      </c>
      <c r="I3147" s="399" t="s">
        <v>949</v>
      </c>
      <c r="J3147" s="399" t="s">
        <v>950</v>
      </c>
      <c r="K3147" s="400">
        <v>13.65</v>
      </c>
      <c r="L3147" s="399" t="s">
        <v>951</v>
      </c>
    </row>
    <row r="3148" spans="1:12" ht="13.5">
      <c r="A3148" s="399" t="s">
        <v>4248</v>
      </c>
      <c r="B3148" s="399" t="s">
        <v>4249</v>
      </c>
      <c r="C3148" s="399" t="s">
        <v>4250</v>
      </c>
      <c r="D3148" s="399" t="s">
        <v>4251</v>
      </c>
      <c r="E3148" s="400" t="s">
        <v>947</v>
      </c>
      <c r="F3148" s="399" t="s">
        <v>947</v>
      </c>
      <c r="G3148" s="399">
        <v>96648</v>
      </c>
      <c r="H3148" s="399" t="s">
        <v>4385</v>
      </c>
      <c r="I3148" s="399" t="s">
        <v>949</v>
      </c>
      <c r="J3148" s="399" t="s">
        <v>950</v>
      </c>
      <c r="K3148" s="400">
        <v>25</v>
      </c>
      <c r="L3148" s="399" t="s">
        <v>951</v>
      </c>
    </row>
    <row r="3149" spans="1:12" ht="13.5">
      <c r="A3149" s="399" t="s">
        <v>4248</v>
      </c>
      <c r="B3149" s="399" t="s">
        <v>4249</v>
      </c>
      <c r="C3149" s="399" t="s">
        <v>4250</v>
      </c>
      <c r="D3149" s="399" t="s">
        <v>4251</v>
      </c>
      <c r="E3149" s="400" t="s">
        <v>947</v>
      </c>
      <c r="F3149" s="399" t="s">
        <v>947</v>
      </c>
      <c r="G3149" s="399">
        <v>96649</v>
      </c>
      <c r="H3149" s="399" t="s">
        <v>4386</v>
      </c>
      <c r="I3149" s="399" t="s">
        <v>949</v>
      </c>
      <c r="J3149" s="399" t="s">
        <v>950</v>
      </c>
      <c r="K3149" s="400">
        <v>36.99</v>
      </c>
      <c r="L3149" s="399" t="s">
        <v>951</v>
      </c>
    </row>
    <row r="3150" spans="1:12" ht="13.5">
      <c r="A3150" s="399" t="s">
        <v>4248</v>
      </c>
      <c r="B3150" s="399" t="s">
        <v>4249</v>
      </c>
      <c r="C3150" s="399" t="s">
        <v>4250</v>
      </c>
      <c r="D3150" s="399" t="s">
        <v>4251</v>
      </c>
      <c r="E3150" s="400" t="s">
        <v>947</v>
      </c>
      <c r="F3150" s="399" t="s">
        <v>947</v>
      </c>
      <c r="G3150" s="399">
        <v>96668</v>
      </c>
      <c r="H3150" s="399" t="s">
        <v>4387</v>
      </c>
      <c r="I3150" s="399" t="s">
        <v>949</v>
      </c>
      <c r="J3150" s="399" t="s">
        <v>950</v>
      </c>
      <c r="K3150" s="400">
        <v>9.18</v>
      </c>
      <c r="L3150" s="399" t="s">
        <v>951</v>
      </c>
    </row>
    <row r="3151" spans="1:12" ht="13.5">
      <c r="A3151" s="399" t="s">
        <v>4248</v>
      </c>
      <c r="B3151" s="399" t="s">
        <v>4249</v>
      </c>
      <c r="C3151" s="399" t="s">
        <v>4250</v>
      </c>
      <c r="D3151" s="399" t="s">
        <v>4251</v>
      </c>
      <c r="E3151" s="400" t="s">
        <v>947</v>
      </c>
      <c r="F3151" s="399" t="s">
        <v>947</v>
      </c>
      <c r="G3151" s="399">
        <v>96669</v>
      </c>
      <c r="H3151" s="399" t="s">
        <v>4388</v>
      </c>
      <c r="I3151" s="399" t="s">
        <v>949</v>
      </c>
      <c r="J3151" s="399" t="s">
        <v>950</v>
      </c>
      <c r="K3151" s="400">
        <v>11.38</v>
      </c>
      <c r="L3151" s="399" t="s">
        <v>951</v>
      </c>
    </row>
    <row r="3152" spans="1:12" ht="13.5">
      <c r="A3152" s="399" t="s">
        <v>4248</v>
      </c>
      <c r="B3152" s="399" t="s">
        <v>4249</v>
      </c>
      <c r="C3152" s="399" t="s">
        <v>4250</v>
      </c>
      <c r="D3152" s="399" t="s">
        <v>4251</v>
      </c>
      <c r="E3152" s="400" t="s">
        <v>947</v>
      </c>
      <c r="F3152" s="399" t="s">
        <v>947</v>
      </c>
      <c r="G3152" s="399">
        <v>96670</v>
      </c>
      <c r="H3152" s="399" t="s">
        <v>4389</v>
      </c>
      <c r="I3152" s="399" t="s">
        <v>949</v>
      </c>
      <c r="J3152" s="399" t="s">
        <v>950</v>
      </c>
      <c r="K3152" s="400">
        <v>17.28</v>
      </c>
      <c r="L3152" s="399" t="s">
        <v>951</v>
      </c>
    </row>
    <row r="3153" spans="1:12" ht="13.5">
      <c r="A3153" s="399" t="s">
        <v>4248</v>
      </c>
      <c r="B3153" s="399" t="s">
        <v>4249</v>
      </c>
      <c r="C3153" s="399" t="s">
        <v>4250</v>
      </c>
      <c r="D3153" s="399" t="s">
        <v>4251</v>
      </c>
      <c r="E3153" s="400" t="s">
        <v>947</v>
      </c>
      <c r="F3153" s="399" t="s">
        <v>947</v>
      </c>
      <c r="G3153" s="399">
        <v>96671</v>
      </c>
      <c r="H3153" s="399" t="s">
        <v>4390</v>
      </c>
      <c r="I3153" s="399" t="s">
        <v>949</v>
      </c>
      <c r="J3153" s="399" t="s">
        <v>950</v>
      </c>
      <c r="K3153" s="400">
        <v>23.18</v>
      </c>
      <c r="L3153" s="399" t="s">
        <v>951</v>
      </c>
    </row>
    <row r="3154" spans="1:12" ht="13.5">
      <c r="A3154" s="399" t="s">
        <v>4248</v>
      </c>
      <c r="B3154" s="399" t="s">
        <v>4249</v>
      </c>
      <c r="C3154" s="399" t="s">
        <v>4250</v>
      </c>
      <c r="D3154" s="399" t="s">
        <v>4251</v>
      </c>
      <c r="E3154" s="400" t="s">
        <v>947</v>
      </c>
      <c r="F3154" s="399" t="s">
        <v>947</v>
      </c>
      <c r="G3154" s="399">
        <v>96672</v>
      </c>
      <c r="H3154" s="399" t="s">
        <v>4391</v>
      </c>
      <c r="I3154" s="399" t="s">
        <v>949</v>
      </c>
      <c r="J3154" s="399" t="s">
        <v>950</v>
      </c>
      <c r="K3154" s="400">
        <v>34.07</v>
      </c>
      <c r="L3154" s="399" t="s">
        <v>951</v>
      </c>
    </row>
    <row r="3155" spans="1:12" ht="13.5">
      <c r="A3155" s="399" t="s">
        <v>4248</v>
      </c>
      <c r="B3155" s="399" t="s">
        <v>4249</v>
      </c>
      <c r="C3155" s="399" t="s">
        <v>4250</v>
      </c>
      <c r="D3155" s="399" t="s">
        <v>4251</v>
      </c>
      <c r="E3155" s="400" t="s">
        <v>947</v>
      </c>
      <c r="F3155" s="399" t="s">
        <v>947</v>
      </c>
      <c r="G3155" s="399">
        <v>96673</v>
      </c>
      <c r="H3155" s="399" t="s">
        <v>4392</v>
      </c>
      <c r="I3155" s="399" t="s">
        <v>949</v>
      </c>
      <c r="J3155" s="399" t="s">
        <v>950</v>
      </c>
      <c r="K3155" s="400">
        <v>55.47</v>
      </c>
      <c r="L3155" s="399" t="s">
        <v>951</v>
      </c>
    </row>
    <row r="3156" spans="1:12" ht="13.5">
      <c r="A3156" s="399" t="s">
        <v>4248</v>
      </c>
      <c r="B3156" s="399" t="s">
        <v>4249</v>
      </c>
      <c r="C3156" s="399" t="s">
        <v>4250</v>
      </c>
      <c r="D3156" s="399" t="s">
        <v>4251</v>
      </c>
      <c r="E3156" s="400" t="s">
        <v>947</v>
      </c>
      <c r="F3156" s="399" t="s">
        <v>947</v>
      </c>
      <c r="G3156" s="399">
        <v>96674</v>
      </c>
      <c r="H3156" s="399" t="s">
        <v>4393</v>
      </c>
      <c r="I3156" s="399" t="s">
        <v>949</v>
      </c>
      <c r="J3156" s="399" t="s">
        <v>950</v>
      </c>
      <c r="K3156" s="400">
        <v>77.959999999999994</v>
      </c>
      <c r="L3156" s="399" t="s">
        <v>951</v>
      </c>
    </row>
    <row r="3157" spans="1:12" ht="13.5">
      <c r="A3157" s="399" t="s">
        <v>4248</v>
      </c>
      <c r="B3157" s="399" t="s">
        <v>4249</v>
      </c>
      <c r="C3157" s="399" t="s">
        <v>4250</v>
      </c>
      <c r="D3157" s="399" t="s">
        <v>4251</v>
      </c>
      <c r="E3157" s="400" t="s">
        <v>947</v>
      </c>
      <c r="F3157" s="399" t="s">
        <v>947</v>
      </c>
      <c r="G3157" s="399">
        <v>96675</v>
      </c>
      <c r="H3157" s="399" t="s">
        <v>4394</v>
      </c>
      <c r="I3157" s="399" t="s">
        <v>949</v>
      </c>
      <c r="J3157" s="399" t="s">
        <v>950</v>
      </c>
      <c r="K3157" s="400">
        <v>135.13999999999999</v>
      </c>
      <c r="L3157" s="399" t="s">
        <v>951</v>
      </c>
    </row>
    <row r="3158" spans="1:12" ht="13.5">
      <c r="A3158" s="399" t="s">
        <v>4248</v>
      </c>
      <c r="B3158" s="399" t="s">
        <v>4249</v>
      </c>
      <c r="C3158" s="399" t="s">
        <v>4250</v>
      </c>
      <c r="D3158" s="399" t="s">
        <v>4251</v>
      </c>
      <c r="E3158" s="400" t="s">
        <v>947</v>
      </c>
      <c r="F3158" s="399" t="s">
        <v>947</v>
      </c>
      <c r="G3158" s="399">
        <v>96676</v>
      </c>
      <c r="H3158" s="399" t="s">
        <v>4395</v>
      </c>
      <c r="I3158" s="399" t="s">
        <v>949</v>
      </c>
      <c r="J3158" s="399" t="s">
        <v>950</v>
      </c>
      <c r="K3158" s="400">
        <v>9.14</v>
      </c>
      <c r="L3158" s="399" t="s">
        <v>951</v>
      </c>
    </row>
    <row r="3159" spans="1:12" ht="13.5">
      <c r="A3159" s="399" t="s">
        <v>4248</v>
      </c>
      <c r="B3159" s="399" t="s">
        <v>4249</v>
      </c>
      <c r="C3159" s="399" t="s">
        <v>4250</v>
      </c>
      <c r="D3159" s="399" t="s">
        <v>4251</v>
      </c>
      <c r="E3159" s="400" t="s">
        <v>947</v>
      </c>
      <c r="F3159" s="399" t="s">
        <v>947</v>
      </c>
      <c r="G3159" s="399">
        <v>96677</v>
      </c>
      <c r="H3159" s="399" t="s">
        <v>4396</v>
      </c>
      <c r="I3159" s="399" t="s">
        <v>949</v>
      </c>
      <c r="J3159" s="399" t="s">
        <v>950</v>
      </c>
      <c r="K3159" s="400">
        <v>15.04</v>
      </c>
      <c r="L3159" s="399" t="s">
        <v>951</v>
      </c>
    </row>
    <row r="3160" spans="1:12" ht="13.5">
      <c r="A3160" s="399" t="s">
        <v>4248</v>
      </c>
      <c r="B3160" s="399" t="s">
        <v>4249</v>
      </c>
      <c r="C3160" s="399" t="s">
        <v>4250</v>
      </c>
      <c r="D3160" s="399" t="s">
        <v>4251</v>
      </c>
      <c r="E3160" s="400" t="s">
        <v>947</v>
      </c>
      <c r="F3160" s="399" t="s">
        <v>947</v>
      </c>
      <c r="G3160" s="399">
        <v>96678</v>
      </c>
      <c r="H3160" s="399" t="s">
        <v>4397</v>
      </c>
      <c r="I3160" s="399" t="s">
        <v>949</v>
      </c>
      <c r="J3160" s="399" t="s">
        <v>950</v>
      </c>
      <c r="K3160" s="400">
        <v>20.91</v>
      </c>
      <c r="L3160" s="399" t="s">
        <v>951</v>
      </c>
    </row>
    <row r="3161" spans="1:12" ht="13.5">
      <c r="A3161" s="399" t="s">
        <v>4248</v>
      </c>
      <c r="B3161" s="399" t="s">
        <v>4249</v>
      </c>
      <c r="C3161" s="399" t="s">
        <v>4250</v>
      </c>
      <c r="D3161" s="399" t="s">
        <v>4251</v>
      </c>
      <c r="E3161" s="400" t="s">
        <v>947</v>
      </c>
      <c r="F3161" s="399" t="s">
        <v>947</v>
      </c>
      <c r="G3161" s="399">
        <v>96679</v>
      </c>
      <c r="H3161" s="399" t="s">
        <v>4398</v>
      </c>
      <c r="I3161" s="399" t="s">
        <v>949</v>
      </c>
      <c r="J3161" s="399" t="s">
        <v>950</v>
      </c>
      <c r="K3161" s="400">
        <v>30.53</v>
      </c>
      <c r="L3161" s="399" t="s">
        <v>951</v>
      </c>
    </row>
    <row r="3162" spans="1:12" ht="13.5">
      <c r="A3162" s="399" t="s">
        <v>4248</v>
      </c>
      <c r="B3162" s="399" t="s">
        <v>4249</v>
      </c>
      <c r="C3162" s="399" t="s">
        <v>4250</v>
      </c>
      <c r="D3162" s="399" t="s">
        <v>4251</v>
      </c>
      <c r="E3162" s="400" t="s">
        <v>947</v>
      </c>
      <c r="F3162" s="399" t="s">
        <v>947</v>
      </c>
      <c r="G3162" s="399">
        <v>96680</v>
      </c>
      <c r="H3162" s="399" t="s">
        <v>4399</v>
      </c>
      <c r="I3162" s="399" t="s">
        <v>949</v>
      </c>
      <c r="J3162" s="399" t="s">
        <v>950</v>
      </c>
      <c r="K3162" s="400">
        <v>41.25</v>
      </c>
      <c r="L3162" s="399" t="s">
        <v>951</v>
      </c>
    </row>
    <row r="3163" spans="1:12" ht="13.5">
      <c r="A3163" s="399" t="s">
        <v>4248</v>
      </c>
      <c r="B3163" s="399" t="s">
        <v>4249</v>
      </c>
      <c r="C3163" s="399" t="s">
        <v>4250</v>
      </c>
      <c r="D3163" s="399" t="s">
        <v>4251</v>
      </c>
      <c r="E3163" s="400" t="s">
        <v>947</v>
      </c>
      <c r="F3163" s="399" t="s">
        <v>947</v>
      </c>
      <c r="G3163" s="399">
        <v>96681</v>
      </c>
      <c r="H3163" s="399" t="s">
        <v>4400</v>
      </c>
      <c r="I3163" s="399" t="s">
        <v>949</v>
      </c>
      <c r="J3163" s="399" t="s">
        <v>950</v>
      </c>
      <c r="K3163" s="400">
        <v>76.56</v>
      </c>
      <c r="L3163" s="399" t="s">
        <v>951</v>
      </c>
    </row>
    <row r="3164" spans="1:12" ht="13.5">
      <c r="A3164" s="399" t="s">
        <v>4248</v>
      </c>
      <c r="B3164" s="399" t="s">
        <v>4249</v>
      </c>
      <c r="C3164" s="399" t="s">
        <v>4250</v>
      </c>
      <c r="D3164" s="399" t="s">
        <v>4251</v>
      </c>
      <c r="E3164" s="400" t="s">
        <v>947</v>
      </c>
      <c r="F3164" s="399" t="s">
        <v>947</v>
      </c>
      <c r="G3164" s="399">
        <v>96682</v>
      </c>
      <c r="H3164" s="399" t="s">
        <v>4401</v>
      </c>
      <c r="I3164" s="399" t="s">
        <v>949</v>
      </c>
      <c r="J3164" s="399" t="s">
        <v>950</v>
      </c>
      <c r="K3164" s="400">
        <v>112.85</v>
      </c>
      <c r="L3164" s="399" t="s">
        <v>951</v>
      </c>
    </row>
    <row r="3165" spans="1:12" ht="13.5">
      <c r="A3165" s="399" t="s">
        <v>4248</v>
      </c>
      <c r="B3165" s="399" t="s">
        <v>4249</v>
      </c>
      <c r="C3165" s="399" t="s">
        <v>4250</v>
      </c>
      <c r="D3165" s="399" t="s">
        <v>4251</v>
      </c>
      <c r="E3165" s="400" t="s">
        <v>947</v>
      </c>
      <c r="F3165" s="399" t="s">
        <v>947</v>
      </c>
      <c r="G3165" s="399">
        <v>96683</v>
      </c>
      <c r="H3165" s="399" t="s">
        <v>4402</v>
      </c>
      <c r="I3165" s="399" t="s">
        <v>949</v>
      </c>
      <c r="J3165" s="399" t="s">
        <v>950</v>
      </c>
      <c r="K3165" s="400">
        <v>154.68</v>
      </c>
      <c r="L3165" s="399" t="s">
        <v>951</v>
      </c>
    </row>
    <row r="3166" spans="1:12" ht="13.5">
      <c r="A3166" s="399" t="s">
        <v>4248</v>
      </c>
      <c r="B3166" s="399" t="s">
        <v>4249</v>
      </c>
      <c r="C3166" s="399" t="s">
        <v>4250</v>
      </c>
      <c r="D3166" s="399" t="s">
        <v>4251</v>
      </c>
      <c r="E3166" s="400" t="s">
        <v>947</v>
      </c>
      <c r="F3166" s="399" t="s">
        <v>947</v>
      </c>
      <c r="G3166" s="399">
        <v>96718</v>
      </c>
      <c r="H3166" s="399" t="s">
        <v>4403</v>
      </c>
      <c r="I3166" s="399" t="s">
        <v>949</v>
      </c>
      <c r="J3166" s="399" t="s">
        <v>950</v>
      </c>
      <c r="K3166" s="400">
        <v>5.94</v>
      </c>
      <c r="L3166" s="399" t="s">
        <v>951</v>
      </c>
    </row>
    <row r="3167" spans="1:12" ht="13.5">
      <c r="A3167" s="399" t="s">
        <v>4248</v>
      </c>
      <c r="B3167" s="399" t="s">
        <v>4249</v>
      </c>
      <c r="C3167" s="399" t="s">
        <v>4250</v>
      </c>
      <c r="D3167" s="399" t="s">
        <v>4251</v>
      </c>
      <c r="E3167" s="400" t="s">
        <v>947</v>
      </c>
      <c r="F3167" s="399" t="s">
        <v>947</v>
      </c>
      <c r="G3167" s="399">
        <v>96719</v>
      </c>
      <c r="H3167" s="399" t="s">
        <v>4404</v>
      </c>
      <c r="I3167" s="399" t="s">
        <v>949</v>
      </c>
      <c r="J3167" s="399" t="s">
        <v>950</v>
      </c>
      <c r="K3167" s="400">
        <v>12.82</v>
      </c>
      <c r="L3167" s="399" t="s">
        <v>951</v>
      </c>
    </row>
    <row r="3168" spans="1:12" ht="13.5">
      <c r="A3168" s="399" t="s">
        <v>4248</v>
      </c>
      <c r="B3168" s="399" t="s">
        <v>4249</v>
      </c>
      <c r="C3168" s="399" t="s">
        <v>4250</v>
      </c>
      <c r="D3168" s="399" t="s">
        <v>4251</v>
      </c>
      <c r="E3168" s="400" t="s">
        <v>947</v>
      </c>
      <c r="F3168" s="399" t="s">
        <v>947</v>
      </c>
      <c r="G3168" s="399">
        <v>96720</v>
      </c>
      <c r="H3168" s="399" t="s">
        <v>4405</v>
      </c>
      <c r="I3168" s="399" t="s">
        <v>949</v>
      </c>
      <c r="J3168" s="399" t="s">
        <v>950</v>
      </c>
      <c r="K3168" s="400">
        <v>15.53</v>
      </c>
      <c r="L3168" s="399" t="s">
        <v>951</v>
      </c>
    </row>
    <row r="3169" spans="1:12" ht="13.5">
      <c r="A3169" s="399" t="s">
        <v>4248</v>
      </c>
      <c r="B3169" s="399" t="s">
        <v>4249</v>
      </c>
      <c r="C3169" s="399" t="s">
        <v>4250</v>
      </c>
      <c r="D3169" s="399" t="s">
        <v>4251</v>
      </c>
      <c r="E3169" s="400" t="s">
        <v>947</v>
      </c>
      <c r="F3169" s="399" t="s">
        <v>947</v>
      </c>
      <c r="G3169" s="399">
        <v>96721</v>
      </c>
      <c r="H3169" s="399" t="s">
        <v>4406</v>
      </c>
      <c r="I3169" s="399" t="s">
        <v>949</v>
      </c>
      <c r="J3169" s="399" t="s">
        <v>950</v>
      </c>
      <c r="K3169" s="400">
        <v>20.53</v>
      </c>
      <c r="L3169" s="399" t="s">
        <v>951</v>
      </c>
    </row>
    <row r="3170" spans="1:12" ht="13.5">
      <c r="A3170" s="399" t="s">
        <v>4248</v>
      </c>
      <c r="B3170" s="399" t="s">
        <v>4249</v>
      </c>
      <c r="C3170" s="399" t="s">
        <v>4250</v>
      </c>
      <c r="D3170" s="399" t="s">
        <v>4251</v>
      </c>
      <c r="E3170" s="400" t="s">
        <v>947</v>
      </c>
      <c r="F3170" s="399" t="s">
        <v>947</v>
      </c>
      <c r="G3170" s="399">
        <v>96722</v>
      </c>
      <c r="H3170" s="399" t="s">
        <v>4407</v>
      </c>
      <c r="I3170" s="399" t="s">
        <v>949</v>
      </c>
      <c r="J3170" s="399" t="s">
        <v>950</v>
      </c>
      <c r="K3170" s="400">
        <v>28.21</v>
      </c>
      <c r="L3170" s="399" t="s">
        <v>951</v>
      </c>
    </row>
    <row r="3171" spans="1:12" ht="13.5">
      <c r="A3171" s="399" t="s">
        <v>4248</v>
      </c>
      <c r="B3171" s="399" t="s">
        <v>4249</v>
      </c>
      <c r="C3171" s="399" t="s">
        <v>4250</v>
      </c>
      <c r="D3171" s="399" t="s">
        <v>4251</v>
      </c>
      <c r="E3171" s="400" t="s">
        <v>947</v>
      </c>
      <c r="F3171" s="399" t="s">
        <v>947</v>
      </c>
      <c r="G3171" s="399">
        <v>96723</v>
      </c>
      <c r="H3171" s="399" t="s">
        <v>4408</v>
      </c>
      <c r="I3171" s="399" t="s">
        <v>949</v>
      </c>
      <c r="J3171" s="399" t="s">
        <v>950</v>
      </c>
      <c r="K3171" s="400">
        <v>36.950000000000003</v>
      </c>
      <c r="L3171" s="399" t="s">
        <v>951</v>
      </c>
    </row>
    <row r="3172" spans="1:12" ht="13.5">
      <c r="A3172" s="399" t="s">
        <v>4248</v>
      </c>
      <c r="B3172" s="399" t="s">
        <v>4249</v>
      </c>
      <c r="C3172" s="399" t="s">
        <v>4250</v>
      </c>
      <c r="D3172" s="399" t="s">
        <v>4251</v>
      </c>
      <c r="E3172" s="400" t="s">
        <v>947</v>
      </c>
      <c r="F3172" s="399" t="s">
        <v>947</v>
      </c>
      <c r="G3172" s="399">
        <v>96724</v>
      </c>
      <c r="H3172" s="399" t="s">
        <v>4409</v>
      </c>
      <c r="I3172" s="399" t="s">
        <v>949</v>
      </c>
      <c r="J3172" s="399" t="s">
        <v>950</v>
      </c>
      <c r="K3172" s="400">
        <v>60.35</v>
      </c>
      <c r="L3172" s="399" t="s">
        <v>951</v>
      </c>
    </row>
    <row r="3173" spans="1:12" ht="13.5">
      <c r="A3173" s="399" t="s">
        <v>4248</v>
      </c>
      <c r="B3173" s="399" t="s">
        <v>4249</v>
      </c>
      <c r="C3173" s="399" t="s">
        <v>4250</v>
      </c>
      <c r="D3173" s="399" t="s">
        <v>4251</v>
      </c>
      <c r="E3173" s="400" t="s">
        <v>947</v>
      </c>
      <c r="F3173" s="399" t="s">
        <v>947</v>
      </c>
      <c r="G3173" s="399">
        <v>96725</v>
      </c>
      <c r="H3173" s="399" t="s">
        <v>4410</v>
      </c>
      <c r="I3173" s="399" t="s">
        <v>949</v>
      </c>
      <c r="J3173" s="399" t="s">
        <v>950</v>
      </c>
      <c r="K3173" s="400">
        <v>78.59</v>
      </c>
      <c r="L3173" s="399" t="s">
        <v>951</v>
      </c>
    </row>
    <row r="3174" spans="1:12" ht="13.5">
      <c r="A3174" s="399" t="s">
        <v>4248</v>
      </c>
      <c r="B3174" s="399" t="s">
        <v>4249</v>
      </c>
      <c r="C3174" s="399" t="s">
        <v>4250</v>
      </c>
      <c r="D3174" s="399" t="s">
        <v>4251</v>
      </c>
      <c r="E3174" s="400" t="s">
        <v>947</v>
      </c>
      <c r="F3174" s="399" t="s">
        <v>947</v>
      </c>
      <c r="G3174" s="399">
        <v>96726</v>
      </c>
      <c r="H3174" s="399" t="s">
        <v>4411</v>
      </c>
      <c r="I3174" s="399" t="s">
        <v>949</v>
      </c>
      <c r="J3174" s="399" t="s">
        <v>950</v>
      </c>
      <c r="K3174" s="400">
        <v>128</v>
      </c>
      <c r="L3174" s="399" t="s">
        <v>951</v>
      </c>
    </row>
    <row r="3175" spans="1:12" ht="13.5">
      <c r="A3175" s="399" t="s">
        <v>4248</v>
      </c>
      <c r="B3175" s="399" t="s">
        <v>4249</v>
      </c>
      <c r="C3175" s="399" t="s">
        <v>4250</v>
      </c>
      <c r="D3175" s="399" t="s">
        <v>4251</v>
      </c>
      <c r="E3175" s="400" t="s">
        <v>947</v>
      </c>
      <c r="F3175" s="399" t="s">
        <v>947</v>
      </c>
      <c r="G3175" s="399">
        <v>96727</v>
      </c>
      <c r="H3175" s="399" t="s">
        <v>4412</v>
      </c>
      <c r="I3175" s="399" t="s">
        <v>949</v>
      </c>
      <c r="J3175" s="399" t="s">
        <v>950</v>
      </c>
      <c r="K3175" s="400">
        <v>11.27</v>
      </c>
      <c r="L3175" s="399" t="s">
        <v>951</v>
      </c>
    </row>
    <row r="3176" spans="1:12" ht="13.5">
      <c r="A3176" s="399" t="s">
        <v>4248</v>
      </c>
      <c r="B3176" s="399" t="s">
        <v>4249</v>
      </c>
      <c r="C3176" s="399" t="s">
        <v>4250</v>
      </c>
      <c r="D3176" s="399" t="s">
        <v>4251</v>
      </c>
      <c r="E3176" s="400" t="s">
        <v>947</v>
      </c>
      <c r="F3176" s="399" t="s">
        <v>947</v>
      </c>
      <c r="G3176" s="399">
        <v>96728</v>
      </c>
      <c r="H3176" s="399" t="s">
        <v>4413</v>
      </c>
      <c r="I3176" s="399" t="s">
        <v>949</v>
      </c>
      <c r="J3176" s="399" t="s">
        <v>950</v>
      </c>
      <c r="K3176" s="400">
        <v>13.29</v>
      </c>
      <c r="L3176" s="399" t="s">
        <v>951</v>
      </c>
    </row>
    <row r="3177" spans="1:12" ht="13.5">
      <c r="A3177" s="399" t="s">
        <v>4248</v>
      </c>
      <c r="B3177" s="399" t="s">
        <v>4249</v>
      </c>
      <c r="C3177" s="399" t="s">
        <v>4250</v>
      </c>
      <c r="D3177" s="399" t="s">
        <v>4251</v>
      </c>
      <c r="E3177" s="400" t="s">
        <v>947</v>
      </c>
      <c r="F3177" s="399" t="s">
        <v>947</v>
      </c>
      <c r="G3177" s="399">
        <v>96729</v>
      </c>
      <c r="H3177" s="399" t="s">
        <v>4414</v>
      </c>
      <c r="I3177" s="399" t="s">
        <v>949</v>
      </c>
      <c r="J3177" s="399" t="s">
        <v>950</v>
      </c>
      <c r="K3177" s="400">
        <v>19.91</v>
      </c>
      <c r="L3177" s="399" t="s">
        <v>951</v>
      </c>
    </row>
    <row r="3178" spans="1:12" ht="13.5">
      <c r="A3178" s="399" t="s">
        <v>4248</v>
      </c>
      <c r="B3178" s="399" t="s">
        <v>4249</v>
      </c>
      <c r="C3178" s="399" t="s">
        <v>4250</v>
      </c>
      <c r="D3178" s="399" t="s">
        <v>4251</v>
      </c>
      <c r="E3178" s="400" t="s">
        <v>947</v>
      </c>
      <c r="F3178" s="399" t="s">
        <v>947</v>
      </c>
      <c r="G3178" s="399">
        <v>96730</v>
      </c>
      <c r="H3178" s="399" t="s">
        <v>4415</v>
      </c>
      <c r="I3178" s="399" t="s">
        <v>949</v>
      </c>
      <c r="J3178" s="399" t="s">
        <v>950</v>
      </c>
      <c r="K3178" s="400">
        <v>24.81</v>
      </c>
      <c r="L3178" s="399" t="s">
        <v>951</v>
      </c>
    </row>
    <row r="3179" spans="1:12" ht="13.5">
      <c r="A3179" s="399" t="s">
        <v>4248</v>
      </c>
      <c r="B3179" s="399" t="s">
        <v>4249</v>
      </c>
      <c r="C3179" s="399" t="s">
        <v>4250</v>
      </c>
      <c r="D3179" s="399" t="s">
        <v>4251</v>
      </c>
      <c r="E3179" s="400" t="s">
        <v>947</v>
      </c>
      <c r="F3179" s="399" t="s">
        <v>947</v>
      </c>
      <c r="G3179" s="399">
        <v>96731</v>
      </c>
      <c r="H3179" s="399" t="s">
        <v>4416</v>
      </c>
      <c r="I3179" s="399" t="s">
        <v>949</v>
      </c>
      <c r="J3179" s="399" t="s">
        <v>950</v>
      </c>
      <c r="K3179" s="400">
        <v>36.369999999999997</v>
      </c>
      <c r="L3179" s="399" t="s">
        <v>951</v>
      </c>
    </row>
    <row r="3180" spans="1:12" ht="13.5">
      <c r="A3180" s="399" t="s">
        <v>4248</v>
      </c>
      <c r="B3180" s="399" t="s">
        <v>4249</v>
      </c>
      <c r="C3180" s="399" t="s">
        <v>4250</v>
      </c>
      <c r="D3180" s="399" t="s">
        <v>4251</v>
      </c>
      <c r="E3180" s="400" t="s">
        <v>947</v>
      </c>
      <c r="F3180" s="399" t="s">
        <v>947</v>
      </c>
      <c r="G3180" s="399">
        <v>96732</v>
      </c>
      <c r="H3180" s="399" t="s">
        <v>4417</v>
      </c>
      <c r="I3180" s="399" t="s">
        <v>949</v>
      </c>
      <c r="J3180" s="399" t="s">
        <v>950</v>
      </c>
      <c r="K3180" s="400">
        <v>44.67</v>
      </c>
      <c r="L3180" s="399" t="s">
        <v>951</v>
      </c>
    </row>
    <row r="3181" spans="1:12" ht="13.5">
      <c r="A3181" s="399" t="s">
        <v>4248</v>
      </c>
      <c r="B3181" s="399" t="s">
        <v>4249</v>
      </c>
      <c r="C3181" s="399" t="s">
        <v>4250</v>
      </c>
      <c r="D3181" s="399" t="s">
        <v>4251</v>
      </c>
      <c r="E3181" s="400" t="s">
        <v>947</v>
      </c>
      <c r="F3181" s="399" t="s">
        <v>947</v>
      </c>
      <c r="G3181" s="399">
        <v>96733</v>
      </c>
      <c r="H3181" s="399" t="s">
        <v>4418</v>
      </c>
      <c r="I3181" s="399" t="s">
        <v>949</v>
      </c>
      <c r="J3181" s="399" t="s">
        <v>950</v>
      </c>
      <c r="K3181" s="400">
        <v>81.650000000000006</v>
      </c>
      <c r="L3181" s="399" t="s">
        <v>951</v>
      </c>
    </row>
    <row r="3182" spans="1:12" ht="13.5">
      <c r="A3182" s="399" t="s">
        <v>4248</v>
      </c>
      <c r="B3182" s="399" t="s">
        <v>4249</v>
      </c>
      <c r="C3182" s="399" t="s">
        <v>4250</v>
      </c>
      <c r="D3182" s="399" t="s">
        <v>4251</v>
      </c>
      <c r="E3182" s="400" t="s">
        <v>947</v>
      </c>
      <c r="F3182" s="399" t="s">
        <v>947</v>
      </c>
      <c r="G3182" s="399">
        <v>96734</v>
      </c>
      <c r="H3182" s="399" t="s">
        <v>4419</v>
      </c>
      <c r="I3182" s="399" t="s">
        <v>949</v>
      </c>
      <c r="J3182" s="399" t="s">
        <v>950</v>
      </c>
      <c r="K3182" s="400">
        <v>112.21</v>
      </c>
      <c r="L3182" s="399" t="s">
        <v>951</v>
      </c>
    </row>
    <row r="3183" spans="1:12" ht="13.5">
      <c r="A3183" s="399" t="s">
        <v>4248</v>
      </c>
      <c r="B3183" s="399" t="s">
        <v>4249</v>
      </c>
      <c r="C3183" s="399" t="s">
        <v>4250</v>
      </c>
      <c r="D3183" s="399" t="s">
        <v>4251</v>
      </c>
      <c r="E3183" s="400" t="s">
        <v>947</v>
      </c>
      <c r="F3183" s="399" t="s">
        <v>947</v>
      </c>
      <c r="G3183" s="399">
        <v>96735</v>
      </c>
      <c r="H3183" s="399" t="s">
        <v>4420</v>
      </c>
      <c r="I3183" s="399" t="s">
        <v>949</v>
      </c>
      <c r="J3183" s="399" t="s">
        <v>950</v>
      </c>
      <c r="K3183" s="400">
        <v>147.16</v>
      </c>
      <c r="L3183" s="399" t="s">
        <v>951</v>
      </c>
    </row>
    <row r="3184" spans="1:12" ht="13.5">
      <c r="A3184" s="399" t="s">
        <v>4248</v>
      </c>
      <c r="B3184" s="399" t="s">
        <v>4249</v>
      </c>
      <c r="C3184" s="399" t="s">
        <v>4250</v>
      </c>
      <c r="D3184" s="399" t="s">
        <v>4251</v>
      </c>
      <c r="E3184" s="400" t="s">
        <v>947</v>
      </c>
      <c r="F3184" s="399" t="s">
        <v>947</v>
      </c>
      <c r="G3184" s="399">
        <v>96794</v>
      </c>
      <c r="H3184" s="399" t="s">
        <v>4421</v>
      </c>
      <c r="I3184" s="399" t="s">
        <v>949</v>
      </c>
      <c r="J3184" s="399" t="s">
        <v>950</v>
      </c>
      <c r="K3184" s="400">
        <v>6.68</v>
      </c>
      <c r="L3184" s="399" t="s">
        <v>951</v>
      </c>
    </row>
    <row r="3185" spans="1:12" ht="13.5">
      <c r="A3185" s="399" t="s">
        <v>4248</v>
      </c>
      <c r="B3185" s="399" t="s">
        <v>4249</v>
      </c>
      <c r="C3185" s="399" t="s">
        <v>4250</v>
      </c>
      <c r="D3185" s="399" t="s">
        <v>4251</v>
      </c>
      <c r="E3185" s="400" t="s">
        <v>947</v>
      </c>
      <c r="F3185" s="399" t="s">
        <v>947</v>
      </c>
      <c r="G3185" s="399">
        <v>96795</v>
      </c>
      <c r="H3185" s="399" t="s">
        <v>4422</v>
      </c>
      <c r="I3185" s="399" t="s">
        <v>949</v>
      </c>
      <c r="J3185" s="399" t="s">
        <v>950</v>
      </c>
      <c r="K3185" s="400">
        <v>8.4700000000000006</v>
      </c>
      <c r="L3185" s="399" t="s">
        <v>951</v>
      </c>
    </row>
    <row r="3186" spans="1:12" ht="13.5">
      <c r="A3186" s="399" t="s">
        <v>4248</v>
      </c>
      <c r="B3186" s="399" t="s">
        <v>4249</v>
      </c>
      <c r="C3186" s="399" t="s">
        <v>4250</v>
      </c>
      <c r="D3186" s="399" t="s">
        <v>4251</v>
      </c>
      <c r="E3186" s="400" t="s">
        <v>947</v>
      </c>
      <c r="F3186" s="399" t="s">
        <v>947</v>
      </c>
      <c r="G3186" s="399">
        <v>96796</v>
      </c>
      <c r="H3186" s="399" t="s">
        <v>4423</v>
      </c>
      <c r="I3186" s="399" t="s">
        <v>949</v>
      </c>
      <c r="J3186" s="399" t="s">
        <v>950</v>
      </c>
      <c r="K3186" s="400">
        <v>11.74</v>
      </c>
      <c r="L3186" s="399" t="s">
        <v>951</v>
      </c>
    </row>
    <row r="3187" spans="1:12" ht="13.5">
      <c r="A3187" s="399" t="s">
        <v>4248</v>
      </c>
      <c r="B3187" s="399" t="s">
        <v>4249</v>
      </c>
      <c r="C3187" s="399" t="s">
        <v>4250</v>
      </c>
      <c r="D3187" s="399" t="s">
        <v>4251</v>
      </c>
      <c r="E3187" s="400" t="s">
        <v>947</v>
      </c>
      <c r="F3187" s="399" t="s">
        <v>947</v>
      </c>
      <c r="G3187" s="399">
        <v>96797</v>
      </c>
      <c r="H3187" s="399" t="s">
        <v>4424</v>
      </c>
      <c r="I3187" s="399" t="s">
        <v>949</v>
      </c>
      <c r="J3187" s="399" t="s">
        <v>950</v>
      </c>
      <c r="K3187" s="400">
        <v>17.53</v>
      </c>
      <c r="L3187" s="399" t="s">
        <v>951</v>
      </c>
    </row>
    <row r="3188" spans="1:12" ht="13.5">
      <c r="A3188" s="399" t="s">
        <v>4248</v>
      </c>
      <c r="B3188" s="399" t="s">
        <v>4249</v>
      </c>
      <c r="C3188" s="399" t="s">
        <v>4250</v>
      </c>
      <c r="D3188" s="399" t="s">
        <v>4251</v>
      </c>
      <c r="E3188" s="400" t="s">
        <v>947</v>
      </c>
      <c r="F3188" s="399" t="s">
        <v>947</v>
      </c>
      <c r="G3188" s="399">
        <v>96798</v>
      </c>
      <c r="H3188" s="399" t="s">
        <v>4425</v>
      </c>
      <c r="I3188" s="399" t="s">
        <v>949</v>
      </c>
      <c r="J3188" s="399" t="s">
        <v>950</v>
      </c>
      <c r="K3188" s="400">
        <v>6.81</v>
      </c>
      <c r="L3188" s="399" t="s">
        <v>951</v>
      </c>
    </row>
    <row r="3189" spans="1:12" ht="13.5">
      <c r="A3189" s="399" t="s">
        <v>4248</v>
      </c>
      <c r="B3189" s="399" t="s">
        <v>4249</v>
      </c>
      <c r="C3189" s="399" t="s">
        <v>4250</v>
      </c>
      <c r="D3189" s="399" t="s">
        <v>4251</v>
      </c>
      <c r="E3189" s="400" t="s">
        <v>947</v>
      </c>
      <c r="F3189" s="399" t="s">
        <v>947</v>
      </c>
      <c r="G3189" s="399">
        <v>96799</v>
      </c>
      <c r="H3189" s="399" t="s">
        <v>4426</v>
      </c>
      <c r="I3189" s="399" t="s">
        <v>949</v>
      </c>
      <c r="J3189" s="399" t="s">
        <v>950</v>
      </c>
      <c r="K3189" s="400">
        <v>9.15</v>
      </c>
      <c r="L3189" s="399" t="s">
        <v>951</v>
      </c>
    </row>
    <row r="3190" spans="1:12" ht="13.5">
      <c r="A3190" s="399" t="s">
        <v>4248</v>
      </c>
      <c r="B3190" s="399" t="s">
        <v>4249</v>
      </c>
      <c r="C3190" s="399" t="s">
        <v>4250</v>
      </c>
      <c r="D3190" s="399" t="s">
        <v>4251</v>
      </c>
      <c r="E3190" s="400" t="s">
        <v>947</v>
      </c>
      <c r="F3190" s="399" t="s">
        <v>947</v>
      </c>
      <c r="G3190" s="399">
        <v>96800</v>
      </c>
      <c r="H3190" s="399" t="s">
        <v>4427</v>
      </c>
      <c r="I3190" s="399" t="s">
        <v>949</v>
      </c>
      <c r="J3190" s="399" t="s">
        <v>950</v>
      </c>
      <c r="K3190" s="400">
        <v>13.15</v>
      </c>
      <c r="L3190" s="399" t="s">
        <v>951</v>
      </c>
    </row>
    <row r="3191" spans="1:12" ht="13.5">
      <c r="A3191" s="399" t="s">
        <v>4248</v>
      </c>
      <c r="B3191" s="399" t="s">
        <v>4249</v>
      </c>
      <c r="C3191" s="399" t="s">
        <v>4250</v>
      </c>
      <c r="D3191" s="399" t="s">
        <v>4251</v>
      </c>
      <c r="E3191" s="400" t="s">
        <v>947</v>
      </c>
      <c r="F3191" s="399" t="s">
        <v>947</v>
      </c>
      <c r="G3191" s="399">
        <v>96801</v>
      </c>
      <c r="H3191" s="399" t="s">
        <v>4428</v>
      </c>
      <c r="I3191" s="399" t="s">
        <v>949</v>
      </c>
      <c r="J3191" s="399" t="s">
        <v>950</v>
      </c>
      <c r="K3191" s="400">
        <v>19.96</v>
      </c>
      <c r="L3191" s="399" t="s">
        <v>951</v>
      </c>
    </row>
    <row r="3192" spans="1:12" ht="13.5">
      <c r="A3192" s="399" t="s">
        <v>4248</v>
      </c>
      <c r="B3192" s="399" t="s">
        <v>4249</v>
      </c>
      <c r="C3192" s="399" t="s">
        <v>4250</v>
      </c>
      <c r="D3192" s="399" t="s">
        <v>4251</v>
      </c>
      <c r="E3192" s="400" t="s">
        <v>947</v>
      </c>
      <c r="F3192" s="399" t="s">
        <v>947</v>
      </c>
      <c r="G3192" s="399">
        <v>97327</v>
      </c>
      <c r="H3192" s="399" t="s">
        <v>4429</v>
      </c>
      <c r="I3192" s="399" t="s">
        <v>949</v>
      </c>
      <c r="J3192" s="399" t="s">
        <v>950</v>
      </c>
      <c r="K3192" s="400">
        <v>18.36</v>
      </c>
      <c r="L3192" s="399" t="s">
        <v>951</v>
      </c>
    </row>
    <row r="3193" spans="1:12" ht="13.5">
      <c r="A3193" s="399" t="s">
        <v>4248</v>
      </c>
      <c r="B3193" s="399" t="s">
        <v>4249</v>
      </c>
      <c r="C3193" s="399" t="s">
        <v>4250</v>
      </c>
      <c r="D3193" s="399" t="s">
        <v>4251</v>
      </c>
      <c r="E3193" s="400" t="s">
        <v>947</v>
      </c>
      <c r="F3193" s="399" t="s">
        <v>947</v>
      </c>
      <c r="G3193" s="399">
        <v>97328</v>
      </c>
      <c r="H3193" s="399" t="s">
        <v>4430</v>
      </c>
      <c r="I3193" s="399" t="s">
        <v>949</v>
      </c>
      <c r="J3193" s="399" t="s">
        <v>950</v>
      </c>
      <c r="K3193" s="400">
        <v>31.95</v>
      </c>
      <c r="L3193" s="399" t="s">
        <v>951</v>
      </c>
    </row>
    <row r="3194" spans="1:12" ht="13.5">
      <c r="A3194" s="399" t="s">
        <v>4248</v>
      </c>
      <c r="B3194" s="399" t="s">
        <v>4249</v>
      </c>
      <c r="C3194" s="399" t="s">
        <v>4250</v>
      </c>
      <c r="D3194" s="399" t="s">
        <v>4251</v>
      </c>
      <c r="E3194" s="400" t="s">
        <v>947</v>
      </c>
      <c r="F3194" s="399" t="s">
        <v>947</v>
      </c>
      <c r="G3194" s="399">
        <v>97329</v>
      </c>
      <c r="H3194" s="399" t="s">
        <v>4431</v>
      </c>
      <c r="I3194" s="399" t="s">
        <v>949</v>
      </c>
      <c r="J3194" s="399" t="s">
        <v>950</v>
      </c>
      <c r="K3194" s="400">
        <v>39.65</v>
      </c>
      <c r="L3194" s="399" t="s">
        <v>951</v>
      </c>
    </row>
    <row r="3195" spans="1:12" ht="13.5">
      <c r="A3195" s="399" t="s">
        <v>4248</v>
      </c>
      <c r="B3195" s="399" t="s">
        <v>4249</v>
      </c>
      <c r="C3195" s="399" t="s">
        <v>4250</v>
      </c>
      <c r="D3195" s="399" t="s">
        <v>4251</v>
      </c>
      <c r="E3195" s="400" t="s">
        <v>947</v>
      </c>
      <c r="F3195" s="399" t="s">
        <v>947</v>
      </c>
      <c r="G3195" s="399">
        <v>97330</v>
      </c>
      <c r="H3195" s="399" t="s">
        <v>4432</v>
      </c>
      <c r="I3195" s="399" t="s">
        <v>949</v>
      </c>
      <c r="J3195" s="399" t="s">
        <v>950</v>
      </c>
      <c r="K3195" s="400">
        <v>48.23</v>
      </c>
      <c r="L3195" s="399" t="s">
        <v>951</v>
      </c>
    </row>
    <row r="3196" spans="1:12" ht="13.5">
      <c r="A3196" s="399" t="s">
        <v>4248</v>
      </c>
      <c r="B3196" s="399" t="s">
        <v>4249</v>
      </c>
      <c r="C3196" s="399" t="s">
        <v>4250</v>
      </c>
      <c r="D3196" s="399" t="s">
        <v>4251</v>
      </c>
      <c r="E3196" s="400" t="s">
        <v>947</v>
      </c>
      <c r="F3196" s="399" t="s">
        <v>947</v>
      </c>
      <c r="G3196" s="399">
        <v>97331</v>
      </c>
      <c r="H3196" s="399" t="s">
        <v>4433</v>
      </c>
      <c r="I3196" s="399" t="s">
        <v>949</v>
      </c>
      <c r="J3196" s="399" t="s">
        <v>950</v>
      </c>
      <c r="K3196" s="400">
        <v>18.63</v>
      </c>
      <c r="L3196" s="399" t="s">
        <v>951</v>
      </c>
    </row>
    <row r="3197" spans="1:12" ht="13.5">
      <c r="A3197" s="399" t="s">
        <v>4248</v>
      </c>
      <c r="B3197" s="399" t="s">
        <v>4249</v>
      </c>
      <c r="C3197" s="399" t="s">
        <v>4250</v>
      </c>
      <c r="D3197" s="399" t="s">
        <v>4251</v>
      </c>
      <c r="E3197" s="400" t="s">
        <v>947</v>
      </c>
      <c r="F3197" s="399" t="s">
        <v>947</v>
      </c>
      <c r="G3197" s="399">
        <v>97332</v>
      </c>
      <c r="H3197" s="399" t="s">
        <v>4434</v>
      </c>
      <c r="I3197" s="399" t="s">
        <v>949</v>
      </c>
      <c r="J3197" s="399" t="s">
        <v>950</v>
      </c>
      <c r="K3197" s="400">
        <v>32.270000000000003</v>
      </c>
      <c r="L3197" s="399" t="s">
        <v>951</v>
      </c>
    </row>
    <row r="3198" spans="1:12" ht="13.5">
      <c r="A3198" s="399" t="s">
        <v>4248</v>
      </c>
      <c r="B3198" s="399" t="s">
        <v>4249</v>
      </c>
      <c r="C3198" s="399" t="s">
        <v>4250</v>
      </c>
      <c r="D3198" s="399" t="s">
        <v>4251</v>
      </c>
      <c r="E3198" s="400" t="s">
        <v>947</v>
      </c>
      <c r="F3198" s="399" t="s">
        <v>947</v>
      </c>
      <c r="G3198" s="399">
        <v>97333</v>
      </c>
      <c r="H3198" s="399" t="s">
        <v>4435</v>
      </c>
      <c r="I3198" s="399" t="s">
        <v>949</v>
      </c>
      <c r="J3198" s="399" t="s">
        <v>950</v>
      </c>
      <c r="K3198" s="400">
        <v>40.04</v>
      </c>
      <c r="L3198" s="399" t="s">
        <v>951</v>
      </c>
    </row>
    <row r="3199" spans="1:12" ht="13.5">
      <c r="A3199" s="399" t="s">
        <v>4248</v>
      </c>
      <c r="B3199" s="399" t="s">
        <v>4249</v>
      </c>
      <c r="C3199" s="399" t="s">
        <v>4250</v>
      </c>
      <c r="D3199" s="399" t="s">
        <v>4251</v>
      </c>
      <c r="E3199" s="400" t="s">
        <v>947</v>
      </c>
      <c r="F3199" s="399" t="s">
        <v>947</v>
      </c>
      <c r="G3199" s="399">
        <v>97334</v>
      </c>
      <c r="H3199" s="399" t="s">
        <v>4436</v>
      </c>
      <c r="I3199" s="399" t="s">
        <v>949</v>
      </c>
      <c r="J3199" s="399" t="s">
        <v>950</v>
      </c>
      <c r="K3199" s="400">
        <v>48.67</v>
      </c>
      <c r="L3199" s="399" t="s">
        <v>951</v>
      </c>
    </row>
    <row r="3200" spans="1:12" ht="13.5">
      <c r="A3200" s="399" t="s">
        <v>4248</v>
      </c>
      <c r="B3200" s="399" t="s">
        <v>4249</v>
      </c>
      <c r="C3200" s="399" t="s">
        <v>4250</v>
      </c>
      <c r="D3200" s="399" t="s">
        <v>4251</v>
      </c>
      <c r="E3200" s="400" t="s">
        <v>947</v>
      </c>
      <c r="F3200" s="399" t="s">
        <v>947</v>
      </c>
      <c r="G3200" s="399">
        <v>97335</v>
      </c>
      <c r="H3200" s="399" t="s">
        <v>4437</v>
      </c>
      <c r="I3200" s="399" t="s">
        <v>949</v>
      </c>
      <c r="J3200" s="399" t="s">
        <v>950</v>
      </c>
      <c r="K3200" s="400">
        <v>48.02</v>
      </c>
      <c r="L3200" s="399" t="s">
        <v>951</v>
      </c>
    </row>
    <row r="3201" spans="1:12" ht="13.5">
      <c r="A3201" s="399" t="s">
        <v>4248</v>
      </c>
      <c r="B3201" s="399" t="s">
        <v>4249</v>
      </c>
      <c r="C3201" s="399" t="s">
        <v>4250</v>
      </c>
      <c r="D3201" s="399" t="s">
        <v>4251</v>
      </c>
      <c r="E3201" s="400" t="s">
        <v>947</v>
      </c>
      <c r="F3201" s="399" t="s">
        <v>947</v>
      </c>
      <c r="G3201" s="399">
        <v>97336</v>
      </c>
      <c r="H3201" s="399" t="s">
        <v>4438</v>
      </c>
      <c r="I3201" s="399" t="s">
        <v>949</v>
      </c>
      <c r="J3201" s="399" t="s">
        <v>950</v>
      </c>
      <c r="K3201" s="400">
        <v>60.95</v>
      </c>
      <c r="L3201" s="399" t="s">
        <v>951</v>
      </c>
    </row>
    <row r="3202" spans="1:12" ht="13.5">
      <c r="A3202" s="399" t="s">
        <v>4248</v>
      </c>
      <c r="B3202" s="399" t="s">
        <v>4249</v>
      </c>
      <c r="C3202" s="399" t="s">
        <v>4250</v>
      </c>
      <c r="D3202" s="399" t="s">
        <v>4251</v>
      </c>
      <c r="E3202" s="400" t="s">
        <v>947</v>
      </c>
      <c r="F3202" s="399" t="s">
        <v>947</v>
      </c>
      <c r="G3202" s="399">
        <v>97337</v>
      </c>
      <c r="H3202" s="399" t="s">
        <v>4439</v>
      </c>
      <c r="I3202" s="399" t="s">
        <v>949</v>
      </c>
      <c r="J3202" s="399" t="s">
        <v>950</v>
      </c>
      <c r="K3202" s="400">
        <v>91.34</v>
      </c>
      <c r="L3202" s="399" t="s">
        <v>951</v>
      </c>
    </row>
    <row r="3203" spans="1:12" ht="13.5">
      <c r="A3203" s="399" t="s">
        <v>4248</v>
      </c>
      <c r="B3203" s="399" t="s">
        <v>4249</v>
      </c>
      <c r="C3203" s="399" t="s">
        <v>4250</v>
      </c>
      <c r="D3203" s="399" t="s">
        <v>4251</v>
      </c>
      <c r="E3203" s="400" t="s">
        <v>947</v>
      </c>
      <c r="F3203" s="399" t="s">
        <v>947</v>
      </c>
      <c r="G3203" s="399">
        <v>97338</v>
      </c>
      <c r="H3203" s="399" t="s">
        <v>4440</v>
      </c>
      <c r="I3203" s="399" t="s">
        <v>949</v>
      </c>
      <c r="J3203" s="399" t="s">
        <v>950</v>
      </c>
      <c r="K3203" s="400">
        <v>109.75</v>
      </c>
      <c r="L3203" s="399" t="s">
        <v>951</v>
      </c>
    </row>
    <row r="3204" spans="1:12" ht="13.5">
      <c r="A3204" s="399" t="s">
        <v>4248</v>
      </c>
      <c r="B3204" s="399" t="s">
        <v>4249</v>
      </c>
      <c r="C3204" s="399" t="s">
        <v>4250</v>
      </c>
      <c r="D3204" s="399" t="s">
        <v>4251</v>
      </c>
      <c r="E3204" s="400" t="s">
        <v>947</v>
      </c>
      <c r="F3204" s="399" t="s">
        <v>947</v>
      </c>
      <c r="G3204" s="399">
        <v>97339</v>
      </c>
      <c r="H3204" s="399" t="s">
        <v>4441</v>
      </c>
      <c r="I3204" s="399" t="s">
        <v>949</v>
      </c>
      <c r="J3204" s="399" t="s">
        <v>950</v>
      </c>
      <c r="K3204" s="400">
        <v>118.17</v>
      </c>
      <c r="L3204" s="399" t="s">
        <v>951</v>
      </c>
    </row>
    <row r="3205" spans="1:12" ht="13.5">
      <c r="A3205" s="399" t="s">
        <v>4248</v>
      </c>
      <c r="B3205" s="399" t="s">
        <v>4249</v>
      </c>
      <c r="C3205" s="399" t="s">
        <v>4250</v>
      </c>
      <c r="D3205" s="399" t="s">
        <v>4251</v>
      </c>
      <c r="E3205" s="400" t="s">
        <v>947</v>
      </c>
      <c r="F3205" s="399" t="s">
        <v>947</v>
      </c>
      <c r="G3205" s="399">
        <v>97340</v>
      </c>
      <c r="H3205" s="399" t="s">
        <v>4442</v>
      </c>
      <c r="I3205" s="399" t="s">
        <v>949</v>
      </c>
      <c r="J3205" s="399" t="s">
        <v>950</v>
      </c>
      <c r="K3205" s="400">
        <v>118.83</v>
      </c>
      <c r="L3205" s="399" t="s">
        <v>951</v>
      </c>
    </row>
    <row r="3206" spans="1:12" ht="13.5">
      <c r="A3206" s="399" t="s">
        <v>4248</v>
      </c>
      <c r="B3206" s="399" t="s">
        <v>4249</v>
      </c>
      <c r="C3206" s="399" t="s">
        <v>4250</v>
      </c>
      <c r="D3206" s="399" t="s">
        <v>4251</v>
      </c>
      <c r="E3206" s="400" t="s">
        <v>947</v>
      </c>
      <c r="F3206" s="399" t="s">
        <v>947</v>
      </c>
      <c r="G3206" s="399">
        <v>97341</v>
      </c>
      <c r="H3206" s="399" t="s">
        <v>4443</v>
      </c>
      <c r="I3206" s="399" t="s">
        <v>949</v>
      </c>
      <c r="J3206" s="399" t="s">
        <v>950</v>
      </c>
      <c r="K3206" s="400">
        <v>33.43</v>
      </c>
      <c r="L3206" s="399" t="s">
        <v>951</v>
      </c>
    </row>
    <row r="3207" spans="1:12" ht="13.5">
      <c r="A3207" s="399" t="s">
        <v>4248</v>
      </c>
      <c r="B3207" s="399" t="s">
        <v>4249</v>
      </c>
      <c r="C3207" s="399" t="s">
        <v>4250</v>
      </c>
      <c r="D3207" s="399" t="s">
        <v>4251</v>
      </c>
      <c r="E3207" s="400" t="s">
        <v>947</v>
      </c>
      <c r="F3207" s="399" t="s">
        <v>947</v>
      </c>
      <c r="G3207" s="399">
        <v>97342</v>
      </c>
      <c r="H3207" s="399" t="s">
        <v>4444</v>
      </c>
      <c r="I3207" s="399" t="s">
        <v>949</v>
      </c>
      <c r="J3207" s="399" t="s">
        <v>950</v>
      </c>
      <c r="K3207" s="400">
        <v>51.83</v>
      </c>
      <c r="L3207" s="399" t="s">
        <v>951</v>
      </c>
    </row>
    <row r="3208" spans="1:12" ht="13.5">
      <c r="A3208" s="399" t="s">
        <v>4248</v>
      </c>
      <c r="B3208" s="399" t="s">
        <v>4249</v>
      </c>
      <c r="C3208" s="399" t="s">
        <v>4250</v>
      </c>
      <c r="D3208" s="399" t="s">
        <v>4251</v>
      </c>
      <c r="E3208" s="400" t="s">
        <v>947</v>
      </c>
      <c r="F3208" s="399" t="s">
        <v>947</v>
      </c>
      <c r="G3208" s="399">
        <v>97343</v>
      </c>
      <c r="H3208" s="399" t="s">
        <v>4445</v>
      </c>
      <c r="I3208" s="399" t="s">
        <v>949</v>
      </c>
      <c r="J3208" s="399" t="s">
        <v>950</v>
      </c>
      <c r="K3208" s="400">
        <v>65.02</v>
      </c>
      <c r="L3208" s="399" t="s">
        <v>951</v>
      </c>
    </row>
    <row r="3209" spans="1:12" ht="13.5">
      <c r="A3209" s="399" t="s">
        <v>4248</v>
      </c>
      <c r="B3209" s="399" t="s">
        <v>4249</v>
      </c>
      <c r="C3209" s="399" t="s">
        <v>4250</v>
      </c>
      <c r="D3209" s="399" t="s">
        <v>4251</v>
      </c>
      <c r="E3209" s="400" t="s">
        <v>947</v>
      </c>
      <c r="F3209" s="399" t="s">
        <v>947</v>
      </c>
      <c r="G3209" s="399">
        <v>97344</v>
      </c>
      <c r="H3209" s="399" t="s">
        <v>4446</v>
      </c>
      <c r="I3209" s="399" t="s">
        <v>949</v>
      </c>
      <c r="J3209" s="399" t="s">
        <v>950</v>
      </c>
      <c r="K3209" s="400">
        <v>41.78</v>
      </c>
      <c r="L3209" s="399" t="s">
        <v>951</v>
      </c>
    </row>
    <row r="3210" spans="1:12" ht="13.5">
      <c r="A3210" s="399" t="s">
        <v>4248</v>
      </c>
      <c r="B3210" s="399" t="s">
        <v>4249</v>
      </c>
      <c r="C3210" s="399" t="s">
        <v>4250</v>
      </c>
      <c r="D3210" s="399" t="s">
        <v>4251</v>
      </c>
      <c r="E3210" s="400" t="s">
        <v>947</v>
      </c>
      <c r="F3210" s="399" t="s">
        <v>947</v>
      </c>
      <c r="G3210" s="399">
        <v>97345</v>
      </c>
      <c r="H3210" s="399" t="s">
        <v>4447</v>
      </c>
      <c r="I3210" s="399" t="s">
        <v>949</v>
      </c>
      <c r="J3210" s="399" t="s">
        <v>950</v>
      </c>
      <c r="K3210" s="400">
        <v>66.180000000000007</v>
      </c>
      <c r="L3210" s="399" t="s">
        <v>951</v>
      </c>
    </row>
    <row r="3211" spans="1:12" ht="13.5">
      <c r="A3211" s="399" t="s">
        <v>4248</v>
      </c>
      <c r="B3211" s="399" t="s">
        <v>4249</v>
      </c>
      <c r="C3211" s="399" t="s">
        <v>4250</v>
      </c>
      <c r="D3211" s="399" t="s">
        <v>4251</v>
      </c>
      <c r="E3211" s="400" t="s">
        <v>947</v>
      </c>
      <c r="F3211" s="399" t="s">
        <v>947</v>
      </c>
      <c r="G3211" s="399">
        <v>97346</v>
      </c>
      <c r="H3211" s="399" t="s">
        <v>4448</v>
      </c>
      <c r="I3211" s="399" t="s">
        <v>949</v>
      </c>
      <c r="J3211" s="399" t="s">
        <v>950</v>
      </c>
      <c r="K3211" s="400">
        <v>84.59</v>
      </c>
      <c r="L3211" s="399" t="s">
        <v>951</v>
      </c>
    </row>
    <row r="3212" spans="1:12" ht="13.5">
      <c r="A3212" s="399" t="s">
        <v>4248</v>
      </c>
      <c r="B3212" s="399" t="s">
        <v>4249</v>
      </c>
      <c r="C3212" s="399" t="s">
        <v>4250</v>
      </c>
      <c r="D3212" s="399" t="s">
        <v>4251</v>
      </c>
      <c r="E3212" s="400" t="s">
        <v>947</v>
      </c>
      <c r="F3212" s="399" t="s">
        <v>947</v>
      </c>
      <c r="G3212" s="399">
        <v>97347</v>
      </c>
      <c r="H3212" s="399" t="s">
        <v>4449</v>
      </c>
      <c r="I3212" s="399" t="s">
        <v>949</v>
      </c>
      <c r="J3212" s="399" t="s">
        <v>950</v>
      </c>
      <c r="K3212" s="400">
        <v>57.72</v>
      </c>
      <c r="L3212" s="399" t="s">
        <v>951</v>
      </c>
    </row>
    <row r="3213" spans="1:12" ht="13.5">
      <c r="A3213" s="399" t="s">
        <v>4248</v>
      </c>
      <c r="B3213" s="399" t="s">
        <v>4249</v>
      </c>
      <c r="C3213" s="399" t="s">
        <v>4250</v>
      </c>
      <c r="D3213" s="399" t="s">
        <v>4251</v>
      </c>
      <c r="E3213" s="400" t="s">
        <v>947</v>
      </c>
      <c r="F3213" s="399" t="s">
        <v>947</v>
      </c>
      <c r="G3213" s="399">
        <v>97348</v>
      </c>
      <c r="H3213" s="399" t="s">
        <v>4450</v>
      </c>
      <c r="I3213" s="399" t="s">
        <v>949</v>
      </c>
      <c r="J3213" s="399" t="s">
        <v>950</v>
      </c>
      <c r="K3213" s="400">
        <v>79.64</v>
      </c>
      <c r="L3213" s="399" t="s">
        <v>951</v>
      </c>
    </row>
    <row r="3214" spans="1:12" ht="13.5">
      <c r="A3214" s="399" t="s">
        <v>4248</v>
      </c>
      <c r="B3214" s="399" t="s">
        <v>4249</v>
      </c>
      <c r="C3214" s="399" t="s">
        <v>4250</v>
      </c>
      <c r="D3214" s="399" t="s">
        <v>4251</v>
      </c>
      <c r="E3214" s="400" t="s">
        <v>947</v>
      </c>
      <c r="F3214" s="399" t="s">
        <v>947</v>
      </c>
      <c r="G3214" s="399">
        <v>97349</v>
      </c>
      <c r="H3214" s="399" t="s">
        <v>4451</v>
      </c>
      <c r="I3214" s="399" t="s">
        <v>949</v>
      </c>
      <c r="J3214" s="399" t="s">
        <v>950</v>
      </c>
      <c r="K3214" s="400">
        <v>114.59</v>
      </c>
      <c r="L3214" s="399" t="s">
        <v>951</v>
      </c>
    </row>
    <row r="3215" spans="1:12" ht="13.5">
      <c r="A3215" s="399" t="s">
        <v>4248</v>
      </c>
      <c r="B3215" s="399" t="s">
        <v>4249</v>
      </c>
      <c r="C3215" s="399" t="s">
        <v>4250</v>
      </c>
      <c r="D3215" s="399" t="s">
        <v>4251</v>
      </c>
      <c r="E3215" s="400" t="s">
        <v>947</v>
      </c>
      <c r="F3215" s="399" t="s">
        <v>947</v>
      </c>
      <c r="G3215" s="399">
        <v>97350</v>
      </c>
      <c r="H3215" s="399" t="s">
        <v>4452</v>
      </c>
      <c r="I3215" s="399" t="s">
        <v>949</v>
      </c>
      <c r="J3215" s="399" t="s">
        <v>950</v>
      </c>
      <c r="K3215" s="400">
        <v>139.09</v>
      </c>
      <c r="L3215" s="399" t="s">
        <v>951</v>
      </c>
    </row>
    <row r="3216" spans="1:12" ht="13.5">
      <c r="A3216" s="399" t="s">
        <v>4248</v>
      </c>
      <c r="B3216" s="399" t="s">
        <v>4249</v>
      </c>
      <c r="C3216" s="399" t="s">
        <v>4250</v>
      </c>
      <c r="D3216" s="399" t="s">
        <v>4251</v>
      </c>
      <c r="E3216" s="400" t="s">
        <v>947</v>
      </c>
      <c r="F3216" s="399" t="s">
        <v>947</v>
      </c>
      <c r="G3216" s="399">
        <v>97351</v>
      </c>
      <c r="H3216" s="399" t="s">
        <v>4453</v>
      </c>
      <c r="I3216" s="399" t="s">
        <v>949</v>
      </c>
      <c r="J3216" s="399" t="s">
        <v>950</v>
      </c>
      <c r="K3216" s="400">
        <v>192.18</v>
      </c>
      <c r="L3216" s="399" t="s">
        <v>951</v>
      </c>
    </row>
    <row r="3217" spans="1:12" ht="13.5">
      <c r="A3217" s="399" t="s">
        <v>4248</v>
      </c>
      <c r="B3217" s="399" t="s">
        <v>4249</v>
      </c>
      <c r="C3217" s="399" t="s">
        <v>4250</v>
      </c>
      <c r="D3217" s="399" t="s">
        <v>4251</v>
      </c>
      <c r="E3217" s="400" t="s">
        <v>947</v>
      </c>
      <c r="F3217" s="399" t="s">
        <v>947</v>
      </c>
      <c r="G3217" s="399">
        <v>97352</v>
      </c>
      <c r="H3217" s="399" t="s">
        <v>4454</v>
      </c>
      <c r="I3217" s="399" t="s">
        <v>949</v>
      </c>
      <c r="J3217" s="399" t="s">
        <v>950</v>
      </c>
      <c r="K3217" s="400">
        <v>248.91</v>
      </c>
      <c r="L3217" s="399" t="s">
        <v>951</v>
      </c>
    </row>
    <row r="3218" spans="1:12" ht="13.5">
      <c r="A3218" s="399" t="s">
        <v>4248</v>
      </c>
      <c r="B3218" s="399" t="s">
        <v>4249</v>
      </c>
      <c r="C3218" s="399" t="s">
        <v>4250</v>
      </c>
      <c r="D3218" s="399" t="s">
        <v>4251</v>
      </c>
      <c r="E3218" s="400" t="s">
        <v>947</v>
      </c>
      <c r="F3218" s="399" t="s">
        <v>947</v>
      </c>
      <c r="G3218" s="399">
        <v>97353</v>
      </c>
      <c r="H3218" s="399" t="s">
        <v>4455</v>
      </c>
      <c r="I3218" s="399" t="s">
        <v>949</v>
      </c>
      <c r="J3218" s="399" t="s">
        <v>950</v>
      </c>
      <c r="K3218" s="400">
        <v>39.18</v>
      </c>
      <c r="L3218" s="399" t="s">
        <v>951</v>
      </c>
    </row>
    <row r="3219" spans="1:12" ht="13.5">
      <c r="A3219" s="399" t="s">
        <v>4248</v>
      </c>
      <c r="B3219" s="399" t="s">
        <v>4249</v>
      </c>
      <c r="C3219" s="399" t="s">
        <v>4250</v>
      </c>
      <c r="D3219" s="399" t="s">
        <v>4251</v>
      </c>
      <c r="E3219" s="400" t="s">
        <v>947</v>
      </c>
      <c r="F3219" s="399" t="s">
        <v>947</v>
      </c>
      <c r="G3219" s="399">
        <v>97354</v>
      </c>
      <c r="H3219" s="399" t="s">
        <v>4456</v>
      </c>
      <c r="I3219" s="399" t="s">
        <v>949</v>
      </c>
      <c r="J3219" s="399" t="s">
        <v>950</v>
      </c>
      <c r="K3219" s="400">
        <v>61.53</v>
      </c>
      <c r="L3219" s="399" t="s">
        <v>951</v>
      </c>
    </row>
    <row r="3220" spans="1:12" ht="13.5">
      <c r="A3220" s="399" t="s">
        <v>4248</v>
      </c>
      <c r="B3220" s="399" t="s">
        <v>4249</v>
      </c>
      <c r="C3220" s="399" t="s">
        <v>4250</v>
      </c>
      <c r="D3220" s="399" t="s">
        <v>4251</v>
      </c>
      <c r="E3220" s="400" t="s">
        <v>947</v>
      </c>
      <c r="F3220" s="399" t="s">
        <v>947</v>
      </c>
      <c r="G3220" s="399">
        <v>97355</v>
      </c>
      <c r="H3220" s="399" t="s">
        <v>4457</v>
      </c>
      <c r="I3220" s="399" t="s">
        <v>949</v>
      </c>
      <c r="J3220" s="399" t="s">
        <v>950</v>
      </c>
      <c r="K3220" s="400">
        <v>83.71</v>
      </c>
      <c r="L3220" s="399" t="s">
        <v>951</v>
      </c>
    </row>
    <row r="3221" spans="1:12" ht="13.5">
      <c r="A3221" s="399" t="s">
        <v>4248</v>
      </c>
      <c r="B3221" s="399" t="s">
        <v>4249</v>
      </c>
      <c r="C3221" s="399" t="s">
        <v>4250</v>
      </c>
      <c r="D3221" s="399" t="s">
        <v>4251</v>
      </c>
      <c r="E3221" s="400" t="s">
        <v>947</v>
      </c>
      <c r="F3221" s="399" t="s">
        <v>947</v>
      </c>
      <c r="G3221" s="399">
        <v>97356</v>
      </c>
      <c r="H3221" s="399" t="s">
        <v>4458</v>
      </c>
      <c r="I3221" s="399" t="s">
        <v>949</v>
      </c>
      <c r="J3221" s="399" t="s">
        <v>950</v>
      </c>
      <c r="K3221" s="400">
        <v>47.53</v>
      </c>
      <c r="L3221" s="399" t="s">
        <v>951</v>
      </c>
    </row>
    <row r="3222" spans="1:12" ht="13.5">
      <c r="A3222" s="399" t="s">
        <v>4248</v>
      </c>
      <c r="B3222" s="399" t="s">
        <v>4249</v>
      </c>
      <c r="C3222" s="399" t="s">
        <v>4250</v>
      </c>
      <c r="D3222" s="399" t="s">
        <v>4251</v>
      </c>
      <c r="E3222" s="400" t="s">
        <v>947</v>
      </c>
      <c r="F3222" s="399" t="s">
        <v>947</v>
      </c>
      <c r="G3222" s="399">
        <v>97357</v>
      </c>
      <c r="H3222" s="399" t="s">
        <v>4459</v>
      </c>
      <c r="I3222" s="399" t="s">
        <v>949</v>
      </c>
      <c r="J3222" s="399" t="s">
        <v>950</v>
      </c>
      <c r="K3222" s="400">
        <v>75.88</v>
      </c>
      <c r="L3222" s="399" t="s">
        <v>951</v>
      </c>
    </row>
    <row r="3223" spans="1:12" ht="13.5">
      <c r="A3223" s="399" t="s">
        <v>4248</v>
      </c>
      <c r="B3223" s="399" t="s">
        <v>4249</v>
      </c>
      <c r="C3223" s="399" t="s">
        <v>4250</v>
      </c>
      <c r="D3223" s="399" t="s">
        <v>4251</v>
      </c>
      <c r="E3223" s="400" t="s">
        <v>947</v>
      </c>
      <c r="F3223" s="399" t="s">
        <v>947</v>
      </c>
      <c r="G3223" s="399">
        <v>97358</v>
      </c>
      <c r="H3223" s="399" t="s">
        <v>4460</v>
      </c>
      <c r="I3223" s="399" t="s">
        <v>949</v>
      </c>
      <c r="J3223" s="399" t="s">
        <v>950</v>
      </c>
      <c r="K3223" s="400">
        <v>103.28</v>
      </c>
      <c r="L3223" s="399" t="s">
        <v>951</v>
      </c>
    </row>
    <row r="3224" spans="1:12" ht="13.5">
      <c r="A3224" s="399" t="s">
        <v>4248</v>
      </c>
      <c r="B3224" s="399" t="s">
        <v>4249</v>
      </c>
      <c r="C3224" s="399" t="s">
        <v>4250</v>
      </c>
      <c r="D3224" s="399" t="s">
        <v>4251</v>
      </c>
      <c r="E3224" s="400" t="s">
        <v>947</v>
      </c>
      <c r="F3224" s="399" t="s">
        <v>947</v>
      </c>
      <c r="G3224" s="399">
        <v>97498</v>
      </c>
      <c r="H3224" s="399" t="s">
        <v>4461</v>
      </c>
      <c r="I3224" s="399" t="s">
        <v>949</v>
      </c>
      <c r="J3224" s="399" t="s">
        <v>1037</v>
      </c>
      <c r="K3224" s="400">
        <v>31.35</v>
      </c>
      <c r="L3224" s="399" t="s">
        <v>951</v>
      </c>
    </row>
    <row r="3225" spans="1:12" ht="13.5">
      <c r="A3225" s="399" t="s">
        <v>4248</v>
      </c>
      <c r="B3225" s="399" t="s">
        <v>4249</v>
      </c>
      <c r="C3225" s="399" t="s">
        <v>4250</v>
      </c>
      <c r="D3225" s="399" t="s">
        <v>4251</v>
      </c>
      <c r="E3225" s="400" t="s">
        <v>947</v>
      </c>
      <c r="F3225" s="399" t="s">
        <v>947</v>
      </c>
      <c r="G3225" s="399">
        <v>97535</v>
      </c>
      <c r="H3225" s="399" t="s">
        <v>4462</v>
      </c>
      <c r="I3225" s="399" t="s">
        <v>949</v>
      </c>
      <c r="J3225" s="399" t="s">
        <v>1037</v>
      </c>
      <c r="K3225" s="400">
        <v>35.14</v>
      </c>
      <c r="L3225" s="399" t="s">
        <v>951</v>
      </c>
    </row>
    <row r="3226" spans="1:12" ht="13.5">
      <c r="A3226" s="399" t="s">
        <v>4248</v>
      </c>
      <c r="B3226" s="399" t="s">
        <v>4249</v>
      </c>
      <c r="C3226" s="399" t="s">
        <v>4250</v>
      </c>
      <c r="D3226" s="399" t="s">
        <v>4251</v>
      </c>
      <c r="E3226" s="400" t="s">
        <v>947</v>
      </c>
      <c r="F3226" s="399" t="s">
        <v>947</v>
      </c>
      <c r="G3226" s="399">
        <v>97536</v>
      </c>
      <c r="H3226" s="399" t="s">
        <v>4463</v>
      </c>
      <c r="I3226" s="399" t="s">
        <v>949</v>
      </c>
      <c r="J3226" s="399" t="s">
        <v>1037</v>
      </c>
      <c r="K3226" s="400">
        <v>43.89</v>
      </c>
      <c r="L3226" s="399" t="s">
        <v>951</v>
      </c>
    </row>
    <row r="3227" spans="1:12" ht="13.5">
      <c r="A3227" s="399" t="s">
        <v>4248</v>
      </c>
      <c r="B3227" s="399" t="s">
        <v>4249</v>
      </c>
      <c r="C3227" s="399" t="s">
        <v>4250</v>
      </c>
      <c r="D3227" s="399" t="s">
        <v>4251</v>
      </c>
      <c r="E3227" s="400" t="s">
        <v>947</v>
      </c>
      <c r="F3227" s="399" t="s">
        <v>947</v>
      </c>
      <c r="G3227" s="399">
        <v>100788</v>
      </c>
      <c r="H3227" s="399" t="s">
        <v>4464</v>
      </c>
      <c r="I3227" s="399" t="s">
        <v>1036</v>
      </c>
      <c r="J3227" s="399" t="s">
        <v>1037</v>
      </c>
      <c r="K3227" s="400">
        <v>534.47</v>
      </c>
      <c r="L3227" s="399" t="s">
        <v>951</v>
      </c>
    </row>
    <row r="3228" spans="1:12" ht="13.5">
      <c r="A3228" s="399" t="s">
        <v>4248</v>
      </c>
      <c r="B3228" s="399" t="s">
        <v>4249</v>
      </c>
      <c r="C3228" s="399" t="s">
        <v>4250</v>
      </c>
      <c r="D3228" s="399" t="s">
        <v>4251</v>
      </c>
      <c r="E3228" s="400" t="s">
        <v>947</v>
      </c>
      <c r="F3228" s="399" t="s">
        <v>947</v>
      </c>
      <c r="G3228" s="399">
        <v>100791</v>
      </c>
      <c r="H3228" s="399" t="s">
        <v>4465</v>
      </c>
      <c r="I3228" s="399" t="s">
        <v>949</v>
      </c>
      <c r="J3228" s="399" t="s">
        <v>950</v>
      </c>
      <c r="K3228" s="400">
        <v>14.17</v>
      </c>
      <c r="L3228" s="399" t="s">
        <v>951</v>
      </c>
    </row>
    <row r="3229" spans="1:12" ht="13.5">
      <c r="A3229" s="399" t="s">
        <v>4248</v>
      </c>
      <c r="B3229" s="399" t="s">
        <v>4249</v>
      </c>
      <c r="C3229" s="399" t="s">
        <v>4250</v>
      </c>
      <c r="D3229" s="399" t="s">
        <v>4251</v>
      </c>
      <c r="E3229" s="400" t="s">
        <v>947</v>
      </c>
      <c r="F3229" s="399" t="s">
        <v>947</v>
      </c>
      <c r="G3229" s="399">
        <v>100792</v>
      </c>
      <c r="H3229" s="399" t="s">
        <v>4466</v>
      </c>
      <c r="I3229" s="399" t="s">
        <v>949</v>
      </c>
      <c r="J3229" s="399" t="s">
        <v>950</v>
      </c>
      <c r="K3229" s="400">
        <v>20.420000000000002</v>
      </c>
      <c r="L3229" s="399" t="s">
        <v>951</v>
      </c>
    </row>
    <row r="3230" spans="1:12" ht="13.5">
      <c r="A3230" s="399" t="s">
        <v>4248</v>
      </c>
      <c r="B3230" s="399" t="s">
        <v>4249</v>
      </c>
      <c r="C3230" s="399" t="s">
        <v>4250</v>
      </c>
      <c r="D3230" s="399" t="s">
        <v>4251</v>
      </c>
      <c r="E3230" s="400" t="s">
        <v>947</v>
      </c>
      <c r="F3230" s="399" t="s">
        <v>947</v>
      </c>
      <c r="G3230" s="399">
        <v>100793</v>
      </c>
      <c r="H3230" s="399" t="s">
        <v>4467</v>
      </c>
      <c r="I3230" s="399" t="s">
        <v>949</v>
      </c>
      <c r="J3230" s="399" t="s">
        <v>950</v>
      </c>
      <c r="K3230" s="400">
        <v>26.9</v>
      </c>
      <c r="L3230" s="399" t="s">
        <v>951</v>
      </c>
    </row>
    <row r="3231" spans="1:12" ht="13.5">
      <c r="A3231" s="399" t="s">
        <v>4248</v>
      </c>
      <c r="B3231" s="399" t="s">
        <v>4249</v>
      </c>
      <c r="C3231" s="399" t="s">
        <v>4250</v>
      </c>
      <c r="D3231" s="399" t="s">
        <v>4251</v>
      </c>
      <c r="E3231" s="400" t="s">
        <v>947</v>
      </c>
      <c r="F3231" s="399" t="s">
        <v>947</v>
      </c>
      <c r="G3231" s="399">
        <v>100794</v>
      </c>
      <c r="H3231" s="399" t="s">
        <v>4468</v>
      </c>
      <c r="I3231" s="399" t="s">
        <v>949</v>
      </c>
      <c r="J3231" s="399" t="s">
        <v>950</v>
      </c>
      <c r="K3231" s="400">
        <v>36.06</v>
      </c>
      <c r="L3231" s="399" t="s">
        <v>951</v>
      </c>
    </row>
    <row r="3232" spans="1:12" ht="13.5">
      <c r="A3232" s="399" t="s">
        <v>4248</v>
      </c>
      <c r="B3232" s="399" t="s">
        <v>4249</v>
      </c>
      <c r="C3232" s="399" t="s">
        <v>4250</v>
      </c>
      <c r="D3232" s="399" t="s">
        <v>4251</v>
      </c>
      <c r="E3232" s="400" t="s">
        <v>947</v>
      </c>
      <c r="F3232" s="399" t="s">
        <v>947</v>
      </c>
      <c r="G3232" s="399">
        <v>100803</v>
      </c>
      <c r="H3232" s="399" t="s">
        <v>4469</v>
      </c>
      <c r="I3232" s="399" t="s">
        <v>949</v>
      </c>
      <c r="J3232" s="399" t="s">
        <v>950</v>
      </c>
      <c r="K3232" s="400">
        <v>13.37</v>
      </c>
      <c r="L3232" s="399" t="s">
        <v>951</v>
      </c>
    </row>
    <row r="3233" spans="1:12" ht="13.5">
      <c r="A3233" s="399" t="s">
        <v>4248</v>
      </c>
      <c r="B3233" s="399" t="s">
        <v>4249</v>
      </c>
      <c r="C3233" s="399" t="s">
        <v>4250</v>
      </c>
      <c r="D3233" s="399" t="s">
        <v>4251</v>
      </c>
      <c r="E3233" s="400" t="s">
        <v>947</v>
      </c>
      <c r="F3233" s="399" t="s">
        <v>947</v>
      </c>
      <c r="G3233" s="399">
        <v>100804</v>
      </c>
      <c r="H3233" s="399" t="s">
        <v>4470</v>
      </c>
      <c r="I3233" s="399" t="s">
        <v>949</v>
      </c>
      <c r="J3233" s="399" t="s">
        <v>950</v>
      </c>
      <c r="K3233" s="400">
        <v>19.47</v>
      </c>
      <c r="L3233" s="399" t="s">
        <v>951</v>
      </c>
    </row>
    <row r="3234" spans="1:12" ht="13.5">
      <c r="A3234" s="399" t="s">
        <v>4248</v>
      </c>
      <c r="B3234" s="399" t="s">
        <v>4249</v>
      </c>
      <c r="C3234" s="399" t="s">
        <v>4250</v>
      </c>
      <c r="D3234" s="399" t="s">
        <v>4251</v>
      </c>
      <c r="E3234" s="400" t="s">
        <v>947</v>
      </c>
      <c r="F3234" s="399" t="s">
        <v>947</v>
      </c>
      <c r="G3234" s="399">
        <v>100805</v>
      </c>
      <c r="H3234" s="399" t="s">
        <v>4471</v>
      </c>
      <c r="I3234" s="399" t="s">
        <v>949</v>
      </c>
      <c r="J3234" s="399" t="s">
        <v>950</v>
      </c>
      <c r="K3234" s="400">
        <v>25.76</v>
      </c>
      <c r="L3234" s="399" t="s">
        <v>951</v>
      </c>
    </row>
    <row r="3235" spans="1:12" ht="13.5">
      <c r="A3235" s="399" t="s">
        <v>4248</v>
      </c>
      <c r="B3235" s="399" t="s">
        <v>4249</v>
      </c>
      <c r="C3235" s="399" t="s">
        <v>4250</v>
      </c>
      <c r="D3235" s="399" t="s">
        <v>4251</v>
      </c>
      <c r="E3235" s="400" t="s">
        <v>947</v>
      </c>
      <c r="F3235" s="399" t="s">
        <v>947</v>
      </c>
      <c r="G3235" s="399">
        <v>100806</v>
      </c>
      <c r="H3235" s="399" t="s">
        <v>4472</v>
      </c>
      <c r="I3235" s="399" t="s">
        <v>949</v>
      </c>
      <c r="J3235" s="399" t="s">
        <v>950</v>
      </c>
      <c r="K3235" s="400">
        <v>34.659999999999997</v>
      </c>
      <c r="L3235" s="399" t="s">
        <v>951</v>
      </c>
    </row>
    <row r="3236" spans="1:12" ht="13.5">
      <c r="A3236" s="399" t="s">
        <v>4248</v>
      </c>
      <c r="B3236" s="399" t="s">
        <v>4249</v>
      </c>
      <c r="C3236" s="399" t="s">
        <v>3611</v>
      </c>
      <c r="D3236" s="399" t="s">
        <v>4473</v>
      </c>
      <c r="E3236" s="400" t="s">
        <v>947</v>
      </c>
      <c r="F3236" s="399" t="s">
        <v>947</v>
      </c>
      <c r="G3236" s="399">
        <v>72306</v>
      </c>
      <c r="H3236" s="399" t="s">
        <v>4474</v>
      </c>
      <c r="I3236" s="399" t="s">
        <v>1036</v>
      </c>
      <c r="J3236" s="399" t="s">
        <v>1037</v>
      </c>
      <c r="K3236" s="400">
        <v>172.02</v>
      </c>
      <c r="L3236" s="399" t="s">
        <v>951</v>
      </c>
    </row>
    <row r="3237" spans="1:12" ht="13.5">
      <c r="A3237" s="399" t="s">
        <v>4248</v>
      </c>
      <c r="B3237" s="399" t="s">
        <v>4249</v>
      </c>
      <c r="C3237" s="399" t="s">
        <v>3611</v>
      </c>
      <c r="D3237" s="399" t="s">
        <v>4473</v>
      </c>
      <c r="E3237" s="400" t="s">
        <v>947</v>
      </c>
      <c r="F3237" s="399" t="s">
        <v>947</v>
      </c>
      <c r="G3237" s="399">
        <v>72307</v>
      </c>
      <c r="H3237" s="399" t="s">
        <v>4475</v>
      </c>
      <c r="I3237" s="399" t="s">
        <v>1036</v>
      </c>
      <c r="J3237" s="399" t="s">
        <v>1037</v>
      </c>
      <c r="K3237" s="400">
        <v>239.95</v>
      </c>
      <c r="L3237" s="399" t="s">
        <v>951</v>
      </c>
    </row>
    <row r="3238" spans="1:12" ht="13.5">
      <c r="A3238" s="399" t="s">
        <v>4248</v>
      </c>
      <c r="B3238" s="399" t="s">
        <v>4249</v>
      </c>
      <c r="C3238" s="399" t="s">
        <v>3611</v>
      </c>
      <c r="D3238" s="399" t="s">
        <v>4473</v>
      </c>
      <c r="E3238" s="400" t="s">
        <v>947</v>
      </c>
      <c r="F3238" s="399" t="s">
        <v>947</v>
      </c>
      <c r="G3238" s="399">
        <v>72313</v>
      </c>
      <c r="H3238" s="399" t="s">
        <v>4476</v>
      </c>
      <c r="I3238" s="399" t="s">
        <v>1036</v>
      </c>
      <c r="J3238" s="399" t="s">
        <v>1037</v>
      </c>
      <c r="K3238" s="400">
        <v>553.03</v>
      </c>
      <c r="L3238" s="399" t="s">
        <v>951</v>
      </c>
    </row>
    <row r="3239" spans="1:12" ht="13.5">
      <c r="A3239" s="399" t="s">
        <v>4248</v>
      </c>
      <c r="B3239" s="399" t="s">
        <v>4249</v>
      </c>
      <c r="C3239" s="399" t="s">
        <v>3611</v>
      </c>
      <c r="D3239" s="399" t="s">
        <v>4473</v>
      </c>
      <c r="E3239" s="400" t="s">
        <v>947</v>
      </c>
      <c r="F3239" s="399" t="s">
        <v>947</v>
      </c>
      <c r="G3239" s="399">
        <v>72482</v>
      </c>
      <c r="H3239" s="399" t="s">
        <v>4477</v>
      </c>
      <c r="I3239" s="399" t="s">
        <v>1036</v>
      </c>
      <c r="J3239" s="399" t="s">
        <v>1037</v>
      </c>
      <c r="K3239" s="400">
        <v>239.34</v>
      </c>
      <c r="L3239" s="399" t="s">
        <v>951</v>
      </c>
    </row>
    <row r="3240" spans="1:12" ht="13.5">
      <c r="A3240" s="399" t="s">
        <v>4248</v>
      </c>
      <c r="B3240" s="399" t="s">
        <v>4249</v>
      </c>
      <c r="C3240" s="399" t="s">
        <v>3611</v>
      </c>
      <c r="D3240" s="399" t="s">
        <v>4473</v>
      </c>
      <c r="E3240" s="400" t="s">
        <v>947</v>
      </c>
      <c r="F3240" s="399" t="s">
        <v>947</v>
      </c>
      <c r="G3240" s="399">
        <v>72619</v>
      </c>
      <c r="H3240" s="399" t="s">
        <v>4478</v>
      </c>
      <c r="I3240" s="399" t="s">
        <v>1036</v>
      </c>
      <c r="J3240" s="399" t="s">
        <v>1037</v>
      </c>
      <c r="K3240" s="400">
        <v>100.14</v>
      </c>
      <c r="L3240" s="399" t="s">
        <v>951</v>
      </c>
    </row>
    <row r="3241" spans="1:12" ht="13.5">
      <c r="A3241" s="399" t="s">
        <v>4248</v>
      </c>
      <c r="B3241" s="399" t="s">
        <v>4249</v>
      </c>
      <c r="C3241" s="399" t="s">
        <v>3611</v>
      </c>
      <c r="D3241" s="399" t="s">
        <v>4473</v>
      </c>
      <c r="E3241" s="400" t="s">
        <v>947</v>
      </c>
      <c r="F3241" s="399" t="s">
        <v>947</v>
      </c>
      <c r="G3241" s="399">
        <v>72620</v>
      </c>
      <c r="H3241" s="399" t="s">
        <v>4479</v>
      </c>
      <c r="I3241" s="399" t="s">
        <v>1036</v>
      </c>
      <c r="J3241" s="399" t="s">
        <v>1037</v>
      </c>
      <c r="K3241" s="400">
        <v>173.61</v>
      </c>
      <c r="L3241" s="399" t="s">
        <v>951</v>
      </c>
    </row>
    <row r="3242" spans="1:12" ht="13.5">
      <c r="A3242" s="399" t="s">
        <v>4248</v>
      </c>
      <c r="B3242" s="399" t="s">
        <v>4249</v>
      </c>
      <c r="C3242" s="399" t="s">
        <v>3611</v>
      </c>
      <c r="D3242" s="399" t="s">
        <v>4473</v>
      </c>
      <c r="E3242" s="400" t="s">
        <v>947</v>
      </c>
      <c r="F3242" s="399" t="s">
        <v>947</v>
      </c>
      <c r="G3242" s="399">
        <v>72621</v>
      </c>
      <c r="H3242" s="399" t="s">
        <v>4480</v>
      </c>
      <c r="I3242" s="399" t="s">
        <v>1036</v>
      </c>
      <c r="J3242" s="399" t="s">
        <v>1037</v>
      </c>
      <c r="K3242" s="400">
        <v>277.67</v>
      </c>
      <c r="L3242" s="399" t="s">
        <v>951</v>
      </c>
    </row>
    <row r="3243" spans="1:12" ht="13.5">
      <c r="A3243" s="399" t="s">
        <v>4248</v>
      </c>
      <c r="B3243" s="399" t="s">
        <v>4249</v>
      </c>
      <c r="C3243" s="399" t="s">
        <v>3611</v>
      </c>
      <c r="D3243" s="399" t="s">
        <v>4473</v>
      </c>
      <c r="E3243" s="400" t="s">
        <v>947</v>
      </c>
      <c r="F3243" s="399" t="s">
        <v>947</v>
      </c>
      <c r="G3243" s="399">
        <v>72667</v>
      </c>
      <c r="H3243" s="399" t="s">
        <v>4481</v>
      </c>
      <c r="I3243" s="399" t="s">
        <v>1036</v>
      </c>
      <c r="J3243" s="399" t="s">
        <v>1037</v>
      </c>
      <c r="K3243" s="400">
        <v>139.94</v>
      </c>
      <c r="L3243" s="399" t="s">
        <v>951</v>
      </c>
    </row>
    <row r="3244" spans="1:12" ht="13.5">
      <c r="A3244" s="399" t="s">
        <v>4248</v>
      </c>
      <c r="B3244" s="399" t="s">
        <v>4249</v>
      </c>
      <c r="C3244" s="399" t="s">
        <v>3611</v>
      </c>
      <c r="D3244" s="399" t="s">
        <v>4473</v>
      </c>
      <c r="E3244" s="400" t="s">
        <v>947</v>
      </c>
      <c r="F3244" s="399" t="s">
        <v>947</v>
      </c>
      <c r="G3244" s="399">
        <v>72668</v>
      </c>
      <c r="H3244" s="399" t="s">
        <v>4482</v>
      </c>
      <c r="I3244" s="399" t="s">
        <v>1036</v>
      </c>
      <c r="J3244" s="399" t="s">
        <v>1037</v>
      </c>
      <c r="K3244" s="400">
        <v>139.11000000000001</v>
      </c>
      <c r="L3244" s="399" t="s">
        <v>951</v>
      </c>
    </row>
    <row r="3245" spans="1:12" ht="13.5">
      <c r="A3245" s="399" t="s">
        <v>4248</v>
      </c>
      <c r="B3245" s="399" t="s">
        <v>4249</v>
      </c>
      <c r="C3245" s="399" t="s">
        <v>3611</v>
      </c>
      <c r="D3245" s="399" t="s">
        <v>4473</v>
      </c>
      <c r="E3245" s="400" t="s">
        <v>947</v>
      </c>
      <c r="F3245" s="399" t="s">
        <v>947</v>
      </c>
      <c r="G3245" s="399">
        <v>72669</v>
      </c>
      <c r="H3245" s="399" t="s">
        <v>4483</v>
      </c>
      <c r="I3245" s="399" t="s">
        <v>1036</v>
      </c>
      <c r="J3245" s="399" t="s">
        <v>1037</v>
      </c>
      <c r="K3245" s="400">
        <v>143.85</v>
      </c>
      <c r="L3245" s="399" t="s">
        <v>951</v>
      </c>
    </row>
    <row r="3246" spans="1:12" ht="13.5">
      <c r="A3246" s="399" t="s">
        <v>4248</v>
      </c>
      <c r="B3246" s="399" t="s">
        <v>4249</v>
      </c>
      <c r="C3246" s="399" t="s">
        <v>3611</v>
      </c>
      <c r="D3246" s="399" t="s">
        <v>4473</v>
      </c>
      <c r="E3246" s="400" t="s">
        <v>947</v>
      </c>
      <c r="F3246" s="399" t="s">
        <v>947</v>
      </c>
      <c r="G3246" s="399">
        <v>72681</v>
      </c>
      <c r="H3246" s="399" t="s">
        <v>4484</v>
      </c>
      <c r="I3246" s="399" t="s">
        <v>1036</v>
      </c>
      <c r="J3246" s="399" t="s">
        <v>1037</v>
      </c>
      <c r="K3246" s="400">
        <v>97.59</v>
      </c>
      <c r="L3246" s="399" t="s">
        <v>951</v>
      </c>
    </row>
    <row r="3247" spans="1:12" ht="13.5">
      <c r="A3247" s="399" t="s">
        <v>4248</v>
      </c>
      <c r="B3247" s="399" t="s">
        <v>4249</v>
      </c>
      <c r="C3247" s="399" t="s">
        <v>3611</v>
      </c>
      <c r="D3247" s="399" t="s">
        <v>4473</v>
      </c>
      <c r="E3247" s="400" t="s">
        <v>947</v>
      </c>
      <c r="F3247" s="399" t="s">
        <v>947</v>
      </c>
      <c r="G3247" s="399">
        <v>72682</v>
      </c>
      <c r="H3247" s="399" t="s">
        <v>4485</v>
      </c>
      <c r="I3247" s="399" t="s">
        <v>1036</v>
      </c>
      <c r="J3247" s="399" t="s">
        <v>1037</v>
      </c>
      <c r="K3247" s="400">
        <v>194.05</v>
      </c>
      <c r="L3247" s="399" t="s">
        <v>951</v>
      </c>
    </row>
    <row r="3248" spans="1:12" ht="13.5">
      <c r="A3248" s="399" t="s">
        <v>4248</v>
      </c>
      <c r="B3248" s="399" t="s">
        <v>4249</v>
      </c>
      <c r="C3248" s="399" t="s">
        <v>3611</v>
      </c>
      <c r="D3248" s="399" t="s">
        <v>4473</v>
      </c>
      <c r="E3248" s="400" t="s">
        <v>947</v>
      </c>
      <c r="F3248" s="399" t="s">
        <v>947</v>
      </c>
      <c r="G3248" s="399">
        <v>72683</v>
      </c>
      <c r="H3248" s="399" t="s">
        <v>4486</v>
      </c>
      <c r="I3248" s="399" t="s">
        <v>1036</v>
      </c>
      <c r="J3248" s="399" t="s">
        <v>1037</v>
      </c>
      <c r="K3248" s="400">
        <v>310.31</v>
      </c>
      <c r="L3248" s="399" t="s">
        <v>951</v>
      </c>
    </row>
    <row r="3249" spans="1:12" ht="13.5">
      <c r="A3249" s="399" t="s">
        <v>4248</v>
      </c>
      <c r="B3249" s="399" t="s">
        <v>4249</v>
      </c>
      <c r="C3249" s="399" t="s">
        <v>3611</v>
      </c>
      <c r="D3249" s="399" t="s">
        <v>4473</v>
      </c>
      <c r="E3249" s="400" t="s">
        <v>947</v>
      </c>
      <c r="F3249" s="399" t="s">
        <v>947</v>
      </c>
      <c r="G3249" s="399">
        <v>72719</v>
      </c>
      <c r="H3249" s="399" t="s">
        <v>4487</v>
      </c>
      <c r="I3249" s="399" t="s">
        <v>1036</v>
      </c>
      <c r="J3249" s="399" t="s">
        <v>1037</v>
      </c>
      <c r="K3249" s="400">
        <v>215.29</v>
      </c>
      <c r="L3249" s="399" t="s">
        <v>951</v>
      </c>
    </row>
    <row r="3250" spans="1:12" ht="13.5">
      <c r="A3250" s="399" t="s">
        <v>4248</v>
      </c>
      <c r="B3250" s="399" t="s">
        <v>4249</v>
      </c>
      <c r="C3250" s="399" t="s">
        <v>3611</v>
      </c>
      <c r="D3250" s="399" t="s">
        <v>4473</v>
      </c>
      <c r="E3250" s="400" t="s">
        <v>947</v>
      </c>
      <c r="F3250" s="399" t="s">
        <v>947</v>
      </c>
      <c r="G3250" s="399">
        <v>72720</v>
      </c>
      <c r="H3250" s="399" t="s">
        <v>4488</v>
      </c>
      <c r="I3250" s="399" t="s">
        <v>1036</v>
      </c>
      <c r="J3250" s="399" t="s">
        <v>1037</v>
      </c>
      <c r="K3250" s="400">
        <v>295.13</v>
      </c>
      <c r="L3250" s="399" t="s">
        <v>951</v>
      </c>
    </row>
    <row r="3251" spans="1:12" ht="13.5">
      <c r="A3251" s="399" t="s">
        <v>4248</v>
      </c>
      <c r="B3251" s="399" t="s">
        <v>4249</v>
      </c>
      <c r="C3251" s="399" t="s">
        <v>3611</v>
      </c>
      <c r="D3251" s="399" t="s">
        <v>4473</v>
      </c>
      <c r="E3251" s="400" t="s">
        <v>947</v>
      </c>
      <c r="F3251" s="399" t="s">
        <v>947</v>
      </c>
      <c r="G3251" s="399">
        <v>72721</v>
      </c>
      <c r="H3251" s="399" t="s">
        <v>4489</v>
      </c>
      <c r="I3251" s="399" t="s">
        <v>1036</v>
      </c>
      <c r="J3251" s="399" t="s">
        <v>1037</v>
      </c>
      <c r="K3251" s="400">
        <v>632.72</v>
      </c>
      <c r="L3251" s="399" t="s">
        <v>951</v>
      </c>
    </row>
    <row r="3252" spans="1:12" ht="13.5">
      <c r="A3252" s="399" t="s">
        <v>4248</v>
      </c>
      <c r="B3252" s="399" t="s">
        <v>4249</v>
      </c>
      <c r="C3252" s="399" t="s">
        <v>3611</v>
      </c>
      <c r="D3252" s="399" t="s">
        <v>4473</v>
      </c>
      <c r="E3252" s="400" t="s">
        <v>947</v>
      </c>
      <c r="F3252" s="399" t="s">
        <v>947</v>
      </c>
      <c r="G3252" s="399">
        <v>89358</v>
      </c>
      <c r="H3252" s="399" t="s">
        <v>4490</v>
      </c>
      <c r="I3252" s="399" t="s">
        <v>1036</v>
      </c>
      <c r="J3252" s="399" t="s">
        <v>1037</v>
      </c>
      <c r="K3252" s="400">
        <v>6.15</v>
      </c>
      <c r="L3252" s="399" t="s">
        <v>951</v>
      </c>
    </row>
    <row r="3253" spans="1:12" ht="13.5">
      <c r="A3253" s="399" t="s">
        <v>4248</v>
      </c>
      <c r="B3253" s="399" t="s">
        <v>4249</v>
      </c>
      <c r="C3253" s="399" t="s">
        <v>3611</v>
      </c>
      <c r="D3253" s="399" t="s">
        <v>4473</v>
      </c>
      <c r="E3253" s="400" t="s">
        <v>947</v>
      </c>
      <c r="F3253" s="399" t="s">
        <v>947</v>
      </c>
      <c r="G3253" s="399">
        <v>89359</v>
      </c>
      <c r="H3253" s="399" t="s">
        <v>4491</v>
      </c>
      <c r="I3253" s="399" t="s">
        <v>1036</v>
      </c>
      <c r="J3253" s="399" t="s">
        <v>1037</v>
      </c>
      <c r="K3253" s="400">
        <v>6.41</v>
      </c>
      <c r="L3253" s="399" t="s">
        <v>951</v>
      </c>
    </row>
    <row r="3254" spans="1:12" ht="13.5">
      <c r="A3254" s="399" t="s">
        <v>4248</v>
      </c>
      <c r="B3254" s="399" t="s">
        <v>4249</v>
      </c>
      <c r="C3254" s="399" t="s">
        <v>3611</v>
      </c>
      <c r="D3254" s="399" t="s">
        <v>4473</v>
      </c>
      <c r="E3254" s="400" t="s">
        <v>947</v>
      </c>
      <c r="F3254" s="399" t="s">
        <v>947</v>
      </c>
      <c r="G3254" s="399">
        <v>89360</v>
      </c>
      <c r="H3254" s="399" t="s">
        <v>4492</v>
      </c>
      <c r="I3254" s="399" t="s">
        <v>1036</v>
      </c>
      <c r="J3254" s="399" t="s">
        <v>1037</v>
      </c>
      <c r="K3254" s="400">
        <v>7.54</v>
      </c>
      <c r="L3254" s="399" t="s">
        <v>951</v>
      </c>
    </row>
    <row r="3255" spans="1:12" ht="13.5">
      <c r="A3255" s="399" t="s">
        <v>4248</v>
      </c>
      <c r="B3255" s="399" t="s">
        <v>4249</v>
      </c>
      <c r="C3255" s="399" t="s">
        <v>3611</v>
      </c>
      <c r="D3255" s="399" t="s">
        <v>4473</v>
      </c>
      <c r="E3255" s="400" t="s">
        <v>947</v>
      </c>
      <c r="F3255" s="399" t="s">
        <v>947</v>
      </c>
      <c r="G3255" s="399">
        <v>89361</v>
      </c>
      <c r="H3255" s="399" t="s">
        <v>4493</v>
      </c>
      <c r="I3255" s="399" t="s">
        <v>1036</v>
      </c>
      <c r="J3255" s="399" t="s">
        <v>1037</v>
      </c>
      <c r="K3255" s="400">
        <v>7.1</v>
      </c>
      <c r="L3255" s="399" t="s">
        <v>951</v>
      </c>
    </row>
    <row r="3256" spans="1:12" ht="13.5">
      <c r="A3256" s="399" t="s">
        <v>4248</v>
      </c>
      <c r="B3256" s="399" t="s">
        <v>4249</v>
      </c>
      <c r="C3256" s="399" t="s">
        <v>3611</v>
      </c>
      <c r="D3256" s="399" t="s">
        <v>4473</v>
      </c>
      <c r="E3256" s="400" t="s">
        <v>947</v>
      </c>
      <c r="F3256" s="399" t="s">
        <v>947</v>
      </c>
      <c r="G3256" s="399">
        <v>89362</v>
      </c>
      <c r="H3256" s="399" t="s">
        <v>4494</v>
      </c>
      <c r="I3256" s="399" t="s">
        <v>1036</v>
      </c>
      <c r="J3256" s="399" t="s">
        <v>1037</v>
      </c>
      <c r="K3256" s="400">
        <v>7.28</v>
      </c>
      <c r="L3256" s="399" t="s">
        <v>951</v>
      </c>
    </row>
    <row r="3257" spans="1:12" ht="13.5">
      <c r="A3257" s="399" t="s">
        <v>4248</v>
      </c>
      <c r="B3257" s="399" t="s">
        <v>4249</v>
      </c>
      <c r="C3257" s="399" t="s">
        <v>3611</v>
      </c>
      <c r="D3257" s="399" t="s">
        <v>4473</v>
      </c>
      <c r="E3257" s="400" t="s">
        <v>947</v>
      </c>
      <c r="F3257" s="399" t="s">
        <v>947</v>
      </c>
      <c r="G3257" s="399">
        <v>89363</v>
      </c>
      <c r="H3257" s="399" t="s">
        <v>4495</v>
      </c>
      <c r="I3257" s="399" t="s">
        <v>1036</v>
      </c>
      <c r="J3257" s="399" t="s">
        <v>1037</v>
      </c>
      <c r="K3257" s="400">
        <v>7.85</v>
      </c>
      <c r="L3257" s="399" t="s">
        <v>951</v>
      </c>
    </row>
    <row r="3258" spans="1:12" ht="13.5">
      <c r="A3258" s="399" t="s">
        <v>4248</v>
      </c>
      <c r="B3258" s="399" t="s">
        <v>4249</v>
      </c>
      <c r="C3258" s="399" t="s">
        <v>3611</v>
      </c>
      <c r="D3258" s="399" t="s">
        <v>4473</v>
      </c>
      <c r="E3258" s="400" t="s">
        <v>947</v>
      </c>
      <c r="F3258" s="399" t="s">
        <v>947</v>
      </c>
      <c r="G3258" s="399">
        <v>89364</v>
      </c>
      <c r="H3258" s="399" t="s">
        <v>4496</v>
      </c>
      <c r="I3258" s="399" t="s">
        <v>1036</v>
      </c>
      <c r="J3258" s="399" t="s">
        <v>1037</v>
      </c>
      <c r="K3258" s="400">
        <v>9.0399999999999991</v>
      </c>
      <c r="L3258" s="399" t="s">
        <v>951</v>
      </c>
    </row>
    <row r="3259" spans="1:12" ht="13.5">
      <c r="A3259" s="399" t="s">
        <v>4248</v>
      </c>
      <c r="B3259" s="399" t="s">
        <v>4249</v>
      </c>
      <c r="C3259" s="399" t="s">
        <v>3611</v>
      </c>
      <c r="D3259" s="399" t="s">
        <v>4473</v>
      </c>
      <c r="E3259" s="400" t="s">
        <v>947</v>
      </c>
      <c r="F3259" s="399" t="s">
        <v>947</v>
      </c>
      <c r="G3259" s="399">
        <v>89365</v>
      </c>
      <c r="H3259" s="399" t="s">
        <v>4497</v>
      </c>
      <c r="I3259" s="399" t="s">
        <v>1036</v>
      </c>
      <c r="J3259" s="399" t="s">
        <v>1037</v>
      </c>
      <c r="K3259" s="400">
        <v>8.51</v>
      </c>
      <c r="L3259" s="399" t="s">
        <v>951</v>
      </c>
    </row>
    <row r="3260" spans="1:12" ht="13.5">
      <c r="A3260" s="399" t="s">
        <v>4248</v>
      </c>
      <c r="B3260" s="399" t="s">
        <v>4249</v>
      </c>
      <c r="C3260" s="399" t="s">
        <v>3611</v>
      </c>
      <c r="D3260" s="399" t="s">
        <v>4473</v>
      </c>
      <c r="E3260" s="400" t="s">
        <v>947</v>
      </c>
      <c r="F3260" s="399" t="s">
        <v>947</v>
      </c>
      <c r="G3260" s="399">
        <v>89366</v>
      </c>
      <c r="H3260" s="399" t="s">
        <v>4498</v>
      </c>
      <c r="I3260" s="399" t="s">
        <v>1036</v>
      </c>
      <c r="J3260" s="399" t="s">
        <v>1037</v>
      </c>
      <c r="K3260" s="400">
        <v>12.17</v>
      </c>
      <c r="L3260" s="399" t="s">
        <v>951</v>
      </c>
    </row>
    <row r="3261" spans="1:12" ht="13.5">
      <c r="A3261" s="399" t="s">
        <v>4248</v>
      </c>
      <c r="B3261" s="399" t="s">
        <v>4249</v>
      </c>
      <c r="C3261" s="399" t="s">
        <v>3611</v>
      </c>
      <c r="D3261" s="399" t="s">
        <v>4473</v>
      </c>
      <c r="E3261" s="400" t="s">
        <v>947</v>
      </c>
      <c r="F3261" s="399" t="s">
        <v>947</v>
      </c>
      <c r="G3261" s="399">
        <v>89367</v>
      </c>
      <c r="H3261" s="399" t="s">
        <v>4499</v>
      </c>
      <c r="I3261" s="399" t="s">
        <v>1036</v>
      </c>
      <c r="J3261" s="399" t="s">
        <v>1037</v>
      </c>
      <c r="K3261" s="400">
        <v>9.8000000000000007</v>
      </c>
      <c r="L3261" s="399" t="s">
        <v>951</v>
      </c>
    </row>
    <row r="3262" spans="1:12" ht="13.5">
      <c r="A3262" s="399" t="s">
        <v>4248</v>
      </c>
      <c r="B3262" s="399" t="s">
        <v>4249</v>
      </c>
      <c r="C3262" s="399" t="s">
        <v>3611</v>
      </c>
      <c r="D3262" s="399" t="s">
        <v>4473</v>
      </c>
      <c r="E3262" s="400" t="s">
        <v>947</v>
      </c>
      <c r="F3262" s="399" t="s">
        <v>947</v>
      </c>
      <c r="G3262" s="399">
        <v>89368</v>
      </c>
      <c r="H3262" s="399" t="s">
        <v>4500</v>
      </c>
      <c r="I3262" s="399" t="s">
        <v>1036</v>
      </c>
      <c r="J3262" s="399" t="s">
        <v>1037</v>
      </c>
      <c r="K3262" s="400">
        <v>11.41</v>
      </c>
      <c r="L3262" s="399" t="s">
        <v>951</v>
      </c>
    </row>
    <row r="3263" spans="1:12" ht="13.5">
      <c r="A3263" s="399" t="s">
        <v>4248</v>
      </c>
      <c r="B3263" s="399" t="s">
        <v>4249</v>
      </c>
      <c r="C3263" s="399" t="s">
        <v>3611</v>
      </c>
      <c r="D3263" s="399" t="s">
        <v>4473</v>
      </c>
      <c r="E3263" s="400" t="s">
        <v>947</v>
      </c>
      <c r="F3263" s="399" t="s">
        <v>947</v>
      </c>
      <c r="G3263" s="399">
        <v>89369</v>
      </c>
      <c r="H3263" s="399" t="s">
        <v>4501</v>
      </c>
      <c r="I3263" s="399" t="s">
        <v>1036</v>
      </c>
      <c r="J3263" s="399" t="s">
        <v>1037</v>
      </c>
      <c r="K3263" s="400">
        <v>13.41</v>
      </c>
      <c r="L3263" s="399" t="s">
        <v>951</v>
      </c>
    </row>
    <row r="3264" spans="1:12" ht="13.5">
      <c r="A3264" s="399" t="s">
        <v>4248</v>
      </c>
      <c r="B3264" s="399" t="s">
        <v>4249</v>
      </c>
      <c r="C3264" s="399" t="s">
        <v>3611</v>
      </c>
      <c r="D3264" s="399" t="s">
        <v>4473</v>
      </c>
      <c r="E3264" s="400" t="s">
        <v>947</v>
      </c>
      <c r="F3264" s="399" t="s">
        <v>947</v>
      </c>
      <c r="G3264" s="399">
        <v>89370</v>
      </c>
      <c r="H3264" s="399" t="s">
        <v>4502</v>
      </c>
      <c r="I3264" s="399" t="s">
        <v>1036</v>
      </c>
      <c r="J3264" s="399" t="s">
        <v>1037</v>
      </c>
      <c r="K3264" s="400">
        <v>11.07</v>
      </c>
      <c r="L3264" s="399" t="s">
        <v>951</v>
      </c>
    </row>
    <row r="3265" spans="1:12" ht="13.5">
      <c r="A3265" s="399" t="s">
        <v>4248</v>
      </c>
      <c r="B3265" s="399" t="s">
        <v>4249</v>
      </c>
      <c r="C3265" s="399" t="s">
        <v>3611</v>
      </c>
      <c r="D3265" s="399" t="s">
        <v>4473</v>
      </c>
      <c r="E3265" s="400" t="s">
        <v>947</v>
      </c>
      <c r="F3265" s="399" t="s">
        <v>947</v>
      </c>
      <c r="G3265" s="399">
        <v>89371</v>
      </c>
      <c r="H3265" s="399" t="s">
        <v>4503</v>
      </c>
      <c r="I3265" s="399" t="s">
        <v>1036</v>
      </c>
      <c r="J3265" s="399" t="s">
        <v>1037</v>
      </c>
      <c r="K3265" s="400">
        <v>4.54</v>
      </c>
      <c r="L3265" s="399" t="s">
        <v>951</v>
      </c>
    </row>
    <row r="3266" spans="1:12" ht="13.5">
      <c r="A3266" s="399" t="s">
        <v>4248</v>
      </c>
      <c r="B3266" s="399" t="s">
        <v>4249</v>
      </c>
      <c r="C3266" s="399" t="s">
        <v>3611</v>
      </c>
      <c r="D3266" s="399" t="s">
        <v>4473</v>
      </c>
      <c r="E3266" s="400" t="s">
        <v>947</v>
      </c>
      <c r="F3266" s="399" t="s">
        <v>947</v>
      </c>
      <c r="G3266" s="399">
        <v>89372</v>
      </c>
      <c r="H3266" s="399" t="s">
        <v>4504</v>
      </c>
      <c r="I3266" s="399" t="s">
        <v>1036</v>
      </c>
      <c r="J3266" s="399" t="s">
        <v>1037</v>
      </c>
      <c r="K3266" s="400">
        <v>9.85</v>
      </c>
      <c r="L3266" s="399" t="s">
        <v>951</v>
      </c>
    </row>
    <row r="3267" spans="1:12" ht="13.5">
      <c r="A3267" s="399" t="s">
        <v>4248</v>
      </c>
      <c r="B3267" s="399" t="s">
        <v>4249</v>
      </c>
      <c r="C3267" s="399" t="s">
        <v>3611</v>
      </c>
      <c r="D3267" s="399" t="s">
        <v>4473</v>
      </c>
      <c r="E3267" s="400" t="s">
        <v>947</v>
      </c>
      <c r="F3267" s="399" t="s">
        <v>947</v>
      </c>
      <c r="G3267" s="399">
        <v>89373</v>
      </c>
      <c r="H3267" s="399" t="s">
        <v>4505</v>
      </c>
      <c r="I3267" s="399" t="s">
        <v>1036</v>
      </c>
      <c r="J3267" s="399" t="s">
        <v>1037</v>
      </c>
      <c r="K3267" s="400">
        <v>5.0199999999999996</v>
      </c>
      <c r="L3267" s="399" t="s">
        <v>951</v>
      </c>
    </row>
    <row r="3268" spans="1:12" ht="13.5">
      <c r="A3268" s="399" t="s">
        <v>4248</v>
      </c>
      <c r="B3268" s="399" t="s">
        <v>4249</v>
      </c>
      <c r="C3268" s="399" t="s">
        <v>3611</v>
      </c>
      <c r="D3268" s="399" t="s">
        <v>4473</v>
      </c>
      <c r="E3268" s="400" t="s">
        <v>947</v>
      </c>
      <c r="F3268" s="399" t="s">
        <v>947</v>
      </c>
      <c r="G3268" s="399">
        <v>89374</v>
      </c>
      <c r="H3268" s="399" t="s">
        <v>4506</v>
      </c>
      <c r="I3268" s="399" t="s">
        <v>1036</v>
      </c>
      <c r="J3268" s="399" t="s">
        <v>1037</v>
      </c>
      <c r="K3268" s="400">
        <v>7.9</v>
      </c>
      <c r="L3268" s="399" t="s">
        <v>951</v>
      </c>
    </row>
    <row r="3269" spans="1:12" ht="13.5">
      <c r="A3269" s="399" t="s">
        <v>4248</v>
      </c>
      <c r="B3269" s="399" t="s">
        <v>4249</v>
      </c>
      <c r="C3269" s="399" t="s">
        <v>3611</v>
      </c>
      <c r="D3269" s="399" t="s">
        <v>4473</v>
      </c>
      <c r="E3269" s="400" t="s">
        <v>947</v>
      </c>
      <c r="F3269" s="399" t="s">
        <v>947</v>
      </c>
      <c r="G3269" s="399">
        <v>89375</v>
      </c>
      <c r="H3269" s="399" t="s">
        <v>4507</v>
      </c>
      <c r="I3269" s="399" t="s">
        <v>1036</v>
      </c>
      <c r="J3269" s="399" t="s">
        <v>1037</v>
      </c>
      <c r="K3269" s="400">
        <v>9.64</v>
      </c>
      <c r="L3269" s="399" t="s">
        <v>951</v>
      </c>
    </row>
    <row r="3270" spans="1:12" ht="13.5">
      <c r="A3270" s="399" t="s">
        <v>4248</v>
      </c>
      <c r="B3270" s="399" t="s">
        <v>4249</v>
      </c>
      <c r="C3270" s="399" t="s">
        <v>3611</v>
      </c>
      <c r="D3270" s="399" t="s">
        <v>4473</v>
      </c>
      <c r="E3270" s="400" t="s">
        <v>947</v>
      </c>
      <c r="F3270" s="399" t="s">
        <v>947</v>
      </c>
      <c r="G3270" s="399">
        <v>89376</v>
      </c>
      <c r="H3270" s="399" t="s">
        <v>4508</v>
      </c>
      <c r="I3270" s="399" t="s">
        <v>1036</v>
      </c>
      <c r="J3270" s="399" t="s">
        <v>1037</v>
      </c>
      <c r="K3270" s="400">
        <v>4.59</v>
      </c>
      <c r="L3270" s="399" t="s">
        <v>951</v>
      </c>
    </row>
    <row r="3271" spans="1:12" ht="13.5">
      <c r="A3271" s="399" t="s">
        <v>4248</v>
      </c>
      <c r="B3271" s="399" t="s">
        <v>4249</v>
      </c>
      <c r="C3271" s="399" t="s">
        <v>3611</v>
      </c>
      <c r="D3271" s="399" t="s">
        <v>4473</v>
      </c>
      <c r="E3271" s="400" t="s">
        <v>947</v>
      </c>
      <c r="F3271" s="399" t="s">
        <v>947</v>
      </c>
      <c r="G3271" s="399">
        <v>89377</v>
      </c>
      <c r="H3271" s="399" t="s">
        <v>4509</v>
      </c>
      <c r="I3271" s="399" t="s">
        <v>1036</v>
      </c>
      <c r="J3271" s="399" t="s">
        <v>1037</v>
      </c>
      <c r="K3271" s="400">
        <v>7.16</v>
      </c>
      <c r="L3271" s="399" t="s">
        <v>951</v>
      </c>
    </row>
    <row r="3272" spans="1:12" ht="13.5">
      <c r="A3272" s="399" t="s">
        <v>4248</v>
      </c>
      <c r="B3272" s="399" t="s">
        <v>4249</v>
      </c>
      <c r="C3272" s="399" t="s">
        <v>3611</v>
      </c>
      <c r="D3272" s="399" t="s">
        <v>4473</v>
      </c>
      <c r="E3272" s="400" t="s">
        <v>947</v>
      </c>
      <c r="F3272" s="399" t="s">
        <v>947</v>
      </c>
      <c r="G3272" s="399">
        <v>89378</v>
      </c>
      <c r="H3272" s="399" t="s">
        <v>4510</v>
      </c>
      <c r="I3272" s="399" t="s">
        <v>1036</v>
      </c>
      <c r="J3272" s="399" t="s">
        <v>1037</v>
      </c>
      <c r="K3272" s="400">
        <v>5.36</v>
      </c>
      <c r="L3272" s="399" t="s">
        <v>951</v>
      </c>
    </row>
    <row r="3273" spans="1:12" ht="13.5">
      <c r="A3273" s="399" t="s">
        <v>4248</v>
      </c>
      <c r="B3273" s="399" t="s">
        <v>4249</v>
      </c>
      <c r="C3273" s="399" t="s">
        <v>3611</v>
      </c>
      <c r="D3273" s="399" t="s">
        <v>4473</v>
      </c>
      <c r="E3273" s="400" t="s">
        <v>947</v>
      </c>
      <c r="F3273" s="399" t="s">
        <v>947</v>
      </c>
      <c r="G3273" s="399">
        <v>89379</v>
      </c>
      <c r="H3273" s="399" t="s">
        <v>4511</v>
      </c>
      <c r="I3273" s="399" t="s">
        <v>1036</v>
      </c>
      <c r="J3273" s="399" t="s">
        <v>1037</v>
      </c>
      <c r="K3273" s="400">
        <v>12.44</v>
      </c>
      <c r="L3273" s="399" t="s">
        <v>951</v>
      </c>
    </row>
    <row r="3274" spans="1:12" ht="13.5">
      <c r="A3274" s="399" t="s">
        <v>4248</v>
      </c>
      <c r="B3274" s="399" t="s">
        <v>4249</v>
      </c>
      <c r="C3274" s="399" t="s">
        <v>3611</v>
      </c>
      <c r="D3274" s="399" t="s">
        <v>4473</v>
      </c>
      <c r="E3274" s="400" t="s">
        <v>947</v>
      </c>
      <c r="F3274" s="399" t="s">
        <v>947</v>
      </c>
      <c r="G3274" s="399">
        <v>89380</v>
      </c>
      <c r="H3274" s="399" t="s">
        <v>4512</v>
      </c>
      <c r="I3274" s="399" t="s">
        <v>1036</v>
      </c>
      <c r="J3274" s="399" t="s">
        <v>1037</v>
      </c>
      <c r="K3274" s="400">
        <v>7.53</v>
      </c>
      <c r="L3274" s="399" t="s">
        <v>951</v>
      </c>
    </row>
    <row r="3275" spans="1:12" ht="13.5">
      <c r="A3275" s="399" t="s">
        <v>4248</v>
      </c>
      <c r="B3275" s="399" t="s">
        <v>4249</v>
      </c>
      <c r="C3275" s="399" t="s">
        <v>3611</v>
      </c>
      <c r="D3275" s="399" t="s">
        <v>4473</v>
      </c>
      <c r="E3275" s="400" t="s">
        <v>947</v>
      </c>
      <c r="F3275" s="399" t="s">
        <v>947</v>
      </c>
      <c r="G3275" s="399">
        <v>89381</v>
      </c>
      <c r="H3275" s="399" t="s">
        <v>4513</v>
      </c>
      <c r="I3275" s="399" t="s">
        <v>1036</v>
      </c>
      <c r="J3275" s="399" t="s">
        <v>1037</v>
      </c>
      <c r="K3275" s="400">
        <v>9.84</v>
      </c>
      <c r="L3275" s="399" t="s">
        <v>951</v>
      </c>
    </row>
    <row r="3276" spans="1:12" ht="13.5">
      <c r="A3276" s="399" t="s">
        <v>4248</v>
      </c>
      <c r="B3276" s="399" t="s">
        <v>4249</v>
      </c>
      <c r="C3276" s="399" t="s">
        <v>3611</v>
      </c>
      <c r="D3276" s="399" t="s">
        <v>4473</v>
      </c>
      <c r="E3276" s="400" t="s">
        <v>947</v>
      </c>
      <c r="F3276" s="399" t="s">
        <v>947</v>
      </c>
      <c r="G3276" s="399">
        <v>89382</v>
      </c>
      <c r="H3276" s="399" t="s">
        <v>4514</v>
      </c>
      <c r="I3276" s="399" t="s">
        <v>1036</v>
      </c>
      <c r="J3276" s="399" t="s">
        <v>1037</v>
      </c>
      <c r="K3276" s="400">
        <v>11.46</v>
      </c>
      <c r="L3276" s="399" t="s">
        <v>951</v>
      </c>
    </row>
    <row r="3277" spans="1:12" ht="13.5">
      <c r="A3277" s="399" t="s">
        <v>4248</v>
      </c>
      <c r="B3277" s="399" t="s">
        <v>4249</v>
      </c>
      <c r="C3277" s="399" t="s">
        <v>3611</v>
      </c>
      <c r="D3277" s="399" t="s">
        <v>4473</v>
      </c>
      <c r="E3277" s="400" t="s">
        <v>947</v>
      </c>
      <c r="F3277" s="399" t="s">
        <v>947</v>
      </c>
      <c r="G3277" s="399">
        <v>89383</v>
      </c>
      <c r="H3277" s="399" t="s">
        <v>4515</v>
      </c>
      <c r="I3277" s="399" t="s">
        <v>1036</v>
      </c>
      <c r="J3277" s="399" t="s">
        <v>1037</v>
      </c>
      <c r="K3277" s="400">
        <v>5.43</v>
      </c>
      <c r="L3277" s="399" t="s">
        <v>951</v>
      </c>
    </row>
    <row r="3278" spans="1:12" ht="13.5">
      <c r="A3278" s="399" t="s">
        <v>4248</v>
      </c>
      <c r="B3278" s="399" t="s">
        <v>4249</v>
      </c>
      <c r="C3278" s="399" t="s">
        <v>3611</v>
      </c>
      <c r="D3278" s="399" t="s">
        <v>4473</v>
      </c>
      <c r="E3278" s="400" t="s">
        <v>947</v>
      </c>
      <c r="F3278" s="399" t="s">
        <v>947</v>
      </c>
      <c r="G3278" s="399">
        <v>89384</v>
      </c>
      <c r="H3278" s="399" t="s">
        <v>4516</v>
      </c>
      <c r="I3278" s="399" t="s">
        <v>1036</v>
      </c>
      <c r="J3278" s="399" t="s">
        <v>1037</v>
      </c>
      <c r="K3278" s="400">
        <v>9.9499999999999993</v>
      </c>
      <c r="L3278" s="399" t="s">
        <v>951</v>
      </c>
    </row>
    <row r="3279" spans="1:12" ht="13.5">
      <c r="A3279" s="399" t="s">
        <v>4248</v>
      </c>
      <c r="B3279" s="399" t="s">
        <v>4249</v>
      </c>
      <c r="C3279" s="399" t="s">
        <v>3611</v>
      </c>
      <c r="D3279" s="399" t="s">
        <v>4473</v>
      </c>
      <c r="E3279" s="400" t="s">
        <v>947</v>
      </c>
      <c r="F3279" s="399" t="s">
        <v>947</v>
      </c>
      <c r="G3279" s="399">
        <v>89385</v>
      </c>
      <c r="H3279" s="399" t="s">
        <v>4517</v>
      </c>
      <c r="I3279" s="399" t="s">
        <v>1036</v>
      </c>
      <c r="J3279" s="399" t="s">
        <v>1037</v>
      </c>
      <c r="K3279" s="400">
        <v>5.99</v>
      </c>
      <c r="L3279" s="399" t="s">
        <v>951</v>
      </c>
    </row>
    <row r="3280" spans="1:12" ht="13.5">
      <c r="A3280" s="399" t="s">
        <v>4248</v>
      </c>
      <c r="B3280" s="399" t="s">
        <v>4249</v>
      </c>
      <c r="C3280" s="399" t="s">
        <v>3611</v>
      </c>
      <c r="D3280" s="399" t="s">
        <v>4473</v>
      </c>
      <c r="E3280" s="400" t="s">
        <v>947</v>
      </c>
      <c r="F3280" s="399" t="s">
        <v>947</v>
      </c>
      <c r="G3280" s="399">
        <v>89386</v>
      </c>
      <c r="H3280" s="399" t="s">
        <v>4518</v>
      </c>
      <c r="I3280" s="399" t="s">
        <v>1036</v>
      </c>
      <c r="J3280" s="399" t="s">
        <v>1037</v>
      </c>
      <c r="K3280" s="400">
        <v>7.25</v>
      </c>
      <c r="L3280" s="399" t="s">
        <v>951</v>
      </c>
    </row>
    <row r="3281" spans="1:12" ht="13.5">
      <c r="A3281" s="399" t="s">
        <v>4248</v>
      </c>
      <c r="B3281" s="399" t="s">
        <v>4249</v>
      </c>
      <c r="C3281" s="399" t="s">
        <v>3611</v>
      </c>
      <c r="D3281" s="399" t="s">
        <v>4473</v>
      </c>
      <c r="E3281" s="400" t="s">
        <v>947</v>
      </c>
      <c r="F3281" s="399" t="s">
        <v>947</v>
      </c>
      <c r="G3281" s="399">
        <v>89387</v>
      </c>
      <c r="H3281" s="399" t="s">
        <v>4519</v>
      </c>
      <c r="I3281" s="399" t="s">
        <v>1036</v>
      </c>
      <c r="J3281" s="399" t="s">
        <v>1037</v>
      </c>
      <c r="K3281" s="400">
        <v>24.16</v>
      </c>
      <c r="L3281" s="399" t="s">
        <v>951</v>
      </c>
    </row>
    <row r="3282" spans="1:12" ht="13.5">
      <c r="A3282" s="399" t="s">
        <v>4248</v>
      </c>
      <c r="B3282" s="399" t="s">
        <v>4249</v>
      </c>
      <c r="C3282" s="399" t="s">
        <v>3611</v>
      </c>
      <c r="D3282" s="399" t="s">
        <v>4473</v>
      </c>
      <c r="E3282" s="400" t="s">
        <v>947</v>
      </c>
      <c r="F3282" s="399" t="s">
        <v>947</v>
      </c>
      <c r="G3282" s="399">
        <v>89388</v>
      </c>
      <c r="H3282" s="399" t="s">
        <v>4520</v>
      </c>
      <c r="I3282" s="399" t="s">
        <v>1036</v>
      </c>
      <c r="J3282" s="399" t="s">
        <v>1037</v>
      </c>
      <c r="K3282" s="400">
        <v>9.17</v>
      </c>
      <c r="L3282" s="399" t="s">
        <v>951</v>
      </c>
    </row>
    <row r="3283" spans="1:12" ht="13.5">
      <c r="A3283" s="399" t="s">
        <v>4248</v>
      </c>
      <c r="B3283" s="399" t="s">
        <v>4249</v>
      </c>
      <c r="C3283" s="399" t="s">
        <v>3611</v>
      </c>
      <c r="D3283" s="399" t="s">
        <v>4473</v>
      </c>
      <c r="E3283" s="400" t="s">
        <v>947</v>
      </c>
      <c r="F3283" s="399" t="s">
        <v>947</v>
      </c>
      <c r="G3283" s="399">
        <v>89389</v>
      </c>
      <c r="H3283" s="399" t="s">
        <v>4521</v>
      </c>
      <c r="I3283" s="399" t="s">
        <v>1036</v>
      </c>
      <c r="J3283" s="399" t="s">
        <v>1037</v>
      </c>
      <c r="K3283" s="400">
        <v>9.82</v>
      </c>
      <c r="L3283" s="399" t="s">
        <v>951</v>
      </c>
    </row>
    <row r="3284" spans="1:12" ht="13.5">
      <c r="A3284" s="399" t="s">
        <v>4248</v>
      </c>
      <c r="B3284" s="399" t="s">
        <v>4249</v>
      </c>
      <c r="C3284" s="399" t="s">
        <v>3611</v>
      </c>
      <c r="D3284" s="399" t="s">
        <v>4473</v>
      </c>
      <c r="E3284" s="400" t="s">
        <v>947</v>
      </c>
      <c r="F3284" s="399" t="s">
        <v>947</v>
      </c>
      <c r="G3284" s="399">
        <v>89390</v>
      </c>
      <c r="H3284" s="399" t="s">
        <v>4522</v>
      </c>
      <c r="I3284" s="399" t="s">
        <v>1036</v>
      </c>
      <c r="J3284" s="399" t="s">
        <v>1037</v>
      </c>
      <c r="K3284" s="400">
        <v>16.79</v>
      </c>
      <c r="L3284" s="399" t="s">
        <v>951</v>
      </c>
    </row>
    <row r="3285" spans="1:12" ht="13.5">
      <c r="A3285" s="399" t="s">
        <v>4248</v>
      </c>
      <c r="B3285" s="399" t="s">
        <v>4249</v>
      </c>
      <c r="C3285" s="399" t="s">
        <v>3611</v>
      </c>
      <c r="D3285" s="399" t="s">
        <v>4473</v>
      </c>
      <c r="E3285" s="400" t="s">
        <v>947</v>
      </c>
      <c r="F3285" s="399" t="s">
        <v>947</v>
      </c>
      <c r="G3285" s="399">
        <v>89391</v>
      </c>
      <c r="H3285" s="399" t="s">
        <v>4523</v>
      </c>
      <c r="I3285" s="399" t="s">
        <v>1036</v>
      </c>
      <c r="J3285" s="399" t="s">
        <v>1037</v>
      </c>
      <c r="K3285" s="400">
        <v>7.18</v>
      </c>
      <c r="L3285" s="399" t="s">
        <v>951</v>
      </c>
    </row>
    <row r="3286" spans="1:12" ht="13.5">
      <c r="A3286" s="399" t="s">
        <v>4248</v>
      </c>
      <c r="B3286" s="399" t="s">
        <v>4249</v>
      </c>
      <c r="C3286" s="399" t="s">
        <v>3611</v>
      </c>
      <c r="D3286" s="399" t="s">
        <v>4473</v>
      </c>
      <c r="E3286" s="400" t="s">
        <v>947</v>
      </c>
      <c r="F3286" s="399" t="s">
        <v>947</v>
      </c>
      <c r="G3286" s="399">
        <v>89392</v>
      </c>
      <c r="H3286" s="399" t="s">
        <v>4524</v>
      </c>
      <c r="I3286" s="399" t="s">
        <v>1036</v>
      </c>
      <c r="J3286" s="399" t="s">
        <v>1037</v>
      </c>
      <c r="K3286" s="400">
        <v>19.7</v>
      </c>
      <c r="L3286" s="399" t="s">
        <v>951</v>
      </c>
    </row>
    <row r="3287" spans="1:12" ht="13.5">
      <c r="A3287" s="399" t="s">
        <v>4248</v>
      </c>
      <c r="B3287" s="399" t="s">
        <v>4249</v>
      </c>
      <c r="C3287" s="399" t="s">
        <v>3611</v>
      </c>
      <c r="D3287" s="399" t="s">
        <v>4473</v>
      </c>
      <c r="E3287" s="400" t="s">
        <v>947</v>
      </c>
      <c r="F3287" s="399" t="s">
        <v>947</v>
      </c>
      <c r="G3287" s="399">
        <v>89393</v>
      </c>
      <c r="H3287" s="399" t="s">
        <v>4525</v>
      </c>
      <c r="I3287" s="399" t="s">
        <v>1036</v>
      </c>
      <c r="J3287" s="399" t="s">
        <v>1037</v>
      </c>
      <c r="K3287" s="400">
        <v>8.5</v>
      </c>
      <c r="L3287" s="399" t="s">
        <v>951</v>
      </c>
    </row>
    <row r="3288" spans="1:12" ht="13.5">
      <c r="A3288" s="399" t="s">
        <v>4248</v>
      </c>
      <c r="B3288" s="399" t="s">
        <v>4249</v>
      </c>
      <c r="C3288" s="399" t="s">
        <v>3611</v>
      </c>
      <c r="D3288" s="399" t="s">
        <v>4473</v>
      </c>
      <c r="E3288" s="400" t="s">
        <v>947</v>
      </c>
      <c r="F3288" s="399" t="s">
        <v>947</v>
      </c>
      <c r="G3288" s="399">
        <v>89394</v>
      </c>
      <c r="H3288" s="399" t="s">
        <v>4526</v>
      </c>
      <c r="I3288" s="399" t="s">
        <v>1036</v>
      </c>
      <c r="J3288" s="399" t="s">
        <v>1037</v>
      </c>
      <c r="K3288" s="400">
        <v>15.13</v>
      </c>
      <c r="L3288" s="399" t="s">
        <v>951</v>
      </c>
    </row>
    <row r="3289" spans="1:12" ht="13.5">
      <c r="A3289" s="399" t="s">
        <v>4248</v>
      </c>
      <c r="B3289" s="399" t="s">
        <v>4249</v>
      </c>
      <c r="C3289" s="399" t="s">
        <v>3611</v>
      </c>
      <c r="D3289" s="399" t="s">
        <v>4473</v>
      </c>
      <c r="E3289" s="400" t="s">
        <v>947</v>
      </c>
      <c r="F3289" s="399" t="s">
        <v>947</v>
      </c>
      <c r="G3289" s="399">
        <v>89395</v>
      </c>
      <c r="H3289" s="399" t="s">
        <v>4527</v>
      </c>
      <c r="I3289" s="399" t="s">
        <v>1036</v>
      </c>
      <c r="J3289" s="399" t="s">
        <v>1037</v>
      </c>
      <c r="K3289" s="400">
        <v>10.09</v>
      </c>
      <c r="L3289" s="399" t="s">
        <v>951</v>
      </c>
    </row>
    <row r="3290" spans="1:12" ht="13.5">
      <c r="A3290" s="399" t="s">
        <v>4248</v>
      </c>
      <c r="B3290" s="399" t="s">
        <v>4249</v>
      </c>
      <c r="C3290" s="399" t="s">
        <v>3611</v>
      </c>
      <c r="D3290" s="399" t="s">
        <v>4473</v>
      </c>
      <c r="E3290" s="400" t="s">
        <v>947</v>
      </c>
      <c r="F3290" s="399" t="s">
        <v>947</v>
      </c>
      <c r="G3290" s="399">
        <v>89396</v>
      </c>
      <c r="H3290" s="399" t="s">
        <v>4528</v>
      </c>
      <c r="I3290" s="399" t="s">
        <v>1036</v>
      </c>
      <c r="J3290" s="399" t="s">
        <v>1037</v>
      </c>
      <c r="K3290" s="400">
        <v>15.77</v>
      </c>
      <c r="L3290" s="399" t="s">
        <v>951</v>
      </c>
    </row>
    <row r="3291" spans="1:12" ht="13.5">
      <c r="A3291" s="399" t="s">
        <v>4248</v>
      </c>
      <c r="B3291" s="399" t="s">
        <v>4249</v>
      </c>
      <c r="C3291" s="399" t="s">
        <v>3611</v>
      </c>
      <c r="D3291" s="399" t="s">
        <v>4473</v>
      </c>
      <c r="E3291" s="400" t="s">
        <v>947</v>
      </c>
      <c r="F3291" s="399" t="s">
        <v>947</v>
      </c>
      <c r="G3291" s="399">
        <v>89397</v>
      </c>
      <c r="H3291" s="399" t="s">
        <v>4529</v>
      </c>
      <c r="I3291" s="399" t="s">
        <v>1036</v>
      </c>
      <c r="J3291" s="399" t="s">
        <v>1037</v>
      </c>
      <c r="K3291" s="400">
        <v>11.61</v>
      </c>
      <c r="L3291" s="399" t="s">
        <v>951</v>
      </c>
    </row>
    <row r="3292" spans="1:12" ht="13.5">
      <c r="A3292" s="399" t="s">
        <v>4248</v>
      </c>
      <c r="B3292" s="399" t="s">
        <v>4249</v>
      </c>
      <c r="C3292" s="399" t="s">
        <v>3611</v>
      </c>
      <c r="D3292" s="399" t="s">
        <v>4473</v>
      </c>
      <c r="E3292" s="400" t="s">
        <v>947</v>
      </c>
      <c r="F3292" s="399" t="s">
        <v>947</v>
      </c>
      <c r="G3292" s="399">
        <v>89398</v>
      </c>
      <c r="H3292" s="399" t="s">
        <v>4530</v>
      </c>
      <c r="I3292" s="399" t="s">
        <v>1036</v>
      </c>
      <c r="J3292" s="399" t="s">
        <v>1037</v>
      </c>
      <c r="K3292" s="400">
        <v>14.2</v>
      </c>
      <c r="L3292" s="399" t="s">
        <v>951</v>
      </c>
    </row>
    <row r="3293" spans="1:12" ht="13.5">
      <c r="A3293" s="399" t="s">
        <v>4248</v>
      </c>
      <c r="B3293" s="399" t="s">
        <v>4249</v>
      </c>
      <c r="C3293" s="399" t="s">
        <v>3611</v>
      </c>
      <c r="D3293" s="399" t="s">
        <v>4473</v>
      </c>
      <c r="E3293" s="400" t="s">
        <v>947</v>
      </c>
      <c r="F3293" s="399" t="s">
        <v>947</v>
      </c>
      <c r="G3293" s="399">
        <v>89399</v>
      </c>
      <c r="H3293" s="399" t="s">
        <v>4531</v>
      </c>
      <c r="I3293" s="399" t="s">
        <v>1036</v>
      </c>
      <c r="J3293" s="399" t="s">
        <v>1037</v>
      </c>
      <c r="K3293" s="400">
        <v>23.83</v>
      </c>
      <c r="L3293" s="399" t="s">
        <v>951</v>
      </c>
    </row>
    <row r="3294" spans="1:12" ht="13.5">
      <c r="A3294" s="399" t="s">
        <v>4248</v>
      </c>
      <c r="B3294" s="399" t="s">
        <v>4249</v>
      </c>
      <c r="C3294" s="399" t="s">
        <v>3611</v>
      </c>
      <c r="D3294" s="399" t="s">
        <v>4473</v>
      </c>
      <c r="E3294" s="400" t="s">
        <v>947</v>
      </c>
      <c r="F3294" s="399" t="s">
        <v>947</v>
      </c>
      <c r="G3294" s="399">
        <v>89400</v>
      </c>
      <c r="H3294" s="399" t="s">
        <v>4532</v>
      </c>
      <c r="I3294" s="399" t="s">
        <v>1036</v>
      </c>
      <c r="J3294" s="399" t="s">
        <v>1037</v>
      </c>
      <c r="K3294" s="400">
        <v>15.7</v>
      </c>
      <c r="L3294" s="399" t="s">
        <v>951</v>
      </c>
    </row>
    <row r="3295" spans="1:12" ht="13.5">
      <c r="A3295" s="399" t="s">
        <v>4248</v>
      </c>
      <c r="B3295" s="399" t="s">
        <v>4249</v>
      </c>
      <c r="C3295" s="399" t="s">
        <v>3611</v>
      </c>
      <c r="D3295" s="399" t="s">
        <v>4473</v>
      </c>
      <c r="E3295" s="400" t="s">
        <v>947</v>
      </c>
      <c r="F3295" s="399" t="s">
        <v>947</v>
      </c>
      <c r="G3295" s="399">
        <v>89404</v>
      </c>
      <c r="H3295" s="399" t="s">
        <v>4533</v>
      </c>
      <c r="I3295" s="399" t="s">
        <v>1036</v>
      </c>
      <c r="J3295" s="399" t="s">
        <v>1037</v>
      </c>
      <c r="K3295" s="400">
        <v>4.08</v>
      </c>
      <c r="L3295" s="399" t="s">
        <v>951</v>
      </c>
    </row>
    <row r="3296" spans="1:12" ht="13.5">
      <c r="A3296" s="399" t="s">
        <v>4248</v>
      </c>
      <c r="B3296" s="399" t="s">
        <v>4249</v>
      </c>
      <c r="C3296" s="399" t="s">
        <v>3611</v>
      </c>
      <c r="D3296" s="399" t="s">
        <v>4473</v>
      </c>
      <c r="E3296" s="400" t="s">
        <v>947</v>
      </c>
      <c r="F3296" s="399" t="s">
        <v>947</v>
      </c>
      <c r="G3296" s="399">
        <v>89405</v>
      </c>
      <c r="H3296" s="399" t="s">
        <v>4534</v>
      </c>
      <c r="I3296" s="399" t="s">
        <v>1036</v>
      </c>
      <c r="J3296" s="399" t="s">
        <v>1037</v>
      </c>
      <c r="K3296" s="400">
        <v>4.34</v>
      </c>
      <c r="L3296" s="399" t="s">
        <v>951</v>
      </c>
    </row>
    <row r="3297" spans="1:12" ht="13.5">
      <c r="A3297" s="399" t="s">
        <v>4248</v>
      </c>
      <c r="B3297" s="399" t="s">
        <v>4249</v>
      </c>
      <c r="C3297" s="399" t="s">
        <v>3611</v>
      </c>
      <c r="D3297" s="399" t="s">
        <v>4473</v>
      </c>
      <c r="E3297" s="400" t="s">
        <v>947</v>
      </c>
      <c r="F3297" s="399" t="s">
        <v>947</v>
      </c>
      <c r="G3297" s="399">
        <v>89406</v>
      </c>
      <c r="H3297" s="399" t="s">
        <v>4535</v>
      </c>
      <c r="I3297" s="399" t="s">
        <v>1036</v>
      </c>
      <c r="J3297" s="399" t="s">
        <v>1037</v>
      </c>
      <c r="K3297" s="400">
        <v>5.47</v>
      </c>
      <c r="L3297" s="399" t="s">
        <v>951</v>
      </c>
    </row>
    <row r="3298" spans="1:12" ht="13.5">
      <c r="A3298" s="399" t="s">
        <v>4248</v>
      </c>
      <c r="B3298" s="399" t="s">
        <v>4249</v>
      </c>
      <c r="C3298" s="399" t="s">
        <v>3611</v>
      </c>
      <c r="D3298" s="399" t="s">
        <v>4473</v>
      </c>
      <c r="E3298" s="400" t="s">
        <v>947</v>
      </c>
      <c r="F3298" s="399" t="s">
        <v>947</v>
      </c>
      <c r="G3298" s="399">
        <v>89407</v>
      </c>
      <c r="H3298" s="399" t="s">
        <v>4536</v>
      </c>
      <c r="I3298" s="399" t="s">
        <v>1036</v>
      </c>
      <c r="J3298" s="399" t="s">
        <v>1037</v>
      </c>
      <c r="K3298" s="400">
        <v>5.03</v>
      </c>
      <c r="L3298" s="399" t="s">
        <v>951</v>
      </c>
    </row>
    <row r="3299" spans="1:12" ht="13.5">
      <c r="A3299" s="399" t="s">
        <v>4248</v>
      </c>
      <c r="B3299" s="399" t="s">
        <v>4249</v>
      </c>
      <c r="C3299" s="399" t="s">
        <v>3611</v>
      </c>
      <c r="D3299" s="399" t="s">
        <v>4473</v>
      </c>
      <c r="E3299" s="400" t="s">
        <v>947</v>
      </c>
      <c r="F3299" s="399" t="s">
        <v>947</v>
      </c>
      <c r="G3299" s="399">
        <v>89408</v>
      </c>
      <c r="H3299" s="399" t="s">
        <v>4537</v>
      </c>
      <c r="I3299" s="399" t="s">
        <v>1036</v>
      </c>
      <c r="J3299" s="399" t="s">
        <v>1037</v>
      </c>
      <c r="K3299" s="400">
        <v>4.9000000000000004</v>
      </c>
      <c r="L3299" s="399" t="s">
        <v>951</v>
      </c>
    </row>
    <row r="3300" spans="1:12" ht="13.5">
      <c r="A3300" s="399" t="s">
        <v>4248</v>
      </c>
      <c r="B3300" s="399" t="s">
        <v>4249</v>
      </c>
      <c r="C3300" s="399" t="s">
        <v>3611</v>
      </c>
      <c r="D3300" s="399" t="s">
        <v>4473</v>
      </c>
      <c r="E3300" s="400" t="s">
        <v>947</v>
      </c>
      <c r="F3300" s="399" t="s">
        <v>947</v>
      </c>
      <c r="G3300" s="399">
        <v>89409</v>
      </c>
      <c r="H3300" s="399" t="s">
        <v>4538</v>
      </c>
      <c r="I3300" s="399" t="s">
        <v>1036</v>
      </c>
      <c r="J3300" s="399" t="s">
        <v>1037</v>
      </c>
      <c r="K3300" s="400">
        <v>5.47</v>
      </c>
      <c r="L3300" s="399" t="s">
        <v>951</v>
      </c>
    </row>
    <row r="3301" spans="1:12" ht="13.5">
      <c r="A3301" s="399" t="s">
        <v>4248</v>
      </c>
      <c r="B3301" s="399" t="s">
        <v>4249</v>
      </c>
      <c r="C3301" s="399" t="s">
        <v>3611</v>
      </c>
      <c r="D3301" s="399" t="s">
        <v>4473</v>
      </c>
      <c r="E3301" s="400" t="s">
        <v>947</v>
      </c>
      <c r="F3301" s="399" t="s">
        <v>947</v>
      </c>
      <c r="G3301" s="399">
        <v>89410</v>
      </c>
      <c r="H3301" s="399" t="s">
        <v>4539</v>
      </c>
      <c r="I3301" s="399" t="s">
        <v>1036</v>
      </c>
      <c r="J3301" s="399" t="s">
        <v>1037</v>
      </c>
      <c r="K3301" s="400">
        <v>6.66</v>
      </c>
      <c r="L3301" s="399" t="s">
        <v>951</v>
      </c>
    </row>
    <row r="3302" spans="1:12" ht="13.5">
      <c r="A3302" s="399" t="s">
        <v>4248</v>
      </c>
      <c r="B3302" s="399" t="s">
        <v>4249</v>
      </c>
      <c r="C3302" s="399" t="s">
        <v>3611</v>
      </c>
      <c r="D3302" s="399" t="s">
        <v>4473</v>
      </c>
      <c r="E3302" s="400" t="s">
        <v>947</v>
      </c>
      <c r="F3302" s="399" t="s">
        <v>947</v>
      </c>
      <c r="G3302" s="399">
        <v>89411</v>
      </c>
      <c r="H3302" s="399" t="s">
        <v>4540</v>
      </c>
      <c r="I3302" s="399" t="s">
        <v>1036</v>
      </c>
      <c r="J3302" s="399" t="s">
        <v>1037</v>
      </c>
      <c r="K3302" s="400">
        <v>6.13</v>
      </c>
      <c r="L3302" s="399" t="s">
        <v>951</v>
      </c>
    </row>
    <row r="3303" spans="1:12" ht="13.5">
      <c r="A3303" s="399" t="s">
        <v>4248</v>
      </c>
      <c r="B3303" s="399" t="s">
        <v>4249</v>
      </c>
      <c r="C3303" s="399" t="s">
        <v>3611</v>
      </c>
      <c r="D3303" s="399" t="s">
        <v>4473</v>
      </c>
      <c r="E3303" s="400" t="s">
        <v>947</v>
      </c>
      <c r="F3303" s="399" t="s">
        <v>947</v>
      </c>
      <c r="G3303" s="399">
        <v>89412</v>
      </c>
      <c r="H3303" s="399" t="s">
        <v>4541</v>
      </c>
      <c r="I3303" s="399" t="s">
        <v>1036</v>
      </c>
      <c r="J3303" s="399" t="s">
        <v>1037</v>
      </c>
      <c r="K3303" s="400">
        <v>6.85</v>
      </c>
      <c r="L3303" s="399" t="s">
        <v>951</v>
      </c>
    </row>
    <row r="3304" spans="1:12" ht="13.5">
      <c r="A3304" s="399" t="s">
        <v>4248</v>
      </c>
      <c r="B3304" s="399" t="s">
        <v>4249</v>
      </c>
      <c r="C3304" s="399" t="s">
        <v>3611</v>
      </c>
      <c r="D3304" s="399" t="s">
        <v>4473</v>
      </c>
      <c r="E3304" s="400" t="s">
        <v>947</v>
      </c>
      <c r="F3304" s="399" t="s">
        <v>947</v>
      </c>
      <c r="G3304" s="399">
        <v>89413</v>
      </c>
      <c r="H3304" s="399" t="s">
        <v>4542</v>
      </c>
      <c r="I3304" s="399" t="s">
        <v>1036</v>
      </c>
      <c r="J3304" s="399" t="s">
        <v>1037</v>
      </c>
      <c r="K3304" s="400">
        <v>6.93</v>
      </c>
      <c r="L3304" s="399" t="s">
        <v>951</v>
      </c>
    </row>
    <row r="3305" spans="1:12" ht="13.5">
      <c r="A3305" s="399" t="s">
        <v>4248</v>
      </c>
      <c r="B3305" s="399" t="s">
        <v>4249</v>
      </c>
      <c r="C3305" s="399" t="s">
        <v>3611</v>
      </c>
      <c r="D3305" s="399" t="s">
        <v>4473</v>
      </c>
      <c r="E3305" s="400" t="s">
        <v>947</v>
      </c>
      <c r="F3305" s="399" t="s">
        <v>947</v>
      </c>
      <c r="G3305" s="399">
        <v>89414</v>
      </c>
      <c r="H3305" s="399" t="s">
        <v>4543</v>
      </c>
      <c r="I3305" s="399" t="s">
        <v>1036</v>
      </c>
      <c r="J3305" s="399" t="s">
        <v>1037</v>
      </c>
      <c r="K3305" s="400">
        <v>8.5399999999999991</v>
      </c>
      <c r="L3305" s="399" t="s">
        <v>951</v>
      </c>
    </row>
    <row r="3306" spans="1:12" ht="13.5">
      <c r="A3306" s="399" t="s">
        <v>4248</v>
      </c>
      <c r="B3306" s="399" t="s">
        <v>4249</v>
      </c>
      <c r="C3306" s="399" t="s">
        <v>3611</v>
      </c>
      <c r="D3306" s="399" t="s">
        <v>4473</v>
      </c>
      <c r="E3306" s="400" t="s">
        <v>947</v>
      </c>
      <c r="F3306" s="399" t="s">
        <v>947</v>
      </c>
      <c r="G3306" s="399">
        <v>89415</v>
      </c>
      <c r="H3306" s="399" t="s">
        <v>4544</v>
      </c>
      <c r="I3306" s="399" t="s">
        <v>1036</v>
      </c>
      <c r="J3306" s="399" t="s">
        <v>1037</v>
      </c>
      <c r="K3306" s="400">
        <v>10.54</v>
      </c>
      <c r="L3306" s="399" t="s">
        <v>951</v>
      </c>
    </row>
    <row r="3307" spans="1:12" ht="13.5">
      <c r="A3307" s="399" t="s">
        <v>4248</v>
      </c>
      <c r="B3307" s="399" t="s">
        <v>4249</v>
      </c>
      <c r="C3307" s="399" t="s">
        <v>3611</v>
      </c>
      <c r="D3307" s="399" t="s">
        <v>4473</v>
      </c>
      <c r="E3307" s="400" t="s">
        <v>947</v>
      </c>
      <c r="F3307" s="399" t="s">
        <v>947</v>
      </c>
      <c r="G3307" s="399">
        <v>89416</v>
      </c>
      <c r="H3307" s="399" t="s">
        <v>4545</v>
      </c>
      <c r="I3307" s="399" t="s">
        <v>1036</v>
      </c>
      <c r="J3307" s="399" t="s">
        <v>1037</v>
      </c>
      <c r="K3307" s="400">
        <v>8.1999999999999993</v>
      </c>
      <c r="L3307" s="399" t="s">
        <v>951</v>
      </c>
    </row>
    <row r="3308" spans="1:12" ht="13.5">
      <c r="A3308" s="399" t="s">
        <v>4248</v>
      </c>
      <c r="B3308" s="399" t="s">
        <v>4249</v>
      </c>
      <c r="C3308" s="399" t="s">
        <v>3611</v>
      </c>
      <c r="D3308" s="399" t="s">
        <v>4473</v>
      </c>
      <c r="E3308" s="400" t="s">
        <v>947</v>
      </c>
      <c r="F3308" s="399" t="s">
        <v>947</v>
      </c>
      <c r="G3308" s="399">
        <v>89417</v>
      </c>
      <c r="H3308" s="399" t="s">
        <v>4546</v>
      </c>
      <c r="I3308" s="399" t="s">
        <v>1036</v>
      </c>
      <c r="J3308" s="399" t="s">
        <v>1037</v>
      </c>
      <c r="K3308" s="400">
        <v>3.18</v>
      </c>
      <c r="L3308" s="399" t="s">
        <v>951</v>
      </c>
    </row>
    <row r="3309" spans="1:12" ht="13.5">
      <c r="A3309" s="399" t="s">
        <v>4248</v>
      </c>
      <c r="B3309" s="399" t="s">
        <v>4249</v>
      </c>
      <c r="C3309" s="399" t="s">
        <v>3611</v>
      </c>
      <c r="D3309" s="399" t="s">
        <v>4473</v>
      </c>
      <c r="E3309" s="400" t="s">
        <v>947</v>
      </c>
      <c r="F3309" s="399" t="s">
        <v>947</v>
      </c>
      <c r="G3309" s="399">
        <v>89418</v>
      </c>
      <c r="H3309" s="399" t="s">
        <v>4547</v>
      </c>
      <c r="I3309" s="399" t="s">
        <v>1036</v>
      </c>
      <c r="J3309" s="399" t="s">
        <v>1037</v>
      </c>
      <c r="K3309" s="400">
        <v>8.49</v>
      </c>
      <c r="L3309" s="399" t="s">
        <v>951</v>
      </c>
    </row>
    <row r="3310" spans="1:12" ht="13.5">
      <c r="A3310" s="399" t="s">
        <v>4248</v>
      </c>
      <c r="B3310" s="399" t="s">
        <v>4249</v>
      </c>
      <c r="C3310" s="399" t="s">
        <v>3611</v>
      </c>
      <c r="D3310" s="399" t="s">
        <v>4473</v>
      </c>
      <c r="E3310" s="400" t="s">
        <v>947</v>
      </c>
      <c r="F3310" s="399" t="s">
        <v>947</v>
      </c>
      <c r="G3310" s="399">
        <v>89419</v>
      </c>
      <c r="H3310" s="399" t="s">
        <v>4548</v>
      </c>
      <c r="I3310" s="399" t="s">
        <v>1036</v>
      </c>
      <c r="J3310" s="399" t="s">
        <v>1037</v>
      </c>
      <c r="K3310" s="400">
        <v>3.66</v>
      </c>
      <c r="L3310" s="399" t="s">
        <v>951</v>
      </c>
    </row>
    <row r="3311" spans="1:12" ht="13.5">
      <c r="A3311" s="399" t="s">
        <v>4248</v>
      </c>
      <c r="B3311" s="399" t="s">
        <v>4249</v>
      </c>
      <c r="C3311" s="399" t="s">
        <v>3611</v>
      </c>
      <c r="D3311" s="399" t="s">
        <v>4473</v>
      </c>
      <c r="E3311" s="400" t="s">
        <v>947</v>
      </c>
      <c r="F3311" s="399" t="s">
        <v>947</v>
      </c>
      <c r="G3311" s="399">
        <v>89420</v>
      </c>
      <c r="H3311" s="399" t="s">
        <v>4549</v>
      </c>
      <c r="I3311" s="399" t="s">
        <v>1036</v>
      </c>
      <c r="J3311" s="399" t="s">
        <v>1037</v>
      </c>
      <c r="K3311" s="400">
        <v>6.54</v>
      </c>
      <c r="L3311" s="399" t="s">
        <v>951</v>
      </c>
    </row>
    <row r="3312" spans="1:12" ht="13.5">
      <c r="A3312" s="399" t="s">
        <v>4248</v>
      </c>
      <c r="B3312" s="399" t="s">
        <v>4249</v>
      </c>
      <c r="C3312" s="399" t="s">
        <v>3611</v>
      </c>
      <c r="D3312" s="399" t="s">
        <v>4473</v>
      </c>
      <c r="E3312" s="400" t="s">
        <v>947</v>
      </c>
      <c r="F3312" s="399" t="s">
        <v>947</v>
      </c>
      <c r="G3312" s="399">
        <v>89421</v>
      </c>
      <c r="H3312" s="399" t="s">
        <v>4550</v>
      </c>
      <c r="I3312" s="399" t="s">
        <v>1036</v>
      </c>
      <c r="J3312" s="399" t="s">
        <v>1037</v>
      </c>
      <c r="K3312" s="400">
        <v>8.2799999999999994</v>
      </c>
      <c r="L3312" s="399" t="s">
        <v>951</v>
      </c>
    </row>
    <row r="3313" spans="1:12" ht="13.5">
      <c r="A3313" s="399" t="s">
        <v>4248</v>
      </c>
      <c r="B3313" s="399" t="s">
        <v>4249</v>
      </c>
      <c r="C3313" s="399" t="s">
        <v>3611</v>
      </c>
      <c r="D3313" s="399" t="s">
        <v>4473</v>
      </c>
      <c r="E3313" s="400" t="s">
        <v>947</v>
      </c>
      <c r="F3313" s="399" t="s">
        <v>947</v>
      </c>
      <c r="G3313" s="399">
        <v>89422</v>
      </c>
      <c r="H3313" s="399" t="s">
        <v>4551</v>
      </c>
      <c r="I3313" s="399" t="s">
        <v>1036</v>
      </c>
      <c r="J3313" s="399" t="s">
        <v>1037</v>
      </c>
      <c r="K3313" s="400">
        <v>3.23</v>
      </c>
      <c r="L3313" s="399" t="s">
        <v>951</v>
      </c>
    </row>
    <row r="3314" spans="1:12" ht="13.5">
      <c r="A3314" s="399" t="s">
        <v>4248</v>
      </c>
      <c r="B3314" s="399" t="s">
        <v>4249</v>
      </c>
      <c r="C3314" s="399" t="s">
        <v>3611</v>
      </c>
      <c r="D3314" s="399" t="s">
        <v>4473</v>
      </c>
      <c r="E3314" s="400" t="s">
        <v>947</v>
      </c>
      <c r="F3314" s="399" t="s">
        <v>947</v>
      </c>
      <c r="G3314" s="399">
        <v>89423</v>
      </c>
      <c r="H3314" s="399" t="s">
        <v>4552</v>
      </c>
      <c r="I3314" s="399" t="s">
        <v>1036</v>
      </c>
      <c r="J3314" s="399" t="s">
        <v>1037</v>
      </c>
      <c r="K3314" s="400">
        <v>6.2</v>
      </c>
      <c r="L3314" s="399" t="s">
        <v>951</v>
      </c>
    </row>
    <row r="3315" spans="1:12" ht="13.5">
      <c r="A3315" s="399" t="s">
        <v>4248</v>
      </c>
      <c r="B3315" s="399" t="s">
        <v>4249</v>
      </c>
      <c r="C3315" s="399" t="s">
        <v>3611</v>
      </c>
      <c r="D3315" s="399" t="s">
        <v>4473</v>
      </c>
      <c r="E3315" s="400" t="s">
        <v>947</v>
      </c>
      <c r="F3315" s="399" t="s">
        <v>947</v>
      </c>
      <c r="G3315" s="399">
        <v>89424</v>
      </c>
      <c r="H3315" s="399" t="s">
        <v>4553</v>
      </c>
      <c r="I3315" s="399" t="s">
        <v>1036</v>
      </c>
      <c r="J3315" s="399" t="s">
        <v>1037</v>
      </c>
      <c r="K3315" s="400">
        <v>3.77</v>
      </c>
      <c r="L3315" s="399" t="s">
        <v>951</v>
      </c>
    </row>
    <row r="3316" spans="1:12" ht="13.5">
      <c r="A3316" s="399" t="s">
        <v>4248</v>
      </c>
      <c r="B3316" s="399" t="s">
        <v>4249</v>
      </c>
      <c r="C3316" s="399" t="s">
        <v>3611</v>
      </c>
      <c r="D3316" s="399" t="s">
        <v>4473</v>
      </c>
      <c r="E3316" s="400" t="s">
        <v>947</v>
      </c>
      <c r="F3316" s="399" t="s">
        <v>947</v>
      </c>
      <c r="G3316" s="399">
        <v>89425</v>
      </c>
      <c r="H3316" s="399" t="s">
        <v>4554</v>
      </c>
      <c r="I3316" s="399" t="s">
        <v>1036</v>
      </c>
      <c r="J3316" s="399" t="s">
        <v>1037</v>
      </c>
      <c r="K3316" s="400">
        <v>10.85</v>
      </c>
      <c r="L3316" s="399" t="s">
        <v>951</v>
      </c>
    </row>
    <row r="3317" spans="1:12" ht="13.5">
      <c r="A3317" s="399" t="s">
        <v>4248</v>
      </c>
      <c r="B3317" s="399" t="s">
        <v>4249</v>
      </c>
      <c r="C3317" s="399" t="s">
        <v>3611</v>
      </c>
      <c r="D3317" s="399" t="s">
        <v>4473</v>
      </c>
      <c r="E3317" s="400" t="s">
        <v>947</v>
      </c>
      <c r="F3317" s="399" t="s">
        <v>947</v>
      </c>
      <c r="G3317" s="399">
        <v>89426</v>
      </c>
      <c r="H3317" s="399" t="s">
        <v>4555</v>
      </c>
      <c r="I3317" s="399" t="s">
        <v>1036</v>
      </c>
      <c r="J3317" s="399" t="s">
        <v>1037</v>
      </c>
      <c r="K3317" s="400">
        <v>5.94</v>
      </c>
      <c r="L3317" s="399" t="s">
        <v>951</v>
      </c>
    </row>
    <row r="3318" spans="1:12" ht="13.5">
      <c r="A3318" s="399" t="s">
        <v>4248</v>
      </c>
      <c r="B3318" s="399" t="s">
        <v>4249</v>
      </c>
      <c r="C3318" s="399" t="s">
        <v>3611</v>
      </c>
      <c r="D3318" s="399" t="s">
        <v>4473</v>
      </c>
      <c r="E3318" s="400" t="s">
        <v>947</v>
      </c>
      <c r="F3318" s="399" t="s">
        <v>947</v>
      </c>
      <c r="G3318" s="399">
        <v>89427</v>
      </c>
      <c r="H3318" s="399" t="s">
        <v>4556</v>
      </c>
      <c r="I3318" s="399" t="s">
        <v>1036</v>
      </c>
      <c r="J3318" s="399" t="s">
        <v>1037</v>
      </c>
      <c r="K3318" s="400">
        <v>8.25</v>
      </c>
      <c r="L3318" s="399" t="s">
        <v>951</v>
      </c>
    </row>
    <row r="3319" spans="1:12" ht="13.5">
      <c r="A3319" s="399" t="s">
        <v>4248</v>
      </c>
      <c r="B3319" s="399" t="s">
        <v>4249</v>
      </c>
      <c r="C3319" s="399" t="s">
        <v>3611</v>
      </c>
      <c r="D3319" s="399" t="s">
        <v>4473</v>
      </c>
      <c r="E3319" s="400" t="s">
        <v>947</v>
      </c>
      <c r="F3319" s="399" t="s">
        <v>947</v>
      </c>
      <c r="G3319" s="399">
        <v>89428</v>
      </c>
      <c r="H3319" s="399" t="s">
        <v>4557</v>
      </c>
      <c r="I3319" s="399" t="s">
        <v>1036</v>
      </c>
      <c r="J3319" s="399" t="s">
        <v>1037</v>
      </c>
      <c r="K3319" s="400">
        <v>9.8699999999999992</v>
      </c>
      <c r="L3319" s="399" t="s">
        <v>951</v>
      </c>
    </row>
    <row r="3320" spans="1:12" ht="13.5">
      <c r="A3320" s="399" t="s">
        <v>4248</v>
      </c>
      <c r="B3320" s="399" t="s">
        <v>4249</v>
      </c>
      <c r="C3320" s="399" t="s">
        <v>3611</v>
      </c>
      <c r="D3320" s="399" t="s">
        <v>4473</v>
      </c>
      <c r="E3320" s="400" t="s">
        <v>947</v>
      </c>
      <c r="F3320" s="399" t="s">
        <v>947</v>
      </c>
      <c r="G3320" s="399">
        <v>89429</v>
      </c>
      <c r="H3320" s="399" t="s">
        <v>4558</v>
      </c>
      <c r="I3320" s="399" t="s">
        <v>1036</v>
      </c>
      <c r="J3320" s="399" t="s">
        <v>1037</v>
      </c>
      <c r="K3320" s="400">
        <v>3.84</v>
      </c>
      <c r="L3320" s="399" t="s">
        <v>951</v>
      </c>
    </row>
    <row r="3321" spans="1:12" ht="13.5">
      <c r="A3321" s="399" t="s">
        <v>4248</v>
      </c>
      <c r="B3321" s="399" t="s">
        <v>4249</v>
      </c>
      <c r="C3321" s="399" t="s">
        <v>3611</v>
      </c>
      <c r="D3321" s="399" t="s">
        <v>4473</v>
      </c>
      <c r="E3321" s="400" t="s">
        <v>947</v>
      </c>
      <c r="F3321" s="399" t="s">
        <v>947</v>
      </c>
      <c r="G3321" s="399">
        <v>89430</v>
      </c>
      <c r="H3321" s="399" t="s">
        <v>4559</v>
      </c>
      <c r="I3321" s="399" t="s">
        <v>1036</v>
      </c>
      <c r="J3321" s="399" t="s">
        <v>1037</v>
      </c>
      <c r="K3321" s="400">
        <v>8.36</v>
      </c>
      <c r="L3321" s="399" t="s">
        <v>951</v>
      </c>
    </row>
    <row r="3322" spans="1:12" ht="13.5">
      <c r="A3322" s="399" t="s">
        <v>4248</v>
      </c>
      <c r="B3322" s="399" t="s">
        <v>4249</v>
      </c>
      <c r="C3322" s="399" t="s">
        <v>3611</v>
      </c>
      <c r="D3322" s="399" t="s">
        <v>4473</v>
      </c>
      <c r="E3322" s="400" t="s">
        <v>947</v>
      </c>
      <c r="F3322" s="399" t="s">
        <v>947</v>
      </c>
      <c r="G3322" s="399">
        <v>89431</v>
      </c>
      <c r="H3322" s="399" t="s">
        <v>4560</v>
      </c>
      <c r="I3322" s="399" t="s">
        <v>1036</v>
      </c>
      <c r="J3322" s="399" t="s">
        <v>1037</v>
      </c>
      <c r="K3322" s="400">
        <v>5.32</v>
      </c>
      <c r="L3322" s="399" t="s">
        <v>951</v>
      </c>
    </row>
    <row r="3323" spans="1:12" ht="13.5">
      <c r="A3323" s="399" t="s">
        <v>4248</v>
      </c>
      <c r="B3323" s="399" t="s">
        <v>4249</v>
      </c>
      <c r="C3323" s="399" t="s">
        <v>3611</v>
      </c>
      <c r="D3323" s="399" t="s">
        <v>4473</v>
      </c>
      <c r="E3323" s="400" t="s">
        <v>947</v>
      </c>
      <c r="F3323" s="399" t="s">
        <v>947</v>
      </c>
      <c r="G3323" s="399">
        <v>89432</v>
      </c>
      <c r="H3323" s="399" t="s">
        <v>4561</v>
      </c>
      <c r="I3323" s="399" t="s">
        <v>1036</v>
      </c>
      <c r="J3323" s="399" t="s">
        <v>1037</v>
      </c>
      <c r="K3323" s="400">
        <v>22.23</v>
      </c>
      <c r="L3323" s="399" t="s">
        <v>951</v>
      </c>
    </row>
    <row r="3324" spans="1:12" ht="13.5">
      <c r="A3324" s="399" t="s">
        <v>4248</v>
      </c>
      <c r="B3324" s="399" t="s">
        <v>4249</v>
      </c>
      <c r="C3324" s="399" t="s">
        <v>3611</v>
      </c>
      <c r="D3324" s="399" t="s">
        <v>4473</v>
      </c>
      <c r="E3324" s="400" t="s">
        <v>947</v>
      </c>
      <c r="F3324" s="399" t="s">
        <v>947</v>
      </c>
      <c r="G3324" s="399">
        <v>89433</v>
      </c>
      <c r="H3324" s="399" t="s">
        <v>4562</v>
      </c>
      <c r="I3324" s="399" t="s">
        <v>1036</v>
      </c>
      <c r="J3324" s="399" t="s">
        <v>1037</v>
      </c>
      <c r="K3324" s="400">
        <v>7.24</v>
      </c>
      <c r="L3324" s="399" t="s">
        <v>951</v>
      </c>
    </row>
    <row r="3325" spans="1:12" ht="13.5">
      <c r="A3325" s="399" t="s">
        <v>4248</v>
      </c>
      <c r="B3325" s="399" t="s">
        <v>4249</v>
      </c>
      <c r="C3325" s="399" t="s">
        <v>3611</v>
      </c>
      <c r="D3325" s="399" t="s">
        <v>4473</v>
      </c>
      <c r="E3325" s="400" t="s">
        <v>947</v>
      </c>
      <c r="F3325" s="399" t="s">
        <v>947</v>
      </c>
      <c r="G3325" s="399">
        <v>89434</v>
      </c>
      <c r="H3325" s="399" t="s">
        <v>4563</v>
      </c>
      <c r="I3325" s="399" t="s">
        <v>1036</v>
      </c>
      <c r="J3325" s="399" t="s">
        <v>1037</v>
      </c>
      <c r="K3325" s="400">
        <v>7.89</v>
      </c>
      <c r="L3325" s="399" t="s">
        <v>951</v>
      </c>
    </row>
    <row r="3326" spans="1:12" ht="13.5">
      <c r="A3326" s="399" t="s">
        <v>4248</v>
      </c>
      <c r="B3326" s="399" t="s">
        <v>4249</v>
      </c>
      <c r="C3326" s="399" t="s">
        <v>3611</v>
      </c>
      <c r="D3326" s="399" t="s">
        <v>4473</v>
      </c>
      <c r="E3326" s="400" t="s">
        <v>947</v>
      </c>
      <c r="F3326" s="399" t="s">
        <v>947</v>
      </c>
      <c r="G3326" s="399">
        <v>89435</v>
      </c>
      <c r="H3326" s="399" t="s">
        <v>4564</v>
      </c>
      <c r="I3326" s="399" t="s">
        <v>1036</v>
      </c>
      <c r="J3326" s="399" t="s">
        <v>1037</v>
      </c>
      <c r="K3326" s="400">
        <v>14.86</v>
      </c>
      <c r="L3326" s="399" t="s">
        <v>951</v>
      </c>
    </row>
    <row r="3327" spans="1:12" ht="13.5">
      <c r="A3327" s="399" t="s">
        <v>4248</v>
      </c>
      <c r="B3327" s="399" t="s">
        <v>4249</v>
      </c>
      <c r="C3327" s="399" t="s">
        <v>3611</v>
      </c>
      <c r="D3327" s="399" t="s">
        <v>4473</v>
      </c>
      <c r="E3327" s="400" t="s">
        <v>947</v>
      </c>
      <c r="F3327" s="399" t="s">
        <v>947</v>
      </c>
      <c r="G3327" s="399">
        <v>89436</v>
      </c>
      <c r="H3327" s="399" t="s">
        <v>4565</v>
      </c>
      <c r="I3327" s="399" t="s">
        <v>1036</v>
      </c>
      <c r="J3327" s="399" t="s">
        <v>1037</v>
      </c>
      <c r="K3327" s="400">
        <v>5.25</v>
      </c>
      <c r="L3327" s="399" t="s">
        <v>951</v>
      </c>
    </row>
    <row r="3328" spans="1:12" ht="13.5">
      <c r="A3328" s="399" t="s">
        <v>4248</v>
      </c>
      <c r="B3328" s="399" t="s">
        <v>4249</v>
      </c>
      <c r="C3328" s="399" t="s">
        <v>3611</v>
      </c>
      <c r="D3328" s="399" t="s">
        <v>4473</v>
      </c>
      <c r="E3328" s="400" t="s">
        <v>947</v>
      </c>
      <c r="F3328" s="399" t="s">
        <v>947</v>
      </c>
      <c r="G3328" s="399">
        <v>89437</v>
      </c>
      <c r="H3328" s="399" t="s">
        <v>4566</v>
      </c>
      <c r="I3328" s="399" t="s">
        <v>1036</v>
      </c>
      <c r="J3328" s="399" t="s">
        <v>1037</v>
      </c>
      <c r="K3328" s="400">
        <v>17.77</v>
      </c>
      <c r="L3328" s="399" t="s">
        <v>951</v>
      </c>
    </row>
    <row r="3329" spans="1:12" ht="13.5">
      <c r="A3329" s="399" t="s">
        <v>4248</v>
      </c>
      <c r="B3329" s="399" t="s">
        <v>4249</v>
      </c>
      <c r="C3329" s="399" t="s">
        <v>3611</v>
      </c>
      <c r="D3329" s="399" t="s">
        <v>4473</v>
      </c>
      <c r="E3329" s="400" t="s">
        <v>947</v>
      </c>
      <c r="F3329" s="399" t="s">
        <v>947</v>
      </c>
      <c r="G3329" s="399">
        <v>89438</v>
      </c>
      <c r="H3329" s="399" t="s">
        <v>4567</v>
      </c>
      <c r="I3329" s="399" t="s">
        <v>1036</v>
      </c>
      <c r="J3329" s="399" t="s">
        <v>1037</v>
      </c>
      <c r="K3329" s="400">
        <v>5.74</v>
      </c>
      <c r="L3329" s="399" t="s">
        <v>951</v>
      </c>
    </row>
    <row r="3330" spans="1:12" ht="13.5">
      <c r="A3330" s="399" t="s">
        <v>4248</v>
      </c>
      <c r="B3330" s="399" t="s">
        <v>4249</v>
      </c>
      <c r="C3330" s="399" t="s">
        <v>3611</v>
      </c>
      <c r="D3330" s="399" t="s">
        <v>4473</v>
      </c>
      <c r="E3330" s="400" t="s">
        <v>947</v>
      </c>
      <c r="F3330" s="399" t="s">
        <v>947</v>
      </c>
      <c r="G3330" s="399">
        <v>89439</v>
      </c>
      <c r="H3330" s="399" t="s">
        <v>4568</v>
      </c>
      <c r="I3330" s="399" t="s">
        <v>1036</v>
      </c>
      <c r="J3330" s="399" t="s">
        <v>1037</v>
      </c>
      <c r="K3330" s="400">
        <v>7.26</v>
      </c>
      <c r="L3330" s="399" t="s">
        <v>951</v>
      </c>
    </row>
    <row r="3331" spans="1:12" ht="13.5">
      <c r="A3331" s="399" t="s">
        <v>4248</v>
      </c>
      <c r="B3331" s="399" t="s">
        <v>4249</v>
      </c>
      <c r="C3331" s="399" t="s">
        <v>3611</v>
      </c>
      <c r="D3331" s="399" t="s">
        <v>4473</v>
      </c>
      <c r="E3331" s="400" t="s">
        <v>947</v>
      </c>
      <c r="F3331" s="399" t="s">
        <v>947</v>
      </c>
      <c r="G3331" s="399">
        <v>89440</v>
      </c>
      <c r="H3331" s="399" t="s">
        <v>4569</v>
      </c>
      <c r="I3331" s="399" t="s">
        <v>1036</v>
      </c>
      <c r="J3331" s="399" t="s">
        <v>1037</v>
      </c>
      <c r="K3331" s="400">
        <v>6.91</v>
      </c>
      <c r="L3331" s="399" t="s">
        <v>951</v>
      </c>
    </row>
    <row r="3332" spans="1:12" ht="13.5">
      <c r="A3332" s="399" t="s">
        <v>4248</v>
      </c>
      <c r="B3332" s="399" t="s">
        <v>4249</v>
      </c>
      <c r="C3332" s="399" t="s">
        <v>3611</v>
      </c>
      <c r="D3332" s="399" t="s">
        <v>4473</v>
      </c>
      <c r="E3332" s="400" t="s">
        <v>947</v>
      </c>
      <c r="F3332" s="399" t="s">
        <v>947</v>
      </c>
      <c r="G3332" s="399">
        <v>89441</v>
      </c>
      <c r="H3332" s="399" t="s">
        <v>4570</v>
      </c>
      <c r="I3332" s="399" t="s">
        <v>1036</v>
      </c>
      <c r="J3332" s="399" t="s">
        <v>1037</v>
      </c>
      <c r="K3332" s="400">
        <v>12.59</v>
      </c>
      <c r="L3332" s="399" t="s">
        <v>951</v>
      </c>
    </row>
    <row r="3333" spans="1:12" ht="13.5">
      <c r="A3333" s="399" t="s">
        <v>4248</v>
      </c>
      <c r="B3333" s="399" t="s">
        <v>4249</v>
      </c>
      <c r="C3333" s="399" t="s">
        <v>3611</v>
      </c>
      <c r="D3333" s="399" t="s">
        <v>4473</v>
      </c>
      <c r="E3333" s="400" t="s">
        <v>947</v>
      </c>
      <c r="F3333" s="399" t="s">
        <v>947</v>
      </c>
      <c r="G3333" s="399">
        <v>89442</v>
      </c>
      <c r="H3333" s="399" t="s">
        <v>4571</v>
      </c>
      <c r="I3333" s="399" t="s">
        <v>1036</v>
      </c>
      <c r="J3333" s="399" t="s">
        <v>1037</v>
      </c>
      <c r="K3333" s="400">
        <v>8.43</v>
      </c>
      <c r="L3333" s="399" t="s">
        <v>951</v>
      </c>
    </row>
    <row r="3334" spans="1:12" ht="13.5">
      <c r="A3334" s="399" t="s">
        <v>4248</v>
      </c>
      <c r="B3334" s="399" t="s">
        <v>4249</v>
      </c>
      <c r="C3334" s="399" t="s">
        <v>3611</v>
      </c>
      <c r="D3334" s="399" t="s">
        <v>4473</v>
      </c>
      <c r="E3334" s="400" t="s">
        <v>947</v>
      </c>
      <c r="F3334" s="399" t="s">
        <v>947</v>
      </c>
      <c r="G3334" s="399">
        <v>89443</v>
      </c>
      <c r="H3334" s="399" t="s">
        <v>4572</v>
      </c>
      <c r="I3334" s="399" t="s">
        <v>1036</v>
      </c>
      <c r="J3334" s="399" t="s">
        <v>1037</v>
      </c>
      <c r="K3334" s="400">
        <v>10.42</v>
      </c>
      <c r="L3334" s="399" t="s">
        <v>951</v>
      </c>
    </row>
    <row r="3335" spans="1:12" ht="13.5">
      <c r="A3335" s="399" t="s">
        <v>4248</v>
      </c>
      <c r="B3335" s="399" t="s">
        <v>4249</v>
      </c>
      <c r="C3335" s="399" t="s">
        <v>3611</v>
      </c>
      <c r="D3335" s="399" t="s">
        <v>4473</v>
      </c>
      <c r="E3335" s="400" t="s">
        <v>947</v>
      </c>
      <c r="F3335" s="399" t="s">
        <v>947</v>
      </c>
      <c r="G3335" s="399">
        <v>89444</v>
      </c>
      <c r="H3335" s="399" t="s">
        <v>4573</v>
      </c>
      <c r="I3335" s="399" t="s">
        <v>1036</v>
      </c>
      <c r="J3335" s="399" t="s">
        <v>1037</v>
      </c>
      <c r="K3335" s="400">
        <v>20.05</v>
      </c>
      <c r="L3335" s="399" t="s">
        <v>951</v>
      </c>
    </row>
    <row r="3336" spans="1:12" ht="13.5">
      <c r="A3336" s="399" t="s">
        <v>4248</v>
      </c>
      <c r="B3336" s="399" t="s">
        <v>4249</v>
      </c>
      <c r="C3336" s="399" t="s">
        <v>3611</v>
      </c>
      <c r="D3336" s="399" t="s">
        <v>4473</v>
      </c>
      <c r="E3336" s="400" t="s">
        <v>947</v>
      </c>
      <c r="F3336" s="399" t="s">
        <v>947</v>
      </c>
      <c r="G3336" s="399">
        <v>89445</v>
      </c>
      <c r="H3336" s="399" t="s">
        <v>4574</v>
      </c>
      <c r="I3336" s="399" t="s">
        <v>1036</v>
      </c>
      <c r="J3336" s="399" t="s">
        <v>1037</v>
      </c>
      <c r="K3336" s="400">
        <v>11.92</v>
      </c>
      <c r="L3336" s="399" t="s">
        <v>951</v>
      </c>
    </row>
    <row r="3337" spans="1:12" ht="13.5">
      <c r="A3337" s="399" t="s">
        <v>4248</v>
      </c>
      <c r="B3337" s="399" t="s">
        <v>4249</v>
      </c>
      <c r="C3337" s="399" t="s">
        <v>3611</v>
      </c>
      <c r="D3337" s="399" t="s">
        <v>4473</v>
      </c>
      <c r="E3337" s="400" t="s">
        <v>947</v>
      </c>
      <c r="F3337" s="399" t="s">
        <v>947</v>
      </c>
      <c r="G3337" s="399">
        <v>89481</v>
      </c>
      <c r="H3337" s="399" t="s">
        <v>4575</v>
      </c>
      <c r="I3337" s="399" t="s">
        <v>1036</v>
      </c>
      <c r="J3337" s="399" t="s">
        <v>1037</v>
      </c>
      <c r="K3337" s="400">
        <v>3.7</v>
      </c>
      <c r="L3337" s="399" t="s">
        <v>951</v>
      </c>
    </row>
    <row r="3338" spans="1:12" ht="13.5">
      <c r="A3338" s="399" t="s">
        <v>4248</v>
      </c>
      <c r="B3338" s="399" t="s">
        <v>4249</v>
      </c>
      <c r="C3338" s="399" t="s">
        <v>3611</v>
      </c>
      <c r="D3338" s="399" t="s">
        <v>4473</v>
      </c>
      <c r="E3338" s="400" t="s">
        <v>947</v>
      </c>
      <c r="F3338" s="399" t="s">
        <v>947</v>
      </c>
      <c r="G3338" s="399">
        <v>89485</v>
      </c>
      <c r="H3338" s="399" t="s">
        <v>4576</v>
      </c>
      <c r="I3338" s="399" t="s">
        <v>1036</v>
      </c>
      <c r="J3338" s="399" t="s">
        <v>1037</v>
      </c>
      <c r="K3338" s="400">
        <v>4.2699999999999996</v>
      </c>
      <c r="L3338" s="399" t="s">
        <v>951</v>
      </c>
    </row>
    <row r="3339" spans="1:12" ht="13.5">
      <c r="A3339" s="399" t="s">
        <v>4248</v>
      </c>
      <c r="B3339" s="399" t="s">
        <v>4249</v>
      </c>
      <c r="C3339" s="399" t="s">
        <v>3611</v>
      </c>
      <c r="D3339" s="399" t="s">
        <v>4473</v>
      </c>
      <c r="E3339" s="400" t="s">
        <v>947</v>
      </c>
      <c r="F3339" s="399" t="s">
        <v>947</v>
      </c>
      <c r="G3339" s="399">
        <v>89489</v>
      </c>
      <c r="H3339" s="399" t="s">
        <v>4577</v>
      </c>
      <c r="I3339" s="399" t="s">
        <v>1036</v>
      </c>
      <c r="J3339" s="399" t="s">
        <v>1037</v>
      </c>
      <c r="K3339" s="400">
        <v>5.46</v>
      </c>
      <c r="L3339" s="399" t="s">
        <v>951</v>
      </c>
    </row>
    <row r="3340" spans="1:12" ht="13.5">
      <c r="A3340" s="399" t="s">
        <v>4248</v>
      </c>
      <c r="B3340" s="399" t="s">
        <v>4249</v>
      </c>
      <c r="C3340" s="399" t="s">
        <v>3611</v>
      </c>
      <c r="D3340" s="399" t="s">
        <v>4473</v>
      </c>
      <c r="E3340" s="400" t="s">
        <v>947</v>
      </c>
      <c r="F3340" s="399" t="s">
        <v>947</v>
      </c>
      <c r="G3340" s="399">
        <v>89490</v>
      </c>
      <c r="H3340" s="399" t="s">
        <v>4578</v>
      </c>
      <c r="I3340" s="399" t="s">
        <v>1036</v>
      </c>
      <c r="J3340" s="399" t="s">
        <v>1037</v>
      </c>
      <c r="K3340" s="400">
        <v>4.93</v>
      </c>
      <c r="L3340" s="399" t="s">
        <v>951</v>
      </c>
    </row>
    <row r="3341" spans="1:12" ht="13.5">
      <c r="A3341" s="399" t="s">
        <v>4248</v>
      </c>
      <c r="B3341" s="399" t="s">
        <v>4249</v>
      </c>
      <c r="C3341" s="399" t="s">
        <v>3611</v>
      </c>
      <c r="D3341" s="399" t="s">
        <v>4473</v>
      </c>
      <c r="E3341" s="400" t="s">
        <v>947</v>
      </c>
      <c r="F3341" s="399" t="s">
        <v>947</v>
      </c>
      <c r="G3341" s="399">
        <v>89492</v>
      </c>
      <c r="H3341" s="399" t="s">
        <v>4579</v>
      </c>
      <c r="I3341" s="399" t="s">
        <v>1036</v>
      </c>
      <c r="J3341" s="399" t="s">
        <v>1037</v>
      </c>
      <c r="K3341" s="400">
        <v>5.56</v>
      </c>
      <c r="L3341" s="399" t="s">
        <v>951</v>
      </c>
    </row>
    <row r="3342" spans="1:12" ht="13.5">
      <c r="A3342" s="399" t="s">
        <v>4248</v>
      </c>
      <c r="B3342" s="399" t="s">
        <v>4249</v>
      </c>
      <c r="C3342" s="399" t="s">
        <v>3611</v>
      </c>
      <c r="D3342" s="399" t="s">
        <v>4473</v>
      </c>
      <c r="E3342" s="400" t="s">
        <v>947</v>
      </c>
      <c r="F3342" s="399" t="s">
        <v>947</v>
      </c>
      <c r="G3342" s="399">
        <v>89493</v>
      </c>
      <c r="H3342" s="399" t="s">
        <v>4580</v>
      </c>
      <c r="I3342" s="399" t="s">
        <v>1036</v>
      </c>
      <c r="J3342" s="399" t="s">
        <v>1037</v>
      </c>
      <c r="K3342" s="400">
        <v>7.17</v>
      </c>
      <c r="L3342" s="399" t="s">
        <v>951</v>
      </c>
    </row>
    <row r="3343" spans="1:12" ht="13.5">
      <c r="A3343" s="399" t="s">
        <v>4248</v>
      </c>
      <c r="B3343" s="399" t="s">
        <v>4249</v>
      </c>
      <c r="C3343" s="399" t="s">
        <v>3611</v>
      </c>
      <c r="D3343" s="399" t="s">
        <v>4473</v>
      </c>
      <c r="E3343" s="400" t="s">
        <v>947</v>
      </c>
      <c r="F3343" s="399" t="s">
        <v>947</v>
      </c>
      <c r="G3343" s="399">
        <v>89494</v>
      </c>
      <c r="H3343" s="399" t="s">
        <v>4581</v>
      </c>
      <c r="I3343" s="399" t="s">
        <v>1036</v>
      </c>
      <c r="J3343" s="399" t="s">
        <v>1037</v>
      </c>
      <c r="K3343" s="400">
        <v>9.17</v>
      </c>
      <c r="L3343" s="399" t="s">
        <v>951</v>
      </c>
    </row>
    <row r="3344" spans="1:12" ht="13.5">
      <c r="A3344" s="399" t="s">
        <v>4248</v>
      </c>
      <c r="B3344" s="399" t="s">
        <v>4249</v>
      </c>
      <c r="C3344" s="399" t="s">
        <v>3611</v>
      </c>
      <c r="D3344" s="399" t="s">
        <v>4473</v>
      </c>
      <c r="E3344" s="400" t="s">
        <v>947</v>
      </c>
      <c r="F3344" s="399" t="s">
        <v>947</v>
      </c>
      <c r="G3344" s="399">
        <v>89496</v>
      </c>
      <c r="H3344" s="399" t="s">
        <v>4582</v>
      </c>
      <c r="I3344" s="399" t="s">
        <v>1036</v>
      </c>
      <c r="J3344" s="399" t="s">
        <v>1037</v>
      </c>
      <c r="K3344" s="400">
        <v>6.83</v>
      </c>
      <c r="L3344" s="399" t="s">
        <v>951</v>
      </c>
    </row>
    <row r="3345" spans="1:12" ht="13.5">
      <c r="A3345" s="399" t="s">
        <v>4248</v>
      </c>
      <c r="B3345" s="399" t="s">
        <v>4249</v>
      </c>
      <c r="C3345" s="399" t="s">
        <v>3611</v>
      </c>
      <c r="D3345" s="399" t="s">
        <v>4473</v>
      </c>
      <c r="E3345" s="400" t="s">
        <v>947</v>
      </c>
      <c r="F3345" s="399" t="s">
        <v>947</v>
      </c>
      <c r="G3345" s="399">
        <v>89497</v>
      </c>
      <c r="H3345" s="399" t="s">
        <v>4583</v>
      </c>
      <c r="I3345" s="399" t="s">
        <v>1036</v>
      </c>
      <c r="J3345" s="399" t="s">
        <v>1037</v>
      </c>
      <c r="K3345" s="400">
        <v>8.77</v>
      </c>
      <c r="L3345" s="399" t="s">
        <v>951</v>
      </c>
    </row>
    <row r="3346" spans="1:12" ht="13.5">
      <c r="A3346" s="399" t="s">
        <v>4248</v>
      </c>
      <c r="B3346" s="399" t="s">
        <v>4249</v>
      </c>
      <c r="C3346" s="399" t="s">
        <v>3611</v>
      </c>
      <c r="D3346" s="399" t="s">
        <v>4473</v>
      </c>
      <c r="E3346" s="400" t="s">
        <v>947</v>
      </c>
      <c r="F3346" s="399" t="s">
        <v>947</v>
      </c>
      <c r="G3346" s="399">
        <v>89498</v>
      </c>
      <c r="H3346" s="399" t="s">
        <v>4584</v>
      </c>
      <c r="I3346" s="399" t="s">
        <v>1036</v>
      </c>
      <c r="J3346" s="399" t="s">
        <v>1037</v>
      </c>
      <c r="K3346" s="400">
        <v>9.51</v>
      </c>
      <c r="L3346" s="399" t="s">
        <v>951</v>
      </c>
    </row>
    <row r="3347" spans="1:12" ht="13.5">
      <c r="A3347" s="399" t="s">
        <v>4248</v>
      </c>
      <c r="B3347" s="399" t="s">
        <v>4249</v>
      </c>
      <c r="C3347" s="399" t="s">
        <v>3611</v>
      </c>
      <c r="D3347" s="399" t="s">
        <v>4473</v>
      </c>
      <c r="E3347" s="400" t="s">
        <v>947</v>
      </c>
      <c r="F3347" s="399" t="s">
        <v>947</v>
      </c>
      <c r="G3347" s="399">
        <v>89499</v>
      </c>
      <c r="H3347" s="399" t="s">
        <v>4585</v>
      </c>
      <c r="I3347" s="399" t="s">
        <v>1036</v>
      </c>
      <c r="J3347" s="399" t="s">
        <v>1037</v>
      </c>
      <c r="K3347" s="400">
        <v>14.2</v>
      </c>
      <c r="L3347" s="399" t="s">
        <v>951</v>
      </c>
    </row>
    <row r="3348" spans="1:12" ht="13.5">
      <c r="A3348" s="399" t="s">
        <v>4248</v>
      </c>
      <c r="B3348" s="399" t="s">
        <v>4249</v>
      </c>
      <c r="C3348" s="399" t="s">
        <v>3611</v>
      </c>
      <c r="D3348" s="399" t="s">
        <v>4473</v>
      </c>
      <c r="E3348" s="400" t="s">
        <v>947</v>
      </c>
      <c r="F3348" s="399" t="s">
        <v>947</v>
      </c>
      <c r="G3348" s="399">
        <v>89500</v>
      </c>
      <c r="H3348" s="399" t="s">
        <v>4586</v>
      </c>
      <c r="I3348" s="399" t="s">
        <v>1036</v>
      </c>
      <c r="J3348" s="399" t="s">
        <v>1037</v>
      </c>
      <c r="K3348" s="400">
        <v>9.65</v>
      </c>
      <c r="L3348" s="399" t="s">
        <v>951</v>
      </c>
    </row>
    <row r="3349" spans="1:12" ht="13.5">
      <c r="A3349" s="399" t="s">
        <v>4248</v>
      </c>
      <c r="B3349" s="399" t="s">
        <v>4249</v>
      </c>
      <c r="C3349" s="399" t="s">
        <v>3611</v>
      </c>
      <c r="D3349" s="399" t="s">
        <v>4473</v>
      </c>
      <c r="E3349" s="400" t="s">
        <v>947</v>
      </c>
      <c r="F3349" s="399" t="s">
        <v>947</v>
      </c>
      <c r="G3349" s="399">
        <v>89501</v>
      </c>
      <c r="H3349" s="399" t="s">
        <v>4587</v>
      </c>
      <c r="I3349" s="399" t="s">
        <v>1036</v>
      </c>
      <c r="J3349" s="399" t="s">
        <v>1037</v>
      </c>
      <c r="K3349" s="400">
        <v>10.58</v>
      </c>
      <c r="L3349" s="399" t="s">
        <v>951</v>
      </c>
    </row>
    <row r="3350" spans="1:12" ht="13.5">
      <c r="A3350" s="399" t="s">
        <v>4248</v>
      </c>
      <c r="B3350" s="399" t="s">
        <v>4249</v>
      </c>
      <c r="C3350" s="399" t="s">
        <v>3611</v>
      </c>
      <c r="D3350" s="399" t="s">
        <v>4473</v>
      </c>
      <c r="E3350" s="400" t="s">
        <v>947</v>
      </c>
      <c r="F3350" s="399" t="s">
        <v>947</v>
      </c>
      <c r="G3350" s="399">
        <v>89502</v>
      </c>
      <c r="H3350" s="399" t="s">
        <v>4588</v>
      </c>
      <c r="I3350" s="399" t="s">
        <v>1036</v>
      </c>
      <c r="J3350" s="399" t="s">
        <v>1037</v>
      </c>
      <c r="K3350" s="400">
        <v>11.91</v>
      </c>
      <c r="L3350" s="399" t="s">
        <v>951</v>
      </c>
    </row>
    <row r="3351" spans="1:12" ht="13.5">
      <c r="A3351" s="399" t="s">
        <v>4248</v>
      </c>
      <c r="B3351" s="399" t="s">
        <v>4249</v>
      </c>
      <c r="C3351" s="399" t="s">
        <v>3611</v>
      </c>
      <c r="D3351" s="399" t="s">
        <v>4473</v>
      </c>
      <c r="E3351" s="400" t="s">
        <v>947</v>
      </c>
      <c r="F3351" s="399" t="s">
        <v>947</v>
      </c>
      <c r="G3351" s="399">
        <v>89503</v>
      </c>
      <c r="H3351" s="399" t="s">
        <v>4589</v>
      </c>
      <c r="I3351" s="399" t="s">
        <v>1036</v>
      </c>
      <c r="J3351" s="399" t="s">
        <v>1037</v>
      </c>
      <c r="K3351" s="400">
        <v>17.73</v>
      </c>
      <c r="L3351" s="399" t="s">
        <v>951</v>
      </c>
    </row>
    <row r="3352" spans="1:12" ht="13.5">
      <c r="A3352" s="399" t="s">
        <v>4248</v>
      </c>
      <c r="B3352" s="399" t="s">
        <v>4249</v>
      </c>
      <c r="C3352" s="399" t="s">
        <v>3611</v>
      </c>
      <c r="D3352" s="399" t="s">
        <v>4473</v>
      </c>
      <c r="E3352" s="400" t="s">
        <v>947</v>
      </c>
      <c r="F3352" s="399" t="s">
        <v>947</v>
      </c>
      <c r="G3352" s="399">
        <v>89504</v>
      </c>
      <c r="H3352" s="399" t="s">
        <v>4590</v>
      </c>
      <c r="I3352" s="399" t="s">
        <v>1036</v>
      </c>
      <c r="J3352" s="399" t="s">
        <v>1037</v>
      </c>
      <c r="K3352" s="400">
        <v>15.62</v>
      </c>
      <c r="L3352" s="399" t="s">
        <v>951</v>
      </c>
    </row>
    <row r="3353" spans="1:12" ht="13.5">
      <c r="A3353" s="399" t="s">
        <v>4248</v>
      </c>
      <c r="B3353" s="399" t="s">
        <v>4249</v>
      </c>
      <c r="C3353" s="399" t="s">
        <v>3611</v>
      </c>
      <c r="D3353" s="399" t="s">
        <v>4473</v>
      </c>
      <c r="E3353" s="400" t="s">
        <v>947</v>
      </c>
      <c r="F3353" s="399" t="s">
        <v>947</v>
      </c>
      <c r="G3353" s="399">
        <v>89505</v>
      </c>
      <c r="H3353" s="399" t="s">
        <v>4591</v>
      </c>
      <c r="I3353" s="399" t="s">
        <v>1036</v>
      </c>
      <c r="J3353" s="399" t="s">
        <v>1037</v>
      </c>
      <c r="K3353" s="400">
        <v>26.19</v>
      </c>
      <c r="L3353" s="399" t="s">
        <v>951</v>
      </c>
    </row>
    <row r="3354" spans="1:12" ht="13.5">
      <c r="A3354" s="399" t="s">
        <v>4248</v>
      </c>
      <c r="B3354" s="399" t="s">
        <v>4249</v>
      </c>
      <c r="C3354" s="399" t="s">
        <v>3611</v>
      </c>
      <c r="D3354" s="399" t="s">
        <v>4473</v>
      </c>
      <c r="E3354" s="400" t="s">
        <v>947</v>
      </c>
      <c r="F3354" s="399" t="s">
        <v>947</v>
      </c>
      <c r="G3354" s="399">
        <v>89506</v>
      </c>
      <c r="H3354" s="399" t="s">
        <v>4592</v>
      </c>
      <c r="I3354" s="399" t="s">
        <v>1036</v>
      </c>
      <c r="J3354" s="399" t="s">
        <v>1037</v>
      </c>
      <c r="K3354" s="400">
        <v>29.36</v>
      </c>
      <c r="L3354" s="399" t="s">
        <v>951</v>
      </c>
    </row>
    <row r="3355" spans="1:12" ht="13.5">
      <c r="A3355" s="399" t="s">
        <v>4248</v>
      </c>
      <c r="B3355" s="399" t="s">
        <v>4249</v>
      </c>
      <c r="C3355" s="399" t="s">
        <v>3611</v>
      </c>
      <c r="D3355" s="399" t="s">
        <v>4473</v>
      </c>
      <c r="E3355" s="400" t="s">
        <v>947</v>
      </c>
      <c r="F3355" s="399" t="s">
        <v>947</v>
      </c>
      <c r="G3355" s="399">
        <v>89507</v>
      </c>
      <c r="H3355" s="399" t="s">
        <v>4593</v>
      </c>
      <c r="I3355" s="399" t="s">
        <v>1036</v>
      </c>
      <c r="J3355" s="399" t="s">
        <v>1037</v>
      </c>
      <c r="K3355" s="400">
        <v>35.979999999999997</v>
      </c>
      <c r="L3355" s="399" t="s">
        <v>951</v>
      </c>
    </row>
    <row r="3356" spans="1:12" ht="13.5">
      <c r="A3356" s="399" t="s">
        <v>4248</v>
      </c>
      <c r="B3356" s="399" t="s">
        <v>4249</v>
      </c>
      <c r="C3356" s="399" t="s">
        <v>3611</v>
      </c>
      <c r="D3356" s="399" t="s">
        <v>4473</v>
      </c>
      <c r="E3356" s="400" t="s">
        <v>947</v>
      </c>
      <c r="F3356" s="399" t="s">
        <v>947</v>
      </c>
      <c r="G3356" s="399">
        <v>89510</v>
      </c>
      <c r="H3356" s="399" t="s">
        <v>4594</v>
      </c>
      <c r="I3356" s="399" t="s">
        <v>1036</v>
      </c>
      <c r="J3356" s="399" t="s">
        <v>1037</v>
      </c>
      <c r="K3356" s="400">
        <v>23.84</v>
      </c>
      <c r="L3356" s="399" t="s">
        <v>951</v>
      </c>
    </row>
    <row r="3357" spans="1:12" ht="13.5">
      <c r="A3357" s="399" t="s">
        <v>4248</v>
      </c>
      <c r="B3357" s="399" t="s">
        <v>4249</v>
      </c>
      <c r="C3357" s="399" t="s">
        <v>3611</v>
      </c>
      <c r="D3357" s="399" t="s">
        <v>4473</v>
      </c>
      <c r="E3357" s="400" t="s">
        <v>947</v>
      </c>
      <c r="F3357" s="399" t="s">
        <v>947</v>
      </c>
      <c r="G3357" s="399">
        <v>89513</v>
      </c>
      <c r="H3357" s="399" t="s">
        <v>4595</v>
      </c>
      <c r="I3357" s="399" t="s">
        <v>1036</v>
      </c>
      <c r="J3357" s="399" t="s">
        <v>1037</v>
      </c>
      <c r="K3357" s="400">
        <v>79.739999999999995</v>
      </c>
      <c r="L3357" s="399" t="s">
        <v>951</v>
      </c>
    </row>
    <row r="3358" spans="1:12" ht="13.5">
      <c r="A3358" s="399" t="s">
        <v>4248</v>
      </c>
      <c r="B3358" s="399" t="s">
        <v>4249</v>
      </c>
      <c r="C3358" s="399" t="s">
        <v>3611</v>
      </c>
      <c r="D3358" s="399" t="s">
        <v>4473</v>
      </c>
      <c r="E3358" s="400" t="s">
        <v>947</v>
      </c>
      <c r="F3358" s="399" t="s">
        <v>947</v>
      </c>
      <c r="G3358" s="399">
        <v>89514</v>
      </c>
      <c r="H3358" s="399" t="s">
        <v>4596</v>
      </c>
      <c r="I3358" s="399" t="s">
        <v>1036</v>
      </c>
      <c r="J3358" s="399" t="s">
        <v>1037</v>
      </c>
      <c r="K3358" s="400">
        <v>7.26</v>
      </c>
      <c r="L3358" s="399" t="s">
        <v>951</v>
      </c>
    </row>
    <row r="3359" spans="1:12" ht="13.5">
      <c r="A3359" s="399" t="s">
        <v>4248</v>
      </c>
      <c r="B3359" s="399" t="s">
        <v>4249</v>
      </c>
      <c r="C3359" s="399" t="s">
        <v>3611</v>
      </c>
      <c r="D3359" s="399" t="s">
        <v>4473</v>
      </c>
      <c r="E3359" s="400" t="s">
        <v>947</v>
      </c>
      <c r="F3359" s="399" t="s">
        <v>947</v>
      </c>
      <c r="G3359" s="399">
        <v>89515</v>
      </c>
      <c r="H3359" s="399" t="s">
        <v>4597</v>
      </c>
      <c r="I3359" s="399" t="s">
        <v>1036</v>
      </c>
      <c r="J3359" s="399" t="s">
        <v>1037</v>
      </c>
      <c r="K3359" s="400">
        <v>60.39</v>
      </c>
      <c r="L3359" s="399" t="s">
        <v>951</v>
      </c>
    </row>
    <row r="3360" spans="1:12" ht="13.5">
      <c r="A3360" s="399" t="s">
        <v>4248</v>
      </c>
      <c r="B3360" s="399" t="s">
        <v>4249</v>
      </c>
      <c r="C3360" s="399" t="s">
        <v>3611</v>
      </c>
      <c r="D3360" s="399" t="s">
        <v>4473</v>
      </c>
      <c r="E3360" s="400" t="s">
        <v>947</v>
      </c>
      <c r="F3360" s="399" t="s">
        <v>947</v>
      </c>
      <c r="G3360" s="399">
        <v>89516</v>
      </c>
      <c r="H3360" s="399" t="s">
        <v>4598</v>
      </c>
      <c r="I3360" s="399" t="s">
        <v>1036</v>
      </c>
      <c r="J3360" s="399" t="s">
        <v>1037</v>
      </c>
      <c r="K3360" s="400">
        <v>6.37</v>
      </c>
      <c r="L3360" s="399" t="s">
        <v>951</v>
      </c>
    </row>
    <row r="3361" spans="1:12" ht="13.5">
      <c r="A3361" s="399" t="s">
        <v>4248</v>
      </c>
      <c r="B3361" s="399" t="s">
        <v>4249</v>
      </c>
      <c r="C3361" s="399" t="s">
        <v>3611</v>
      </c>
      <c r="D3361" s="399" t="s">
        <v>4473</v>
      </c>
      <c r="E3361" s="400" t="s">
        <v>947</v>
      </c>
      <c r="F3361" s="399" t="s">
        <v>947</v>
      </c>
      <c r="G3361" s="399">
        <v>89517</v>
      </c>
      <c r="H3361" s="399" t="s">
        <v>4599</v>
      </c>
      <c r="I3361" s="399" t="s">
        <v>1036</v>
      </c>
      <c r="J3361" s="399" t="s">
        <v>1037</v>
      </c>
      <c r="K3361" s="400">
        <v>50.98</v>
      </c>
      <c r="L3361" s="399" t="s">
        <v>951</v>
      </c>
    </row>
    <row r="3362" spans="1:12" ht="13.5">
      <c r="A3362" s="399" t="s">
        <v>4248</v>
      </c>
      <c r="B3362" s="399" t="s">
        <v>4249</v>
      </c>
      <c r="C3362" s="399" t="s">
        <v>3611</v>
      </c>
      <c r="D3362" s="399" t="s">
        <v>4473</v>
      </c>
      <c r="E3362" s="400" t="s">
        <v>947</v>
      </c>
      <c r="F3362" s="399" t="s">
        <v>947</v>
      </c>
      <c r="G3362" s="399">
        <v>89518</v>
      </c>
      <c r="H3362" s="399" t="s">
        <v>4600</v>
      </c>
      <c r="I3362" s="399" t="s">
        <v>1036</v>
      </c>
      <c r="J3362" s="399" t="s">
        <v>1037</v>
      </c>
      <c r="K3362" s="400">
        <v>10</v>
      </c>
      <c r="L3362" s="399" t="s">
        <v>951</v>
      </c>
    </row>
    <row r="3363" spans="1:12" ht="13.5">
      <c r="A3363" s="399" t="s">
        <v>4248</v>
      </c>
      <c r="B3363" s="399" t="s">
        <v>4249</v>
      </c>
      <c r="C3363" s="399" t="s">
        <v>3611</v>
      </c>
      <c r="D3363" s="399" t="s">
        <v>4473</v>
      </c>
      <c r="E3363" s="400" t="s">
        <v>947</v>
      </c>
      <c r="F3363" s="399" t="s">
        <v>947</v>
      </c>
      <c r="G3363" s="399">
        <v>89519</v>
      </c>
      <c r="H3363" s="399" t="s">
        <v>4601</v>
      </c>
      <c r="I3363" s="399" t="s">
        <v>1036</v>
      </c>
      <c r="J3363" s="399" t="s">
        <v>1037</v>
      </c>
      <c r="K3363" s="400">
        <v>34.74</v>
      </c>
      <c r="L3363" s="399" t="s">
        <v>951</v>
      </c>
    </row>
    <row r="3364" spans="1:12" ht="13.5">
      <c r="A3364" s="399" t="s">
        <v>4248</v>
      </c>
      <c r="B3364" s="399" t="s">
        <v>4249</v>
      </c>
      <c r="C3364" s="399" t="s">
        <v>3611</v>
      </c>
      <c r="D3364" s="399" t="s">
        <v>4473</v>
      </c>
      <c r="E3364" s="400" t="s">
        <v>947</v>
      </c>
      <c r="F3364" s="399" t="s">
        <v>947</v>
      </c>
      <c r="G3364" s="399">
        <v>89520</v>
      </c>
      <c r="H3364" s="399" t="s">
        <v>4602</v>
      </c>
      <c r="I3364" s="399" t="s">
        <v>1036</v>
      </c>
      <c r="J3364" s="399" t="s">
        <v>1037</v>
      </c>
      <c r="K3364" s="400">
        <v>8.84</v>
      </c>
      <c r="L3364" s="399" t="s">
        <v>951</v>
      </c>
    </row>
    <row r="3365" spans="1:12" ht="13.5">
      <c r="A3365" s="399" t="s">
        <v>4248</v>
      </c>
      <c r="B3365" s="399" t="s">
        <v>4249</v>
      </c>
      <c r="C3365" s="399" t="s">
        <v>3611</v>
      </c>
      <c r="D3365" s="399" t="s">
        <v>4473</v>
      </c>
      <c r="E3365" s="400" t="s">
        <v>947</v>
      </c>
      <c r="F3365" s="399" t="s">
        <v>947</v>
      </c>
      <c r="G3365" s="399">
        <v>89521</v>
      </c>
      <c r="H3365" s="399" t="s">
        <v>4603</v>
      </c>
      <c r="I3365" s="399" t="s">
        <v>1036</v>
      </c>
      <c r="J3365" s="399" t="s">
        <v>1037</v>
      </c>
      <c r="K3365" s="400">
        <v>93.92</v>
      </c>
      <c r="L3365" s="399" t="s">
        <v>951</v>
      </c>
    </row>
    <row r="3366" spans="1:12" ht="13.5">
      <c r="A3366" s="399" t="s">
        <v>4248</v>
      </c>
      <c r="B3366" s="399" t="s">
        <v>4249</v>
      </c>
      <c r="C3366" s="399" t="s">
        <v>3611</v>
      </c>
      <c r="D3366" s="399" t="s">
        <v>4473</v>
      </c>
      <c r="E3366" s="400" t="s">
        <v>947</v>
      </c>
      <c r="F3366" s="399" t="s">
        <v>947</v>
      </c>
      <c r="G3366" s="399">
        <v>89522</v>
      </c>
      <c r="H3366" s="399" t="s">
        <v>4604</v>
      </c>
      <c r="I3366" s="399" t="s">
        <v>1036</v>
      </c>
      <c r="J3366" s="399" t="s">
        <v>1037</v>
      </c>
      <c r="K3366" s="400">
        <v>19.920000000000002</v>
      </c>
      <c r="L3366" s="399" t="s">
        <v>951</v>
      </c>
    </row>
    <row r="3367" spans="1:12" ht="13.5">
      <c r="A3367" s="399" t="s">
        <v>4248</v>
      </c>
      <c r="B3367" s="399" t="s">
        <v>4249</v>
      </c>
      <c r="C3367" s="399" t="s">
        <v>3611</v>
      </c>
      <c r="D3367" s="399" t="s">
        <v>4473</v>
      </c>
      <c r="E3367" s="400" t="s">
        <v>947</v>
      </c>
      <c r="F3367" s="399" t="s">
        <v>947</v>
      </c>
      <c r="G3367" s="399">
        <v>89523</v>
      </c>
      <c r="H3367" s="399" t="s">
        <v>4605</v>
      </c>
      <c r="I3367" s="399" t="s">
        <v>1036</v>
      </c>
      <c r="J3367" s="399" t="s">
        <v>1037</v>
      </c>
      <c r="K3367" s="400">
        <v>71.14</v>
      </c>
      <c r="L3367" s="399" t="s">
        <v>951</v>
      </c>
    </row>
    <row r="3368" spans="1:12" ht="13.5">
      <c r="A3368" s="399" t="s">
        <v>4248</v>
      </c>
      <c r="B3368" s="399" t="s">
        <v>4249</v>
      </c>
      <c r="C3368" s="399" t="s">
        <v>3611</v>
      </c>
      <c r="D3368" s="399" t="s">
        <v>4473</v>
      </c>
      <c r="E3368" s="400" t="s">
        <v>947</v>
      </c>
      <c r="F3368" s="399" t="s">
        <v>947</v>
      </c>
      <c r="G3368" s="399">
        <v>89524</v>
      </c>
      <c r="H3368" s="399" t="s">
        <v>4606</v>
      </c>
      <c r="I3368" s="399" t="s">
        <v>1036</v>
      </c>
      <c r="J3368" s="399" t="s">
        <v>1037</v>
      </c>
      <c r="K3368" s="400">
        <v>17.690000000000001</v>
      </c>
      <c r="L3368" s="399" t="s">
        <v>951</v>
      </c>
    </row>
    <row r="3369" spans="1:12" ht="13.5">
      <c r="A3369" s="399" t="s">
        <v>4248</v>
      </c>
      <c r="B3369" s="399" t="s">
        <v>4249</v>
      </c>
      <c r="C3369" s="399" t="s">
        <v>3611</v>
      </c>
      <c r="D3369" s="399" t="s">
        <v>4473</v>
      </c>
      <c r="E3369" s="400" t="s">
        <v>947</v>
      </c>
      <c r="F3369" s="399" t="s">
        <v>947</v>
      </c>
      <c r="G3369" s="399">
        <v>89525</v>
      </c>
      <c r="H3369" s="399" t="s">
        <v>4607</v>
      </c>
      <c r="I3369" s="399" t="s">
        <v>1036</v>
      </c>
      <c r="J3369" s="399" t="s">
        <v>1037</v>
      </c>
      <c r="K3369" s="400">
        <v>69.989999999999995</v>
      </c>
      <c r="L3369" s="399" t="s">
        <v>951</v>
      </c>
    </row>
    <row r="3370" spans="1:12" ht="13.5">
      <c r="A3370" s="399" t="s">
        <v>4248</v>
      </c>
      <c r="B3370" s="399" t="s">
        <v>4249</v>
      </c>
      <c r="C3370" s="399" t="s">
        <v>3611</v>
      </c>
      <c r="D3370" s="399" t="s">
        <v>4473</v>
      </c>
      <c r="E3370" s="400" t="s">
        <v>947</v>
      </c>
      <c r="F3370" s="399" t="s">
        <v>947</v>
      </c>
      <c r="G3370" s="399">
        <v>89526</v>
      </c>
      <c r="H3370" s="399" t="s">
        <v>4608</v>
      </c>
      <c r="I3370" s="399" t="s">
        <v>1036</v>
      </c>
      <c r="J3370" s="399" t="s">
        <v>1037</v>
      </c>
      <c r="K3370" s="400">
        <v>25.81</v>
      </c>
      <c r="L3370" s="399" t="s">
        <v>951</v>
      </c>
    </row>
    <row r="3371" spans="1:12" ht="13.5">
      <c r="A3371" s="399" t="s">
        <v>4248</v>
      </c>
      <c r="B3371" s="399" t="s">
        <v>4249</v>
      </c>
      <c r="C3371" s="399" t="s">
        <v>3611</v>
      </c>
      <c r="D3371" s="399" t="s">
        <v>4473</v>
      </c>
      <c r="E3371" s="400" t="s">
        <v>947</v>
      </c>
      <c r="F3371" s="399" t="s">
        <v>947</v>
      </c>
      <c r="G3371" s="399">
        <v>89527</v>
      </c>
      <c r="H3371" s="399" t="s">
        <v>4609</v>
      </c>
      <c r="I3371" s="399" t="s">
        <v>1036</v>
      </c>
      <c r="J3371" s="399" t="s">
        <v>1037</v>
      </c>
      <c r="K3371" s="400">
        <v>54</v>
      </c>
      <c r="L3371" s="399" t="s">
        <v>951</v>
      </c>
    </row>
    <row r="3372" spans="1:12" ht="13.5">
      <c r="A3372" s="399" t="s">
        <v>4248</v>
      </c>
      <c r="B3372" s="399" t="s">
        <v>4249</v>
      </c>
      <c r="C3372" s="399" t="s">
        <v>3611</v>
      </c>
      <c r="D3372" s="399" t="s">
        <v>4473</v>
      </c>
      <c r="E3372" s="400" t="s">
        <v>947</v>
      </c>
      <c r="F3372" s="399" t="s">
        <v>947</v>
      </c>
      <c r="G3372" s="399">
        <v>89528</v>
      </c>
      <c r="H3372" s="399" t="s">
        <v>4610</v>
      </c>
      <c r="I3372" s="399" t="s">
        <v>1036</v>
      </c>
      <c r="J3372" s="399" t="s">
        <v>1037</v>
      </c>
      <c r="K3372" s="400">
        <v>2.95</v>
      </c>
      <c r="L3372" s="399" t="s">
        <v>951</v>
      </c>
    </row>
    <row r="3373" spans="1:12" ht="13.5">
      <c r="A3373" s="399" t="s">
        <v>4248</v>
      </c>
      <c r="B3373" s="399" t="s">
        <v>4249</v>
      </c>
      <c r="C3373" s="399" t="s">
        <v>3611</v>
      </c>
      <c r="D3373" s="399" t="s">
        <v>4473</v>
      </c>
      <c r="E3373" s="400" t="s">
        <v>947</v>
      </c>
      <c r="F3373" s="399" t="s">
        <v>947</v>
      </c>
      <c r="G3373" s="399">
        <v>89529</v>
      </c>
      <c r="H3373" s="399" t="s">
        <v>4611</v>
      </c>
      <c r="I3373" s="399" t="s">
        <v>1036</v>
      </c>
      <c r="J3373" s="399" t="s">
        <v>1037</v>
      </c>
      <c r="K3373" s="400">
        <v>29.59</v>
      </c>
      <c r="L3373" s="399" t="s">
        <v>951</v>
      </c>
    </row>
    <row r="3374" spans="1:12" ht="13.5">
      <c r="A3374" s="399" t="s">
        <v>4248</v>
      </c>
      <c r="B3374" s="399" t="s">
        <v>4249</v>
      </c>
      <c r="C3374" s="399" t="s">
        <v>3611</v>
      </c>
      <c r="D3374" s="399" t="s">
        <v>4473</v>
      </c>
      <c r="E3374" s="400" t="s">
        <v>947</v>
      </c>
      <c r="F3374" s="399" t="s">
        <v>947</v>
      </c>
      <c r="G3374" s="399">
        <v>89530</v>
      </c>
      <c r="H3374" s="399" t="s">
        <v>4612</v>
      </c>
      <c r="I3374" s="399" t="s">
        <v>1036</v>
      </c>
      <c r="J3374" s="399" t="s">
        <v>1037</v>
      </c>
      <c r="K3374" s="400">
        <v>10.029999999999999</v>
      </c>
      <c r="L3374" s="399" t="s">
        <v>951</v>
      </c>
    </row>
    <row r="3375" spans="1:12" ht="13.5">
      <c r="A3375" s="399" t="s">
        <v>4248</v>
      </c>
      <c r="B3375" s="399" t="s">
        <v>4249</v>
      </c>
      <c r="C3375" s="399" t="s">
        <v>3611</v>
      </c>
      <c r="D3375" s="399" t="s">
        <v>4473</v>
      </c>
      <c r="E3375" s="400" t="s">
        <v>947</v>
      </c>
      <c r="F3375" s="399" t="s">
        <v>947</v>
      </c>
      <c r="G3375" s="399">
        <v>89531</v>
      </c>
      <c r="H3375" s="399" t="s">
        <v>4613</v>
      </c>
      <c r="I3375" s="399" t="s">
        <v>1036</v>
      </c>
      <c r="J3375" s="399" t="s">
        <v>1037</v>
      </c>
      <c r="K3375" s="400">
        <v>24.17</v>
      </c>
      <c r="L3375" s="399" t="s">
        <v>951</v>
      </c>
    </row>
    <row r="3376" spans="1:12" ht="13.5">
      <c r="A3376" s="399" t="s">
        <v>4248</v>
      </c>
      <c r="B3376" s="399" t="s">
        <v>4249</v>
      </c>
      <c r="C3376" s="399" t="s">
        <v>3611</v>
      </c>
      <c r="D3376" s="399" t="s">
        <v>4473</v>
      </c>
      <c r="E3376" s="400" t="s">
        <v>947</v>
      </c>
      <c r="F3376" s="399" t="s">
        <v>947</v>
      </c>
      <c r="G3376" s="399">
        <v>89532</v>
      </c>
      <c r="H3376" s="399" t="s">
        <v>4614</v>
      </c>
      <c r="I3376" s="399" t="s">
        <v>1036</v>
      </c>
      <c r="J3376" s="399" t="s">
        <v>1037</v>
      </c>
      <c r="K3376" s="400">
        <v>5.12</v>
      </c>
      <c r="L3376" s="399" t="s">
        <v>951</v>
      </c>
    </row>
    <row r="3377" spans="1:12" ht="13.5">
      <c r="A3377" s="399" t="s">
        <v>4248</v>
      </c>
      <c r="B3377" s="399" t="s">
        <v>4249</v>
      </c>
      <c r="C3377" s="399" t="s">
        <v>3611</v>
      </c>
      <c r="D3377" s="399" t="s">
        <v>4473</v>
      </c>
      <c r="E3377" s="400" t="s">
        <v>947</v>
      </c>
      <c r="F3377" s="399" t="s">
        <v>947</v>
      </c>
      <c r="G3377" s="399">
        <v>89533</v>
      </c>
      <c r="H3377" s="399" t="s">
        <v>4615</v>
      </c>
      <c r="I3377" s="399" t="s">
        <v>1036</v>
      </c>
      <c r="J3377" s="399" t="s">
        <v>1037</v>
      </c>
      <c r="K3377" s="400">
        <v>24.17</v>
      </c>
      <c r="L3377" s="399" t="s">
        <v>951</v>
      </c>
    </row>
    <row r="3378" spans="1:12" ht="13.5">
      <c r="A3378" s="399" t="s">
        <v>4248</v>
      </c>
      <c r="B3378" s="399" t="s">
        <v>4249</v>
      </c>
      <c r="C3378" s="399" t="s">
        <v>3611</v>
      </c>
      <c r="D3378" s="399" t="s">
        <v>4473</v>
      </c>
      <c r="E3378" s="400" t="s">
        <v>947</v>
      </c>
      <c r="F3378" s="399" t="s">
        <v>947</v>
      </c>
      <c r="G3378" s="399">
        <v>89534</v>
      </c>
      <c r="H3378" s="399" t="s">
        <v>4616</v>
      </c>
      <c r="I3378" s="399" t="s">
        <v>1036</v>
      </c>
      <c r="J3378" s="399" t="s">
        <v>1037</v>
      </c>
      <c r="K3378" s="400">
        <v>3.58</v>
      </c>
      <c r="L3378" s="399" t="s">
        <v>951</v>
      </c>
    </row>
    <row r="3379" spans="1:12" ht="13.5">
      <c r="A3379" s="399" t="s">
        <v>4248</v>
      </c>
      <c r="B3379" s="399" t="s">
        <v>4249</v>
      </c>
      <c r="C3379" s="399" t="s">
        <v>3611</v>
      </c>
      <c r="D3379" s="399" t="s">
        <v>4473</v>
      </c>
      <c r="E3379" s="400" t="s">
        <v>947</v>
      </c>
      <c r="F3379" s="399" t="s">
        <v>947</v>
      </c>
      <c r="G3379" s="399">
        <v>89535</v>
      </c>
      <c r="H3379" s="399" t="s">
        <v>4617</v>
      </c>
      <c r="I3379" s="399" t="s">
        <v>1036</v>
      </c>
      <c r="J3379" s="399" t="s">
        <v>1037</v>
      </c>
      <c r="K3379" s="400">
        <v>38.090000000000003</v>
      </c>
      <c r="L3379" s="399" t="s">
        <v>951</v>
      </c>
    </row>
    <row r="3380" spans="1:12" ht="13.5">
      <c r="A3380" s="399" t="s">
        <v>4248</v>
      </c>
      <c r="B3380" s="399" t="s">
        <v>4249</v>
      </c>
      <c r="C3380" s="399" t="s">
        <v>3611</v>
      </c>
      <c r="D3380" s="399" t="s">
        <v>4473</v>
      </c>
      <c r="E3380" s="400" t="s">
        <v>947</v>
      </c>
      <c r="F3380" s="399" t="s">
        <v>947</v>
      </c>
      <c r="G3380" s="399">
        <v>89536</v>
      </c>
      <c r="H3380" s="399" t="s">
        <v>4618</v>
      </c>
      <c r="I3380" s="399" t="s">
        <v>1036</v>
      </c>
      <c r="J3380" s="399" t="s">
        <v>1037</v>
      </c>
      <c r="K3380" s="400">
        <v>9.0500000000000007</v>
      </c>
      <c r="L3380" s="399" t="s">
        <v>951</v>
      </c>
    </row>
    <row r="3381" spans="1:12" ht="13.5">
      <c r="A3381" s="399" t="s">
        <v>4248</v>
      </c>
      <c r="B3381" s="399" t="s">
        <v>4249</v>
      </c>
      <c r="C3381" s="399" t="s">
        <v>3611</v>
      </c>
      <c r="D3381" s="399" t="s">
        <v>4473</v>
      </c>
      <c r="E3381" s="400" t="s">
        <v>947</v>
      </c>
      <c r="F3381" s="399" t="s">
        <v>947</v>
      </c>
      <c r="G3381" s="399">
        <v>89538</v>
      </c>
      <c r="H3381" s="399" t="s">
        <v>4619</v>
      </c>
      <c r="I3381" s="399" t="s">
        <v>1036</v>
      </c>
      <c r="J3381" s="399" t="s">
        <v>1037</v>
      </c>
      <c r="K3381" s="400">
        <v>3.02</v>
      </c>
      <c r="L3381" s="399" t="s">
        <v>951</v>
      </c>
    </row>
    <row r="3382" spans="1:12" ht="13.5">
      <c r="A3382" s="399" t="s">
        <v>4248</v>
      </c>
      <c r="B3382" s="399" t="s">
        <v>4249</v>
      </c>
      <c r="C3382" s="399" t="s">
        <v>3611</v>
      </c>
      <c r="D3382" s="399" t="s">
        <v>4473</v>
      </c>
      <c r="E3382" s="400" t="s">
        <v>947</v>
      </c>
      <c r="F3382" s="399" t="s">
        <v>947</v>
      </c>
      <c r="G3382" s="399">
        <v>89540</v>
      </c>
      <c r="H3382" s="399" t="s">
        <v>4620</v>
      </c>
      <c r="I3382" s="399" t="s">
        <v>1036</v>
      </c>
      <c r="J3382" s="399" t="s">
        <v>1037</v>
      </c>
      <c r="K3382" s="400">
        <v>7.54</v>
      </c>
      <c r="L3382" s="399" t="s">
        <v>951</v>
      </c>
    </row>
    <row r="3383" spans="1:12" ht="13.5">
      <c r="A3383" s="399" t="s">
        <v>4248</v>
      </c>
      <c r="B3383" s="399" t="s">
        <v>4249</v>
      </c>
      <c r="C3383" s="399" t="s">
        <v>3611</v>
      </c>
      <c r="D3383" s="399" t="s">
        <v>4473</v>
      </c>
      <c r="E3383" s="400" t="s">
        <v>947</v>
      </c>
      <c r="F3383" s="399" t="s">
        <v>947</v>
      </c>
      <c r="G3383" s="399">
        <v>89541</v>
      </c>
      <c r="H3383" s="399" t="s">
        <v>4621</v>
      </c>
      <c r="I3383" s="399" t="s">
        <v>1036</v>
      </c>
      <c r="J3383" s="399" t="s">
        <v>1037</v>
      </c>
      <c r="K3383" s="400">
        <v>4.42</v>
      </c>
      <c r="L3383" s="399" t="s">
        <v>951</v>
      </c>
    </row>
    <row r="3384" spans="1:12" ht="13.5">
      <c r="A3384" s="399" t="s">
        <v>4248</v>
      </c>
      <c r="B3384" s="399" t="s">
        <v>4249</v>
      </c>
      <c r="C3384" s="399" t="s">
        <v>3611</v>
      </c>
      <c r="D3384" s="399" t="s">
        <v>4473</v>
      </c>
      <c r="E3384" s="400" t="s">
        <v>947</v>
      </c>
      <c r="F3384" s="399" t="s">
        <v>947</v>
      </c>
      <c r="G3384" s="399">
        <v>89542</v>
      </c>
      <c r="H3384" s="399" t="s">
        <v>4622</v>
      </c>
      <c r="I3384" s="399" t="s">
        <v>1036</v>
      </c>
      <c r="J3384" s="399" t="s">
        <v>1037</v>
      </c>
      <c r="K3384" s="400">
        <v>21.33</v>
      </c>
      <c r="L3384" s="399" t="s">
        <v>951</v>
      </c>
    </row>
    <row r="3385" spans="1:12" ht="13.5">
      <c r="A3385" s="399" t="s">
        <v>4248</v>
      </c>
      <c r="B3385" s="399" t="s">
        <v>4249</v>
      </c>
      <c r="C3385" s="399" t="s">
        <v>3611</v>
      </c>
      <c r="D3385" s="399" t="s">
        <v>4473</v>
      </c>
      <c r="E3385" s="400" t="s">
        <v>947</v>
      </c>
      <c r="F3385" s="399" t="s">
        <v>947</v>
      </c>
      <c r="G3385" s="399">
        <v>89544</v>
      </c>
      <c r="H3385" s="399" t="s">
        <v>4623</v>
      </c>
      <c r="I3385" s="399" t="s">
        <v>1036</v>
      </c>
      <c r="J3385" s="399" t="s">
        <v>1037</v>
      </c>
      <c r="K3385" s="400">
        <v>6.33</v>
      </c>
      <c r="L3385" s="399" t="s">
        <v>951</v>
      </c>
    </row>
    <row r="3386" spans="1:12" ht="13.5">
      <c r="A3386" s="399" t="s">
        <v>4248</v>
      </c>
      <c r="B3386" s="399" t="s">
        <v>4249</v>
      </c>
      <c r="C3386" s="399" t="s">
        <v>3611</v>
      </c>
      <c r="D3386" s="399" t="s">
        <v>4473</v>
      </c>
      <c r="E3386" s="400" t="s">
        <v>947</v>
      </c>
      <c r="F3386" s="399" t="s">
        <v>947</v>
      </c>
      <c r="G3386" s="399">
        <v>89545</v>
      </c>
      <c r="H3386" s="399" t="s">
        <v>4624</v>
      </c>
      <c r="I3386" s="399" t="s">
        <v>1036</v>
      </c>
      <c r="J3386" s="399" t="s">
        <v>1037</v>
      </c>
      <c r="K3386" s="400">
        <v>8.9700000000000006</v>
      </c>
      <c r="L3386" s="399" t="s">
        <v>951</v>
      </c>
    </row>
    <row r="3387" spans="1:12" ht="13.5">
      <c r="A3387" s="399" t="s">
        <v>4248</v>
      </c>
      <c r="B3387" s="399" t="s">
        <v>4249</v>
      </c>
      <c r="C3387" s="399" t="s">
        <v>3611</v>
      </c>
      <c r="D3387" s="399" t="s">
        <v>4473</v>
      </c>
      <c r="E3387" s="400" t="s">
        <v>947</v>
      </c>
      <c r="F3387" s="399" t="s">
        <v>947</v>
      </c>
      <c r="G3387" s="399">
        <v>89546</v>
      </c>
      <c r="H3387" s="399" t="s">
        <v>4625</v>
      </c>
      <c r="I3387" s="399" t="s">
        <v>1036</v>
      </c>
      <c r="J3387" s="399" t="s">
        <v>1037</v>
      </c>
      <c r="K3387" s="400">
        <v>7.79</v>
      </c>
      <c r="L3387" s="399" t="s">
        <v>951</v>
      </c>
    </row>
    <row r="3388" spans="1:12" ht="13.5">
      <c r="A3388" s="399" t="s">
        <v>4248</v>
      </c>
      <c r="B3388" s="399" t="s">
        <v>4249</v>
      </c>
      <c r="C3388" s="399" t="s">
        <v>3611</v>
      </c>
      <c r="D3388" s="399" t="s">
        <v>4473</v>
      </c>
      <c r="E3388" s="400" t="s">
        <v>947</v>
      </c>
      <c r="F3388" s="399" t="s">
        <v>947</v>
      </c>
      <c r="G3388" s="399">
        <v>89547</v>
      </c>
      <c r="H3388" s="399" t="s">
        <v>4626</v>
      </c>
      <c r="I3388" s="399" t="s">
        <v>1036</v>
      </c>
      <c r="J3388" s="399" t="s">
        <v>1037</v>
      </c>
      <c r="K3388" s="400">
        <v>13.43</v>
      </c>
      <c r="L3388" s="399" t="s">
        <v>951</v>
      </c>
    </row>
    <row r="3389" spans="1:12" ht="13.5">
      <c r="A3389" s="399" t="s">
        <v>4248</v>
      </c>
      <c r="B3389" s="399" t="s">
        <v>4249</v>
      </c>
      <c r="C3389" s="399" t="s">
        <v>3611</v>
      </c>
      <c r="D3389" s="399" t="s">
        <v>4473</v>
      </c>
      <c r="E3389" s="400" t="s">
        <v>947</v>
      </c>
      <c r="F3389" s="399" t="s">
        <v>947</v>
      </c>
      <c r="G3389" s="399">
        <v>89548</v>
      </c>
      <c r="H3389" s="399" t="s">
        <v>4627</v>
      </c>
      <c r="I3389" s="399" t="s">
        <v>1036</v>
      </c>
      <c r="J3389" s="399" t="s">
        <v>1037</v>
      </c>
      <c r="K3389" s="400">
        <v>14.54</v>
      </c>
      <c r="L3389" s="399" t="s">
        <v>951</v>
      </c>
    </row>
    <row r="3390" spans="1:12" ht="13.5">
      <c r="A3390" s="399" t="s">
        <v>4248</v>
      </c>
      <c r="B3390" s="399" t="s">
        <v>4249</v>
      </c>
      <c r="C3390" s="399" t="s">
        <v>3611</v>
      </c>
      <c r="D3390" s="399" t="s">
        <v>4473</v>
      </c>
      <c r="E3390" s="400" t="s">
        <v>947</v>
      </c>
      <c r="F3390" s="399" t="s">
        <v>947</v>
      </c>
      <c r="G3390" s="399">
        <v>89549</v>
      </c>
      <c r="H3390" s="399" t="s">
        <v>4628</v>
      </c>
      <c r="I3390" s="399" t="s">
        <v>1036</v>
      </c>
      <c r="J3390" s="399" t="s">
        <v>1037</v>
      </c>
      <c r="K3390" s="400">
        <v>10.46</v>
      </c>
      <c r="L3390" s="399" t="s">
        <v>951</v>
      </c>
    </row>
    <row r="3391" spans="1:12" ht="13.5">
      <c r="A3391" s="399" t="s">
        <v>4248</v>
      </c>
      <c r="B3391" s="399" t="s">
        <v>4249</v>
      </c>
      <c r="C3391" s="399" t="s">
        <v>3611</v>
      </c>
      <c r="D3391" s="399" t="s">
        <v>4473</v>
      </c>
      <c r="E3391" s="400" t="s">
        <v>947</v>
      </c>
      <c r="F3391" s="399" t="s">
        <v>947</v>
      </c>
      <c r="G3391" s="399">
        <v>89550</v>
      </c>
      <c r="H3391" s="399" t="s">
        <v>4629</v>
      </c>
      <c r="I3391" s="399" t="s">
        <v>1036</v>
      </c>
      <c r="J3391" s="399" t="s">
        <v>1037</v>
      </c>
      <c r="K3391" s="400">
        <v>25.6</v>
      </c>
      <c r="L3391" s="399" t="s">
        <v>951</v>
      </c>
    </row>
    <row r="3392" spans="1:12" ht="13.5">
      <c r="A3392" s="399" t="s">
        <v>4248</v>
      </c>
      <c r="B3392" s="399" t="s">
        <v>4249</v>
      </c>
      <c r="C3392" s="399" t="s">
        <v>3611</v>
      </c>
      <c r="D3392" s="399" t="s">
        <v>4473</v>
      </c>
      <c r="E3392" s="400" t="s">
        <v>947</v>
      </c>
      <c r="F3392" s="399" t="s">
        <v>947</v>
      </c>
      <c r="G3392" s="399">
        <v>89551</v>
      </c>
      <c r="H3392" s="399" t="s">
        <v>4630</v>
      </c>
      <c r="I3392" s="399" t="s">
        <v>1036</v>
      </c>
      <c r="J3392" s="399" t="s">
        <v>1037</v>
      </c>
      <c r="K3392" s="400">
        <v>6.99</v>
      </c>
      <c r="L3392" s="399" t="s">
        <v>951</v>
      </c>
    </row>
    <row r="3393" spans="1:12" ht="13.5">
      <c r="A3393" s="399" t="s">
        <v>4248</v>
      </c>
      <c r="B3393" s="399" t="s">
        <v>4249</v>
      </c>
      <c r="C3393" s="399" t="s">
        <v>3611</v>
      </c>
      <c r="D3393" s="399" t="s">
        <v>4473</v>
      </c>
      <c r="E3393" s="400" t="s">
        <v>947</v>
      </c>
      <c r="F3393" s="399" t="s">
        <v>947</v>
      </c>
      <c r="G3393" s="399">
        <v>89552</v>
      </c>
      <c r="H3393" s="399" t="s">
        <v>4631</v>
      </c>
      <c r="I3393" s="399" t="s">
        <v>1036</v>
      </c>
      <c r="J3393" s="399" t="s">
        <v>1037</v>
      </c>
      <c r="K3393" s="400">
        <v>13.96</v>
      </c>
      <c r="L3393" s="399" t="s">
        <v>951</v>
      </c>
    </row>
    <row r="3394" spans="1:12" ht="13.5">
      <c r="A3394" s="399" t="s">
        <v>4248</v>
      </c>
      <c r="B3394" s="399" t="s">
        <v>4249</v>
      </c>
      <c r="C3394" s="399" t="s">
        <v>3611</v>
      </c>
      <c r="D3394" s="399" t="s">
        <v>4473</v>
      </c>
      <c r="E3394" s="400" t="s">
        <v>947</v>
      </c>
      <c r="F3394" s="399" t="s">
        <v>947</v>
      </c>
      <c r="G3394" s="399">
        <v>89553</v>
      </c>
      <c r="H3394" s="399" t="s">
        <v>4632</v>
      </c>
      <c r="I3394" s="399" t="s">
        <v>1036</v>
      </c>
      <c r="J3394" s="399" t="s">
        <v>1037</v>
      </c>
      <c r="K3394" s="400">
        <v>4.3499999999999996</v>
      </c>
      <c r="L3394" s="399" t="s">
        <v>951</v>
      </c>
    </row>
    <row r="3395" spans="1:12" ht="13.5">
      <c r="A3395" s="399" t="s">
        <v>4248</v>
      </c>
      <c r="B3395" s="399" t="s">
        <v>4249</v>
      </c>
      <c r="C3395" s="399" t="s">
        <v>3611</v>
      </c>
      <c r="D3395" s="399" t="s">
        <v>4473</v>
      </c>
      <c r="E3395" s="400" t="s">
        <v>947</v>
      </c>
      <c r="F3395" s="399" t="s">
        <v>947</v>
      </c>
      <c r="G3395" s="399">
        <v>89554</v>
      </c>
      <c r="H3395" s="399" t="s">
        <v>4633</v>
      </c>
      <c r="I3395" s="399" t="s">
        <v>1036</v>
      </c>
      <c r="J3395" s="399" t="s">
        <v>1037</v>
      </c>
      <c r="K3395" s="400">
        <v>16.649999999999999</v>
      </c>
      <c r="L3395" s="399" t="s">
        <v>951</v>
      </c>
    </row>
    <row r="3396" spans="1:12" ht="13.5">
      <c r="A3396" s="399" t="s">
        <v>4248</v>
      </c>
      <c r="B3396" s="399" t="s">
        <v>4249</v>
      </c>
      <c r="C3396" s="399" t="s">
        <v>3611</v>
      </c>
      <c r="D3396" s="399" t="s">
        <v>4473</v>
      </c>
      <c r="E3396" s="400" t="s">
        <v>947</v>
      </c>
      <c r="F3396" s="399" t="s">
        <v>947</v>
      </c>
      <c r="G3396" s="399">
        <v>89555</v>
      </c>
      <c r="H3396" s="399" t="s">
        <v>4634</v>
      </c>
      <c r="I3396" s="399" t="s">
        <v>1036</v>
      </c>
      <c r="J3396" s="399" t="s">
        <v>1037</v>
      </c>
      <c r="K3396" s="400">
        <v>16.87</v>
      </c>
      <c r="L3396" s="399" t="s">
        <v>951</v>
      </c>
    </row>
    <row r="3397" spans="1:12" ht="13.5">
      <c r="A3397" s="399" t="s">
        <v>4248</v>
      </c>
      <c r="B3397" s="399" t="s">
        <v>4249</v>
      </c>
      <c r="C3397" s="399" t="s">
        <v>3611</v>
      </c>
      <c r="D3397" s="399" t="s">
        <v>4473</v>
      </c>
      <c r="E3397" s="400" t="s">
        <v>947</v>
      </c>
      <c r="F3397" s="399" t="s">
        <v>947</v>
      </c>
      <c r="G3397" s="399">
        <v>89556</v>
      </c>
      <c r="H3397" s="399" t="s">
        <v>4635</v>
      </c>
      <c r="I3397" s="399" t="s">
        <v>1036</v>
      </c>
      <c r="J3397" s="399" t="s">
        <v>1037</v>
      </c>
      <c r="K3397" s="400">
        <v>24.24</v>
      </c>
      <c r="L3397" s="399" t="s">
        <v>951</v>
      </c>
    </row>
    <row r="3398" spans="1:12" ht="13.5">
      <c r="A3398" s="399" t="s">
        <v>4248</v>
      </c>
      <c r="B3398" s="399" t="s">
        <v>4249</v>
      </c>
      <c r="C3398" s="399" t="s">
        <v>3611</v>
      </c>
      <c r="D3398" s="399" t="s">
        <v>4473</v>
      </c>
      <c r="E3398" s="400" t="s">
        <v>947</v>
      </c>
      <c r="F3398" s="399" t="s">
        <v>947</v>
      </c>
      <c r="G3398" s="399">
        <v>89557</v>
      </c>
      <c r="H3398" s="399" t="s">
        <v>4636</v>
      </c>
      <c r="I3398" s="399" t="s">
        <v>1036</v>
      </c>
      <c r="J3398" s="399" t="s">
        <v>1037</v>
      </c>
      <c r="K3398" s="400">
        <v>19.260000000000002</v>
      </c>
      <c r="L3398" s="399" t="s">
        <v>951</v>
      </c>
    </row>
    <row r="3399" spans="1:12" ht="13.5">
      <c r="A3399" s="399" t="s">
        <v>4248</v>
      </c>
      <c r="B3399" s="399" t="s">
        <v>4249</v>
      </c>
      <c r="C3399" s="399" t="s">
        <v>3611</v>
      </c>
      <c r="D3399" s="399" t="s">
        <v>4473</v>
      </c>
      <c r="E3399" s="400" t="s">
        <v>947</v>
      </c>
      <c r="F3399" s="399" t="s">
        <v>947</v>
      </c>
      <c r="G3399" s="399">
        <v>89558</v>
      </c>
      <c r="H3399" s="399" t="s">
        <v>4637</v>
      </c>
      <c r="I3399" s="399" t="s">
        <v>1036</v>
      </c>
      <c r="J3399" s="399" t="s">
        <v>1037</v>
      </c>
      <c r="K3399" s="400">
        <v>6.64</v>
      </c>
      <c r="L3399" s="399" t="s">
        <v>951</v>
      </c>
    </row>
    <row r="3400" spans="1:12" ht="13.5">
      <c r="A3400" s="399" t="s">
        <v>4248</v>
      </c>
      <c r="B3400" s="399" t="s">
        <v>4249</v>
      </c>
      <c r="C3400" s="399" t="s">
        <v>3611</v>
      </c>
      <c r="D3400" s="399" t="s">
        <v>4473</v>
      </c>
      <c r="E3400" s="400" t="s">
        <v>947</v>
      </c>
      <c r="F3400" s="399" t="s">
        <v>947</v>
      </c>
      <c r="G3400" s="399">
        <v>89559</v>
      </c>
      <c r="H3400" s="399" t="s">
        <v>4638</v>
      </c>
      <c r="I3400" s="399" t="s">
        <v>1036</v>
      </c>
      <c r="J3400" s="399" t="s">
        <v>1037</v>
      </c>
      <c r="K3400" s="400">
        <v>42.31</v>
      </c>
      <c r="L3400" s="399" t="s">
        <v>951</v>
      </c>
    </row>
    <row r="3401" spans="1:12" ht="13.5">
      <c r="A3401" s="399" t="s">
        <v>4248</v>
      </c>
      <c r="B3401" s="399" t="s">
        <v>4249</v>
      </c>
      <c r="C3401" s="399" t="s">
        <v>3611</v>
      </c>
      <c r="D3401" s="399" t="s">
        <v>4473</v>
      </c>
      <c r="E3401" s="400" t="s">
        <v>947</v>
      </c>
      <c r="F3401" s="399" t="s">
        <v>947</v>
      </c>
      <c r="G3401" s="399">
        <v>89561</v>
      </c>
      <c r="H3401" s="399" t="s">
        <v>4639</v>
      </c>
      <c r="I3401" s="399" t="s">
        <v>1036</v>
      </c>
      <c r="J3401" s="399" t="s">
        <v>1037</v>
      </c>
      <c r="K3401" s="400">
        <v>9.44</v>
      </c>
      <c r="L3401" s="399" t="s">
        <v>951</v>
      </c>
    </row>
    <row r="3402" spans="1:12" ht="13.5">
      <c r="A3402" s="399" t="s">
        <v>4248</v>
      </c>
      <c r="B3402" s="399" t="s">
        <v>4249</v>
      </c>
      <c r="C3402" s="399" t="s">
        <v>3611</v>
      </c>
      <c r="D3402" s="399" t="s">
        <v>4473</v>
      </c>
      <c r="E3402" s="400" t="s">
        <v>947</v>
      </c>
      <c r="F3402" s="399" t="s">
        <v>947</v>
      </c>
      <c r="G3402" s="399">
        <v>89562</v>
      </c>
      <c r="H3402" s="399" t="s">
        <v>4640</v>
      </c>
      <c r="I3402" s="399" t="s">
        <v>1036</v>
      </c>
      <c r="J3402" s="399" t="s">
        <v>1037</v>
      </c>
      <c r="K3402" s="400">
        <v>7.06</v>
      </c>
      <c r="L3402" s="399" t="s">
        <v>951</v>
      </c>
    </row>
    <row r="3403" spans="1:12" ht="13.5">
      <c r="A3403" s="399" t="s">
        <v>4248</v>
      </c>
      <c r="B3403" s="399" t="s">
        <v>4249</v>
      </c>
      <c r="C3403" s="399" t="s">
        <v>3611</v>
      </c>
      <c r="D3403" s="399" t="s">
        <v>4473</v>
      </c>
      <c r="E3403" s="400" t="s">
        <v>947</v>
      </c>
      <c r="F3403" s="399" t="s">
        <v>947</v>
      </c>
      <c r="G3403" s="399">
        <v>89563</v>
      </c>
      <c r="H3403" s="399" t="s">
        <v>4641</v>
      </c>
      <c r="I3403" s="399" t="s">
        <v>1036</v>
      </c>
      <c r="J3403" s="399" t="s">
        <v>1037</v>
      </c>
      <c r="K3403" s="400">
        <v>14.81</v>
      </c>
      <c r="L3403" s="399" t="s">
        <v>951</v>
      </c>
    </row>
    <row r="3404" spans="1:12" ht="13.5">
      <c r="A3404" s="399" t="s">
        <v>4248</v>
      </c>
      <c r="B3404" s="399" t="s">
        <v>4249</v>
      </c>
      <c r="C3404" s="399" t="s">
        <v>3611</v>
      </c>
      <c r="D3404" s="399" t="s">
        <v>4473</v>
      </c>
      <c r="E3404" s="400" t="s">
        <v>947</v>
      </c>
      <c r="F3404" s="399" t="s">
        <v>947</v>
      </c>
      <c r="G3404" s="399">
        <v>89564</v>
      </c>
      <c r="H3404" s="399" t="s">
        <v>4642</v>
      </c>
      <c r="I3404" s="399" t="s">
        <v>1036</v>
      </c>
      <c r="J3404" s="399" t="s">
        <v>1037</v>
      </c>
      <c r="K3404" s="400">
        <v>12.57</v>
      </c>
      <c r="L3404" s="399" t="s">
        <v>951</v>
      </c>
    </row>
    <row r="3405" spans="1:12" ht="13.5">
      <c r="A3405" s="399" t="s">
        <v>4248</v>
      </c>
      <c r="B3405" s="399" t="s">
        <v>4249</v>
      </c>
      <c r="C3405" s="399" t="s">
        <v>3611</v>
      </c>
      <c r="D3405" s="399" t="s">
        <v>4473</v>
      </c>
      <c r="E3405" s="400" t="s">
        <v>947</v>
      </c>
      <c r="F3405" s="399" t="s">
        <v>947</v>
      </c>
      <c r="G3405" s="399">
        <v>89565</v>
      </c>
      <c r="H3405" s="399" t="s">
        <v>4643</v>
      </c>
      <c r="I3405" s="399" t="s">
        <v>1036</v>
      </c>
      <c r="J3405" s="399" t="s">
        <v>1037</v>
      </c>
      <c r="K3405" s="400">
        <v>35.79</v>
      </c>
      <c r="L3405" s="399" t="s">
        <v>951</v>
      </c>
    </row>
    <row r="3406" spans="1:12" ht="13.5">
      <c r="A3406" s="399" t="s">
        <v>4248</v>
      </c>
      <c r="B3406" s="399" t="s">
        <v>4249</v>
      </c>
      <c r="C3406" s="399" t="s">
        <v>3611</v>
      </c>
      <c r="D3406" s="399" t="s">
        <v>4473</v>
      </c>
      <c r="E3406" s="400" t="s">
        <v>947</v>
      </c>
      <c r="F3406" s="399" t="s">
        <v>947</v>
      </c>
      <c r="G3406" s="399">
        <v>89566</v>
      </c>
      <c r="H3406" s="399" t="s">
        <v>4644</v>
      </c>
      <c r="I3406" s="399" t="s">
        <v>1036</v>
      </c>
      <c r="J3406" s="399" t="s">
        <v>1037</v>
      </c>
      <c r="K3406" s="400">
        <v>30.98</v>
      </c>
      <c r="L3406" s="399" t="s">
        <v>951</v>
      </c>
    </row>
    <row r="3407" spans="1:12" ht="13.5">
      <c r="A3407" s="399" t="s">
        <v>4248</v>
      </c>
      <c r="B3407" s="399" t="s">
        <v>4249</v>
      </c>
      <c r="C3407" s="399" t="s">
        <v>3611</v>
      </c>
      <c r="D3407" s="399" t="s">
        <v>4473</v>
      </c>
      <c r="E3407" s="400" t="s">
        <v>947</v>
      </c>
      <c r="F3407" s="399" t="s">
        <v>947</v>
      </c>
      <c r="G3407" s="399">
        <v>89567</v>
      </c>
      <c r="H3407" s="399" t="s">
        <v>4645</v>
      </c>
      <c r="I3407" s="399" t="s">
        <v>1036</v>
      </c>
      <c r="J3407" s="399" t="s">
        <v>1037</v>
      </c>
      <c r="K3407" s="400">
        <v>53.04</v>
      </c>
      <c r="L3407" s="399" t="s">
        <v>951</v>
      </c>
    </row>
    <row r="3408" spans="1:12" ht="13.5">
      <c r="A3408" s="399" t="s">
        <v>4248</v>
      </c>
      <c r="B3408" s="399" t="s">
        <v>4249</v>
      </c>
      <c r="C3408" s="399" t="s">
        <v>3611</v>
      </c>
      <c r="D3408" s="399" t="s">
        <v>4473</v>
      </c>
      <c r="E3408" s="400" t="s">
        <v>947</v>
      </c>
      <c r="F3408" s="399" t="s">
        <v>947</v>
      </c>
      <c r="G3408" s="399">
        <v>89568</v>
      </c>
      <c r="H3408" s="399" t="s">
        <v>4646</v>
      </c>
      <c r="I3408" s="399" t="s">
        <v>1036</v>
      </c>
      <c r="J3408" s="399" t="s">
        <v>1037</v>
      </c>
      <c r="K3408" s="400">
        <v>25.09</v>
      </c>
      <c r="L3408" s="399" t="s">
        <v>951</v>
      </c>
    </row>
    <row r="3409" spans="1:12" ht="13.5">
      <c r="A3409" s="399" t="s">
        <v>4248</v>
      </c>
      <c r="B3409" s="399" t="s">
        <v>4249</v>
      </c>
      <c r="C3409" s="399" t="s">
        <v>3611</v>
      </c>
      <c r="D3409" s="399" t="s">
        <v>4473</v>
      </c>
      <c r="E3409" s="400" t="s">
        <v>947</v>
      </c>
      <c r="F3409" s="399" t="s">
        <v>947</v>
      </c>
      <c r="G3409" s="399">
        <v>89569</v>
      </c>
      <c r="H3409" s="399" t="s">
        <v>4647</v>
      </c>
      <c r="I3409" s="399" t="s">
        <v>1036</v>
      </c>
      <c r="J3409" s="399" t="s">
        <v>1037</v>
      </c>
      <c r="K3409" s="400">
        <v>50.24</v>
      </c>
      <c r="L3409" s="399" t="s">
        <v>951</v>
      </c>
    </row>
    <row r="3410" spans="1:12" ht="13.5">
      <c r="A3410" s="399" t="s">
        <v>4248</v>
      </c>
      <c r="B3410" s="399" t="s">
        <v>4249</v>
      </c>
      <c r="C3410" s="399" t="s">
        <v>3611</v>
      </c>
      <c r="D3410" s="399" t="s">
        <v>4473</v>
      </c>
      <c r="E3410" s="400" t="s">
        <v>947</v>
      </c>
      <c r="F3410" s="399" t="s">
        <v>947</v>
      </c>
      <c r="G3410" s="399">
        <v>89570</v>
      </c>
      <c r="H3410" s="399" t="s">
        <v>4648</v>
      </c>
      <c r="I3410" s="399" t="s">
        <v>1036</v>
      </c>
      <c r="J3410" s="399" t="s">
        <v>1037</v>
      </c>
      <c r="K3410" s="400">
        <v>8.99</v>
      </c>
      <c r="L3410" s="399" t="s">
        <v>951</v>
      </c>
    </row>
    <row r="3411" spans="1:12" ht="13.5">
      <c r="A3411" s="399" t="s">
        <v>4248</v>
      </c>
      <c r="B3411" s="399" t="s">
        <v>4249</v>
      </c>
      <c r="C3411" s="399" t="s">
        <v>3611</v>
      </c>
      <c r="D3411" s="399" t="s">
        <v>4473</v>
      </c>
      <c r="E3411" s="400" t="s">
        <v>947</v>
      </c>
      <c r="F3411" s="399" t="s">
        <v>947</v>
      </c>
      <c r="G3411" s="399">
        <v>89571</v>
      </c>
      <c r="H3411" s="399" t="s">
        <v>4649</v>
      </c>
      <c r="I3411" s="399" t="s">
        <v>1036</v>
      </c>
      <c r="J3411" s="399" t="s">
        <v>1037</v>
      </c>
      <c r="K3411" s="400">
        <v>48.82</v>
      </c>
      <c r="L3411" s="399" t="s">
        <v>951</v>
      </c>
    </row>
    <row r="3412" spans="1:12" ht="13.5">
      <c r="A3412" s="399" t="s">
        <v>4248</v>
      </c>
      <c r="B3412" s="399" t="s">
        <v>4249</v>
      </c>
      <c r="C3412" s="399" t="s">
        <v>3611</v>
      </c>
      <c r="D3412" s="399" t="s">
        <v>4473</v>
      </c>
      <c r="E3412" s="400" t="s">
        <v>947</v>
      </c>
      <c r="F3412" s="399" t="s">
        <v>947</v>
      </c>
      <c r="G3412" s="399">
        <v>89572</v>
      </c>
      <c r="H3412" s="399" t="s">
        <v>4650</v>
      </c>
      <c r="I3412" s="399" t="s">
        <v>1036</v>
      </c>
      <c r="J3412" s="399" t="s">
        <v>1037</v>
      </c>
      <c r="K3412" s="400">
        <v>6.3</v>
      </c>
      <c r="L3412" s="399" t="s">
        <v>951</v>
      </c>
    </row>
    <row r="3413" spans="1:12" ht="13.5">
      <c r="A3413" s="399" t="s">
        <v>4248</v>
      </c>
      <c r="B3413" s="399" t="s">
        <v>4249</v>
      </c>
      <c r="C3413" s="399" t="s">
        <v>3611</v>
      </c>
      <c r="D3413" s="399" t="s">
        <v>4473</v>
      </c>
      <c r="E3413" s="400" t="s">
        <v>947</v>
      </c>
      <c r="F3413" s="399" t="s">
        <v>947</v>
      </c>
      <c r="G3413" s="399">
        <v>89573</v>
      </c>
      <c r="H3413" s="399" t="s">
        <v>4651</v>
      </c>
      <c r="I3413" s="399" t="s">
        <v>1036</v>
      </c>
      <c r="J3413" s="399" t="s">
        <v>1037</v>
      </c>
      <c r="K3413" s="400">
        <v>44.53</v>
      </c>
      <c r="L3413" s="399" t="s">
        <v>951</v>
      </c>
    </row>
    <row r="3414" spans="1:12" ht="13.5">
      <c r="A3414" s="399" t="s">
        <v>4248</v>
      </c>
      <c r="B3414" s="399" t="s">
        <v>4249</v>
      </c>
      <c r="C3414" s="399" t="s">
        <v>3611</v>
      </c>
      <c r="D3414" s="399" t="s">
        <v>4473</v>
      </c>
      <c r="E3414" s="400" t="s">
        <v>947</v>
      </c>
      <c r="F3414" s="399" t="s">
        <v>947</v>
      </c>
      <c r="G3414" s="399">
        <v>89574</v>
      </c>
      <c r="H3414" s="399" t="s">
        <v>4652</v>
      </c>
      <c r="I3414" s="399" t="s">
        <v>1036</v>
      </c>
      <c r="J3414" s="399" t="s">
        <v>1037</v>
      </c>
      <c r="K3414" s="400">
        <v>86.59</v>
      </c>
      <c r="L3414" s="399" t="s">
        <v>951</v>
      </c>
    </row>
    <row r="3415" spans="1:12" ht="13.5">
      <c r="A3415" s="399" t="s">
        <v>4248</v>
      </c>
      <c r="B3415" s="399" t="s">
        <v>4249</v>
      </c>
      <c r="C3415" s="399" t="s">
        <v>3611</v>
      </c>
      <c r="D3415" s="399" t="s">
        <v>4473</v>
      </c>
      <c r="E3415" s="400" t="s">
        <v>947</v>
      </c>
      <c r="F3415" s="399" t="s">
        <v>947</v>
      </c>
      <c r="G3415" s="399">
        <v>89575</v>
      </c>
      <c r="H3415" s="399" t="s">
        <v>4653</v>
      </c>
      <c r="I3415" s="399" t="s">
        <v>1036</v>
      </c>
      <c r="J3415" s="399" t="s">
        <v>1037</v>
      </c>
      <c r="K3415" s="400">
        <v>8.41</v>
      </c>
      <c r="L3415" s="399" t="s">
        <v>951</v>
      </c>
    </row>
    <row r="3416" spans="1:12" ht="13.5">
      <c r="A3416" s="399" t="s">
        <v>4248</v>
      </c>
      <c r="B3416" s="399" t="s">
        <v>4249</v>
      </c>
      <c r="C3416" s="399" t="s">
        <v>3611</v>
      </c>
      <c r="D3416" s="399" t="s">
        <v>4473</v>
      </c>
      <c r="E3416" s="400" t="s">
        <v>947</v>
      </c>
      <c r="F3416" s="399" t="s">
        <v>947</v>
      </c>
      <c r="G3416" s="399">
        <v>89577</v>
      </c>
      <c r="H3416" s="399" t="s">
        <v>4654</v>
      </c>
      <c r="I3416" s="399" t="s">
        <v>1036</v>
      </c>
      <c r="J3416" s="399" t="s">
        <v>1037</v>
      </c>
      <c r="K3416" s="400">
        <v>25.79</v>
      </c>
      <c r="L3416" s="399" t="s">
        <v>951</v>
      </c>
    </row>
    <row r="3417" spans="1:12" ht="13.5">
      <c r="A3417" s="399" t="s">
        <v>4248</v>
      </c>
      <c r="B3417" s="399" t="s">
        <v>4249</v>
      </c>
      <c r="C3417" s="399" t="s">
        <v>3611</v>
      </c>
      <c r="D3417" s="399" t="s">
        <v>4473</v>
      </c>
      <c r="E3417" s="400" t="s">
        <v>947</v>
      </c>
      <c r="F3417" s="399" t="s">
        <v>947</v>
      </c>
      <c r="G3417" s="399">
        <v>89579</v>
      </c>
      <c r="H3417" s="399" t="s">
        <v>4655</v>
      </c>
      <c r="I3417" s="399" t="s">
        <v>1036</v>
      </c>
      <c r="J3417" s="399" t="s">
        <v>1037</v>
      </c>
      <c r="K3417" s="400">
        <v>8.61</v>
      </c>
      <c r="L3417" s="399" t="s">
        <v>951</v>
      </c>
    </row>
    <row r="3418" spans="1:12" ht="13.5">
      <c r="A3418" s="399" t="s">
        <v>4248</v>
      </c>
      <c r="B3418" s="399" t="s">
        <v>4249</v>
      </c>
      <c r="C3418" s="399" t="s">
        <v>3611</v>
      </c>
      <c r="D3418" s="399" t="s">
        <v>4473</v>
      </c>
      <c r="E3418" s="400" t="s">
        <v>947</v>
      </c>
      <c r="F3418" s="399" t="s">
        <v>947</v>
      </c>
      <c r="G3418" s="399">
        <v>89581</v>
      </c>
      <c r="H3418" s="399" t="s">
        <v>4656</v>
      </c>
      <c r="I3418" s="399" t="s">
        <v>1036</v>
      </c>
      <c r="J3418" s="399" t="s">
        <v>1037</v>
      </c>
      <c r="K3418" s="400">
        <v>18.36</v>
      </c>
      <c r="L3418" s="399" t="s">
        <v>951</v>
      </c>
    </row>
    <row r="3419" spans="1:12" ht="13.5">
      <c r="A3419" s="399" t="s">
        <v>4248</v>
      </c>
      <c r="B3419" s="399" t="s">
        <v>4249</v>
      </c>
      <c r="C3419" s="399" t="s">
        <v>3611</v>
      </c>
      <c r="D3419" s="399" t="s">
        <v>4473</v>
      </c>
      <c r="E3419" s="400" t="s">
        <v>947</v>
      </c>
      <c r="F3419" s="399" t="s">
        <v>947</v>
      </c>
      <c r="G3419" s="399">
        <v>89582</v>
      </c>
      <c r="H3419" s="399" t="s">
        <v>4657</v>
      </c>
      <c r="I3419" s="399" t="s">
        <v>1036</v>
      </c>
      <c r="J3419" s="399" t="s">
        <v>1037</v>
      </c>
      <c r="K3419" s="400">
        <v>16.13</v>
      </c>
      <c r="L3419" s="399" t="s">
        <v>951</v>
      </c>
    </row>
    <row r="3420" spans="1:12" ht="13.5">
      <c r="A3420" s="399" t="s">
        <v>4248</v>
      </c>
      <c r="B3420" s="399" t="s">
        <v>4249</v>
      </c>
      <c r="C3420" s="399" t="s">
        <v>3611</v>
      </c>
      <c r="D3420" s="399" t="s">
        <v>4473</v>
      </c>
      <c r="E3420" s="400" t="s">
        <v>947</v>
      </c>
      <c r="F3420" s="399" t="s">
        <v>947</v>
      </c>
      <c r="G3420" s="399">
        <v>89583</v>
      </c>
      <c r="H3420" s="399" t="s">
        <v>4658</v>
      </c>
      <c r="I3420" s="399" t="s">
        <v>1036</v>
      </c>
      <c r="J3420" s="399" t="s">
        <v>1037</v>
      </c>
      <c r="K3420" s="400">
        <v>24.25</v>
      </c>
      <c r="L3420" s="399" t="s">
        <v>951</v>
      </c>
    </row>
    <row r="3421" spans="1:12" ht="13.5">
      <c r="A3421" s="399" t="s">
        <v>4248</v>
      </c>
      <c r="B3421" s="399" t="s">
        <v>4249</v>
      </c>
      <c r="C3421" s="399" t="s">
        <v>3611</v>
      </c>
      <c r="D3421" s="399" t="s">
        <v>4473</v>
      </c>
      <c r="E3421" s="400" t="s">
        <v>947</v>
      </c>
      <c r="F3421" s="399" t="s">
        <v>947</v>
      </c>
      <c r="G3421" s="399">
        <v>89584</v>
      </c>
      <c r="H3421" s="399" t="s">
        <v>4659</v>
      </c>
      <c r="I3421" s="399" t="s">
        <v>1036</v>
      </c>
      <c r="J3421" s="399" t="s">
        <v>1037</v>
      </c>
      <c r="K3421" s="400">
        <v>28.02</v>
      </c>
      <c r="L3421" s="399" t="s">
        <v>951</v>
      </c>
    </row>
    <row r="3422" spans="1:12" ht="13.5">
      <c r="A3422" s="399" t="s">
        <v>4248</v>
      </c>
      <c r="B3422" s="399" t="s">
        <v>4249</v>
      </c>
      <c r="C3422" s="399" t="s">
        <v>3611</v>
      </c>
      <c r="D3422" s="399" t="s">
        <v>4473</v>
      </c>
      <c r="E3422" s="400" t="s">
        <v>947</v>
      </c>
      <c r="F3422" s="399" t="s">
        <v>947</v>
      </c>
      <c r="G3422" s="399">
        <v>89585</v>
      </c>
      <c r="H3422" s="399" t="s">
        <v>4660</v>
      </c>
      <c r="I3422" s="399" t="s">
        <v>1036</v>
      </c>
      <c r="J3422" s="399" t="s">
        <v>1037</v>
      </c>
      <c r="K3422" s="400">
        <v>22.6</v>
      </c>
      <c r="L3422" s="399" t="s">
        <v>951</v>
      </c>
    </row>
    <row r="3423" spans="1:12" ht="13.5">
      <c r="A3423" s="399" t="s">
        <v>4248</v>
      </c>
      <c r="B3423" s="399" t="s">
        <v>4249</v>
      </c>
      <c r="C3423" s="399" t="s">
        <v>3611</v>
      </c>
      <c r="D3423" s="399" t="s">
        <v>4473</v>
      </c>
      <c r="E3423" s="400" t="s">
        <v>947</v>
      </c>
      <c r="F3423" s="399" t="s">
        <v>947</v>
      </c>
      <c r="G3423" s="399">
        <v>89586</v>
      </c>
      <c r="H3423" s="399" t="s">
        <v>4661</v>
      </c>
      <c r="I3423" s="399" t="s">
        <v>1036</v>
      </c>
      <c r="J3423" s="399" t="s">
        <v>1037</v>
      </c>
      <c r="K3423" s="400">
        <v>22.6</v>
      </c>
      <c r="L3423" s="399" t="s">
        <v>951</v>
      </c>
    </row>
    <row r="3424" spans="1:12" ht="13.5">
      <c r="A3424" s="399" t="s">
        <v>4248</v>
      </c>
      <c r="B3424" s="399" t="s">
        <v>4249</v>
      </c>
      <c r="C3424" s="399" t="s">
        <v>3611</v>
      </c>
      <c r="D3424" s="399" t="s">
        <v>4473</v>
      </c>
      <c r="E3424" s="400" t="s">
        <v>947</v>
      </c>
      <c r="F3424" s="399" t="s">
        <v>947</v>
      </c>
      <c r="G3424" s="399">
        <v>89587</v>
      </c>
      <c r="H3424" s="399" t="s">
        <v>4662</v>
      </c>
      <c r="I3424" s="399" t="s">
        <v>1036</v>
      </c>
      <c r="J3424" s="399" t="s">
        <v>1037</v>
      </c>
      <c r="K3424" s="400">
        <v>36.520000000000003</v>
      </c>
      <c r="L3424" s="399" t="s">
        <v>951</v>
      </c>
    </row>
    <row r="3425" spans="1:12" ht="13.5">
      <c r="A3425" s="399" t="s">
        <v>4248</v>
      </c>
      <c r="B3425" s="399" t="s">
        <v>4249</v>
      </c>
      <c r="C3425" s="399" t="s">
        <v>3611</v>
      </c>
      <c r="D3425" s="399" t="s">
        <v>4473</v>
      </c>
      <c r="E3425" s="400" t="s">
        <v>947</v>
      </c>
      <c r="F3425" s="399" t="s">
        <v>947</v>
      </c>
      <c r="G3425" s="399">
        <v>89590</v>
      </c>
      <c r="H3425" s="399" t="s">
        <v>4663</v>
      </c>
      <c r="I3425" s="399" t="s">
        <v>1036</v>
      </c>
      <c r="J3425" s="399" t="s">
        <v>1037</v>
      </c>
      <c r="K3425" s="400">
        <v>86.97</v>
      </c>
      <c r="L3425" s="399" t="s">
        <v>951</v>
      </c>
    </row>
    <row r="3426" spans="1:12" ht="13.5">
      <c r="A3426" s="399" t="s">
        <v>4248</v>
      </c>
      <c r="B3426" s="399" t="s">
        <v>4249</v>
      </c>
      <c r="C3426" s="399" t="s">
        <v>3611</v>
      </c>
      <c r="D3426" s="399" t="s">
        <v>4473</v>
      </c>
      <c r="E3426" s="400" t="s">
        <v>947</v>
      </c>
      <c r="F3426" s="399" t="s">
        <v>947</v>
      </c>
      <c r="G3426" s="399">
        <v>89591</v>
      </c>
      <c r="H3426" s="399" t="s">
        <v>4664</v>
      </c>
      <c r="I3426" s="399" t="s">
        <v>1036</v>
      </c>
      <c r="J3426" s="399" t="s">
        <v>1037</v>
      </c>
      <c r="K3426" s="400">
        <v>71.41</v>
      </c>
      <c r="L3426" s="399" t="s">
        <v>951</v>
      </c>
    </row>
    <row r="3427" spans="1:12" ht="13.5">
      <c r="A3427" s="399" t="s">
        <v>4248</v>
      </c>
      <c r="B3427" s="399" t="s">
        <v>4249</v>
      </c>
      <c r="C3427" s="399" t="s">
        <v>3611</v>
      </c>
      <c r="D3427" s="399" t="s">
        <v>4473</v>
      </c>
      <c r="E3427" s="400" t="s">
        <v>947</v>
      </c>
      <c r="F3427" s="399" t="s">
        <v>947</v>
      </c>
      <c r="G3427" s="399">
        <v>89592</v>
      </c>
      <c r="H3427" s="399" t="s">
        <v>4665</v>
      </c>
      <c r="I3427" s="399" t="s">
        <v>1036</v>
      </c>
      <c r="J3427" s="399" t="s">
        <v>1037</v>
      </c>
      <c r="K3427" s="400">
        <v>116.67</v>
      </c>
      <c r="L3427" s="399" t="s">
        <v>951</v>
      </c>
    </row>
    <row r="3428" spans="1:12" ht="13.5">
      <c r="A3428" s="399" t="s">
        <v>4248</v>
      </c>
      <c r="B3428" s="399" t="s">
        <v>4249</v>
      </c>
      <c r="C3428" s="399" t="s">
        <v>3611</v>
      </c>
      <c r="D3428" s="399" t="s">
        <v>4473</v>
      </c>
      <c r="E3428" s="400" t="s">
        <v>947</v>
      </c>
      <c r="F3428" s="399" t="s">
        <v>947</v>
      </c>
      <c r="G3428" s="399">
        <v>89593</v>
      </c>
      <c r="H3428" s="399" t="s">
        <v>4666</v>
      </c>
      <c r="I3428" s="399" t="s">
        <v>1036</v>
      </c>
      <c r="J3428" s="399" t="s">
        <v>1037</v>
      </c>
      <c r="K3428" s="400">
        <v>23.39</v>
      </c>
      <c r="L3428" s="399" t="s">
        <v>951</v>
      </c>
    </row>
    <row r="3429" spans="1:12" ht="13.5">
      <c r="A3429" s="399" t="s">
        <v>4248</v>
      </c>
      <c r="B3429" s="399" t="s">
        <v>4249</v>
      </c>
      <c r="C3429" s="399" t="s">
        <v>3611</v>
      </c>
      <c r="D3429" s="399" t="s">
        <v>4473</v>
      </c>
      <c r="E3429" s="400" t="s">
        <v>947</v>
      </c>
      <c r="F3429" s="399" t="s">
        <v>947</v>
      </c>
      <c r="G3429" s="399">
        <v>89594</v>
      </c>
      <c r="H3429" s="399" t="s">
        <v>4667</v>
      </c>
      <c r="I3429" s="399" t="s">
        <v>1036</v>
      </c>
      <c r="J3429" s="399" t="s">
        <v>1037</v>
      </c>
      <c r="K3429" s="400">
        <v>28.12</v>
      </c>
      <c r="L3429" s="399" t="s">
        <v>951</v>
      </c>
    </row>
    <row r="3430" spans="1:12" ht="13.5">
      <c r="A3430" s="399" t="s">
        <v>4248</v>
      </c>
      <c r="B3430" s="399" t="s">
        <v>4249</v>
      </c>
      <c r="C3430" s="399" t="s">
        <v>3611</v>
      </c>
      <c r="D3430" s="399" t="s">
        <v>4473</v>
      </c>
      <c r="E3430" s="400" t="s">
        <v>947</v>
      </c>
      <c r="F3430" s="399" t="s">
        <v>947</v>
      </c>
      <c r="G3430" s="399">
        <v>89595</v>
      </c>
      <c r="H3430" s="399" t="s">
        <v>4668</v>
      </c>
      <c r="I3430" s="399" t="s">
        <v>1036</v>
      </c>
      <c r="J3430" s="399" t="s">
        <v>1037</v>
      </c>
      <c r="K3430" s="400">
        <v>11.06</v>
      </c>
      <c r="L3430" s="399" t="s">
        <v>951</v>
      </c>
    </row>
    <row r="3431" spans="1:12" ht="13.5">
      <c r="A3431" s="399" t="s">
        <v>4248</v>
      </c>
      <c r="B3431" s="399" t="s">
        <v>4249</v>
      </c>
      <c r="C3431" s="399" t="s">
        <v>3611</v>
      </c>
      <c r="D3431" s="399" t="s">
        <v>4473</v>
      </c>
      <c r="E3431" s="400" t="s">
        <v>947</v>
      </c>
      <c r="F3431" s="399" t="s">
        <v>947</v>
      </c>
      <c r="G3431" s="399">
        <v>89596</v>
      </c>
      <c r="H3431" s="399" t="s">
        <v>4669</v>
      </c>
      <c r="I3431" s="399" t="s">
        <v>1036</v>
      </c>
      <c r="J3431" s="399" t="s">
        <v>1037</v>
      </c>
      <c r="K3431" s="400">
        <v>8.2799999999999994</v>
      </c>
      <c r="L3431" s="399" t="s">
        <v>951</v>
      </c>
    </row>
    <row r="3432" spans="1:12" ht="13.5">
      <c r="A3432" s="399" t="s">
        <v>4248</v>
      </c>
      <c r="B3432" s="399" t="s">
        <v>4249</v>
      </c>
      <c r="C3432" s="399" t="s">
        <v>3611</v>
      </c>
      <c r="D3432" s="399" t="s">
        <v>4473</v>
      </c>
      <c r="E3432" s="400" t="s">
        <v>947</v>
      </c>
      <c r="F3432" s="399" t="s">
        <v>947</v>
      </c>
      <c r="G3432" s="399">
        <v>89597</v>
      </c>
      <c r="H3432" s="399" t="s">
        <v>4670</v>
      </c>
      <c r="I3432" s="399" t="s">
        <v>1036</v>
      </c>
      <c r="J3432" s="399" t="s">
        <v>1037</v>
      </c>
      <c r="K3432" s="400">
        <v>15.22</v>
      </c>
      <c r="L3432" s="399" t="s">
        <v>951</v>
      </c>
    </row>
    <row r="3433" spans="1:12" ht="13.5">
      <c r="A3433" s="399" t="s">
        <v>4248</v>
      </c>
      <c r="B3433" s="399" t="s">
        <v>4249</v>
      </c>
      <c r="C3433" s="399" t="s">
        <v>3611</v>
      </c>
      <c r="D3433" s="399" t="s">
        <v>4473</v>
      </c>
      <c r="E3433" s="400" t="s">
        <v>947</v>
      </c>
      <c r="F3433" s="399" t="s">
        <v>947</v>
      </c>
      <c r="G3433" s="399">
        <v>89598</v>
      </c>
      <c r="H3433" s="399" t="s">
        <v>4671</v>
      </c>
      <c r="I3433" s="399" t="s">
        <v>1036</v>
      </c>
      <c r="J3433" s="399" t="s">
        <v>1037</v>
      </c>
      <c r="K3433" s="400">
        <v>38.75</v>
      </c>
      <c r="L3433" s="399" t="s">
        <v>951</v>
      </c>
    </row>
    <row r="3434" spans="1:12" ht="13.5">
      <c r="A3434" s="399" t="s">
        <v>4248</v>
      </c>
      <c r="B3434" s="399" t="s">
        <v>4249</v>
      </c>
      <c r="C3434" s="399" t="s">
        <v>3611</v>
      </c>
      <c r="D3434" s="399" t="s">
        <v>4473</v>
      </c>
      <c r="E3434" s="400" t="s">
        <v>947</v>
      </c>
      <c r="F3434" s="399" t="s">
        <v>947</v>
      </c>
      <c r="G3434" s="399">
        <v>89599</v>
      </c>
      <c r="H3434" s="399" t="s">
        <v>4672</v>
      </c>
      <c r="I3434" s="399" t="s">
        <v>1036</v>
      </c>
      <c r="J3434" s="399" t="s">
        <v>1037</v>
      </c>
      <c r="K3434" s="400">
        <v>12.25</v>
      </c>
      <c r="L3434" s="399" t="s">
        <v>951</v>
      </c>
    </row>
    <row r="3435" spans="1:12" ht="13.5">
      <c r="A3435" s="399" t="s">
        <v>4248</v>
      </c>
      <c r="B3435" s="399" t="s">
        <v>4249</v>
      </c>
      <c r="C3435" s="399" t="s">
        <v>3611</v>
      </c>
      <c r="D3435" s="399" t="s">
        <v>4473</v>
      </c>
      <c r="E3435" s="400" t="s">
        <v>947</v>
      </c>
      <c r="F3435" s="399" t="s">
        <v>947</v>
      </c>
      <c r="G3435" s="399">
        <v>89600</v>
      </c>
      <c r="H3435" s="399" t="s">
        <v>4673</v>
      </c>
      <c r="I3435" s="399" t="s">
        <v>1036</v>
      </c>
      <c r="J3435" s="399" t="s">
        <v>1037</v>
      </c>
      <c r="K3435" s="400">
        <v>13.36</v>
      </c>
      <c r="L3435" s="399" t="s">
        <v>951</v>
      </c>
    </row>
    <row r="3436" spans="1:12" ht="13.5">
      <c r="A3436" s="399" t="s">
        <v>4248</v>
      </c>
      <c r="B3436" s="399" t="s">
        <v>4249</v>
      </c>
      <c r="C3436" s="399" t="s">
        <v>3611</v>
      </c>
      <c r="D3436" s="399" t="s">
        <v>4473</v>
      </c>
      <c r="E3436" s="400" t="s">
        <v>947</v>
      </c>
      <c r="F3436" s="399" t="s">
        <v>947</v>
      </c>
      <c r="G3436" s="399">
        <v>89605</v>
      </c>
      <c r="H3436" s="399" t="s">
        <v>4674</v>
      </c>
      <c r="I3436" s="399" t="s">
        <v>1036</v>
      </c>
      <c r="J3436" s="399" t="s">
        <v>1037</v>
      </c>
      <c r="K3436" s="400">
        <v>14.87</v>
      </c>
      <c r="L3436" s="399" t="s">
        <v>951</v>
      </c>
    </row>
    <row r="3437" spans="1:12" ht="13.5">
      <c r="A3437" s="399" t="s">
        <v>4248</v>
      </c>
      <c r="B3437" s="399" t="s">
        <v>4249</v>
      </c>
      <c r="C3437" s="399" t="s">
        <v>3611</v>
      </c>
      <c r="D3437" s="399" t="s">
        <v>4473</v>
      </c>
      <c r="E3437" s="400" t="s">
        <v>947</v>
      </c>
      <c r="F3437" s="399" t="s">
        <v>947</v>
      </c>
      <c r="G3437" s="399">
        <v>89609</v>
      </c>
      <c r="H3437" s="399" t="s">
        <v>4675</v>
      </c>
      <c r="I3437" s="399" t="s">
        <v>1036</v>
      </c>
      <c r="J3437" s="399" t="s">
        <v>1037</v>
      </c>
      <c r="K3437" s="400">
        <v>64.510000000000005</v>
      </c>
      <c r="L3437" s="399" t="s">
        <v>951</v>
      </c>
    </row>
    <row r="3438" spans="1:12" ht="13.5">
      <c r="A3438" s="399" t="s">
        <v>4248</v>
      </c>
      <c r="B3438" s="399" t="s">
        <v>4249</v>
      </c>
      <c r="C3438" s="399" t="s">
        <v>3611</v>
      </c>
      <c r="D3438" s="399" t="s">
        <v>4473</v>
      </c>
      <c r="E3438" s="400" t="s">
        <v>947</v>
      </c>
      <c r="F3438" s="399" t="s">
        <v>947</v>
      </c>
      <c r="G3438" s="399">
        <v>89610</v>
      </c>
      <c r="H3438" s="399" t="s">
        <v>4676</v>
      </c>
      <c r="I3438" s="399" t="s">
        <v>1036</v>
      </c>
      <c r="J3438" s="399" t="s">
        <v>1037</v>
      </c>
      <c r="K3438" s="400">
        <v>15.23</v>
      </c>
      <c r="L3438" s="399" t="s">
        <v>951</v>
      </c>
    </row>
    <row r="3439" spans="1:12" ht="13.5">
      <c r="A3439" s="399" t="s">
        <v>4248</v>
      </c>
      <c r="B3439" s="399" t="s">
        <v>4249</v>
      </c>
      <c r="C3439" s="399" t="s">
        <v>3611</v>
      </c>
      <c r="D3439" s="399" t="s">
        <v>4473</v>
      </c>
      <c r="E3439" s="400" t="s">
        <v>947</v>
      </c>
      <c r="F3439" s="399" t="s">
        <v>947</v>
      </c>
      <c r="G3439" s="399">
        <v>89611</v>
      </c>
      <c r="H3439" s="399" t="s">
        <v>4677</v>
      </c>
      <c r="I3439" s="399" t="s">
        <v>1036</v>
      </c>
      <c r="J3439" s="399" t="s">
        <v>1037</v>
      </c>
      <c r="K3439" s="400">
        <v>24.63</v>
      </c>
      <c r="L3439" s="399" t="s">
        <v>951</v>
      </c>
    </row>
    <row r="3440" spans="1:12" ht="13.5">
      <c r="A3440" s="399" t="s">
        <v>4248</v>
      </c>
      <c r="B3440" s="399" t="s">
        <v>4249</v>
      </c>
      <c r="C3440" s="399" t="s">
        <v>3611</v>
      </c>
      <c r="D3440" s="399" t="s">
        <v>4473</v>
      </c>
      <c r="E3440" s="400" t="s">
        <v>947</v>
      </c>
      <c r="F3440" s="399" t="s">
        <v>947</v>
      </c>
      <c r="G3440" s="399">
        <v>89612</v>
      </c>
      <c r="H3440" s="399" t="s">
        <v>4678</v>
      </c>
      <c r="I3440" s="399" t="s">
        <v>1036</v>
      </c>
      <c r="J3440" s="399" t="s">
        <v>1037</v>
      </c>
      <c r="K3440" s="400">
        <v>126.61</v>
      </c>
      <c r="L3440" s="399" t="s">
        <v>951</v>
      </c>
    </row>
    <row r="3441" spans="1:12" ht="13.5">
      <c r="A3441" s="399" t="s">
        <v>4248</v>
      </c>
      <c r="B3441" s="399" t="s">
        <v>4249</v>
      </c>
      <c r="C3441" s="399" t="s">
        <v>3611</v>
      </c>
      <c r="D3441" s="399" t="s">
        <v>4473</v>
      </c>
      <c r="E3441" s="400" t="s">
        <v>947</v>
      </c>
      <c r="F3441" s="399" t="s">
        <v>947</v>
      </c>
      <c r="G3441" s="399">
        <v>89613</v>
      </c>
      <c r="H3441" s="399" t="s">
        <v>4679</v>
      </c>
      <c r="I3441" s="399" t="s">
        <v>1036</v>
      </c>
      <c r="J3441" s="399" t="s">
        <v>1037</v>
      </c>
      <c r="K3441" s="400">
        <v>22.08</v>
      </c>
      <c r="L3441" s="399" t="s">
        <v>951</v>
      </c>
    </row>
    <row r="3442" spans="1:12" ht="13.5">
      <c r="A3442" s="399" t="s">
        <v>4248</v>
      </c>
      <c r="B3442" s="399" t="s">
        <v>4249</v>
      </c>
      <c r="C3442" s="399" t="s">
        <v>3611</v>
      </c>
      <c r="D3442" s="399" t="s">
        <v>4473</v>
      </c>
      <c r="E3442" s="400" t="s">
        <v>947</v>
      </c>
      <c r="F3442" s="399" t="s">
        <v>947</v>
      </c>
      <c r="G3442" s="399">
        <v>89614</v>
      </c>
      <c r="H3442" s="399" t="s">
        <v>4680</v>
      </c>
      <c r="I3442" s="399" t="s">
        <v>1036</v>
      </c>
      <c r="J3442" s="399" t="s">
        <v>1037</v>
      </c>
      <c r="K3442" s="400">
        <v>46.11</v>
      </c>
      <c r="L3442" s="399" t="s">
        <v>951</v>
      </c>
    </row>
    <row r="3443" spans="1:12" ht="13.5">
      <c r="A3443" s="399" t="s">
        <v>4248</v>
      </c>
      <c r="B3443" s="399" t="s">
        <v>4249</v>
      </c>
      <c r="C3443" s="399" t="s">
        <v>3611</v>
      </c>
      <c r="D3443" s="399" t="s">
        <v>4473</v>
      </c>
      <c r="E3443" s="400" t="s">
        <v>947</v>
      </c>
      <c r="F3443" s="399" t="s">
        <v>947</v>
      </c>
      <c r="G3443" s="399">
        <v>89615</v>
      </c>
      <c r="H3443" s="399" t="s">
        <v>4681</v>
      </c>
      <c r="I3443" s="399" t="s">
        <v>1036</v>
      </c>
      <c r="J3443" s="399" t="s">
        <v>1037</v>
      </c>
      <c r="K3443" s="400">
        <v>191.15</v>
      </c>
      <c r="L3443" s="399" t="s">
        <v>951</v>
      </c>
    </row>
    <row r="3444" spans="1:12" ht="13.5">
      <c r="A3444" s="399" t="s">
        <v>4248</v>
      </c>
      <c r="B3444" s="399" t="s">
        <v>4249</v>
      </c>
      <c r="C3444" s="399" t="s">
        <v>3611</v>
      </c>
      <c r="D3444" s="399" t="s">
        <v>4473</v>
      </c>
      <c r="E3444" s="400" t="s">
        <v>947</v>
      </c>
      <c r="F3444" s="399" t="s">
        <v>947</v>
      </c>
      <c r="G3444" s="399">
        <v>89616</v>
      </c>
      <c r="H3444" s="399" t="s">
        <v>4682</v>
      </c>
      <c r="I3444" s="399" t="s">
        <v>1036</v>
      </c>
      <c r="J3444" s="399" t="s">
        <v>1037</v>
      </c>
      <c r="K3444" s="400">
        <v>31.8</v>
      </c>
      <c r="L3444" s="399" t="s">
        <v>951</v>
      </c>
    </row>
    <row r="3445" spans="1:12" ht="13.5">
      <c r="A3445" s="399" t="s">
        <v>4248</v>
      </c>
      <c r="B3445" s="399" t="s">
        <v>4249</v>
      </c>
      <c r="C3445" s="399" t="s">
        <v>3611</v>
      </c>
      <c r="D3445" s="399" t="s">
        <v>4473</v>
      </c>
      <c r="E3445" s="400" t="s">
        <v>947</v>
      </c>
      <c r="F3445" s="399" t="s">
        <v>947</v>
      </c>
      <c r="G3445" s="399">
        <v>89617</v>
      </c>
      <c r="H3445" s="399" t="s">
        <v>4683</v>
      </c>
      <c r="I3445" s="399" t="s">
        <v>1036</v>
      </c>
      <c r="J3445" s="399" t="s">
        <v>1037</v>
      </c>
      <c r="K3445" s="400">
        <v>5.3</v>
      </c>
      <c r="L3445" s="399" t="s">
        <v>951</v>
      </c>
    </row>
    <row r="3446" spans="1:12" ht="13.5">
      <c r="A3446" s="399" t="s">
        <v>4248</v>
      </c>
      <c r="B3446" s="399" t="s">
        <v>4249</v>
      </c>
      <c r="C3446" s="399" t="s">
        <v>3611</v>
      </c>
      <c r="D3446" s="399" t="s">
        <v>4473</v>
      </c>
      <c r="E3446" s="400" t="s">
        <v>947</v>
      </c>
      <c r="F3446" s="399" t="s">
        <v>947</v>
      </c>
      <c r="G3446" s="399">
        <v>89618</v>
      </c>
      <c r="H3446" s="399" t="s">
        <v>4684</v>
      </c>
      <c r="I3446" s="399" t="s">
        <v>1036</v>
      </c>
      <c r="J3446" s="399" t="s">
        <v>1037</v>
      </c>
      <c r="K3446" s="400">
        <v>10.98</v>
      </c>
      <c r="L3446" s="399" t="s">
        <v>951</v>
      </c>
    </row>
    <row r="3447" spans="1:12" ht="13.5">
      <c r="A3447" s="399" t="s">
        <v>4248</v>
      </c>
      <c r="B3447" s="399" t="s">
        <v>4249</v>
      </c>
      <c r="C3447" s="399" t="s">
        <v>3611</v>
      </c>
      <c r="D3447" s="399" t="s">
        <v>4473</v>
      </c>
      <c r="E3447" s="400" t="s">
        <v>947</v>
      </c>
      <c r="F3447" s="399" t="s">
        <v>947</v>
      </c>
      <c r="G3447" s="399">
        <v>89619</v>
      </c>
      <c r="H3447" s="399" t="s">
        <v>4685</v>
      </c>
      <c r="I3447" s="399" t="s">
        <v>1036</v>
      </c>
      <c r="J3447" s="399" t="s">
        <v>1037</v>
      </c>
      <c r="K3447" s="400">
        <v>6.82</v>
      </c>
      <c r="L3447" s="399" t="s">
        <v>951</v>
      </c>
    </row>
    <row r="3448" spans="1:12" ht="13.5">
      <c r="A3448" s="399" t="s">
        <v>4248</v>
      </c>
      <c r="B3448" s="399" t="s">
        <v>4249</v>
      </c>
      <c r="C3448" s="399" t="s">
        <v>3611</v>
      </c>
      <c r="D3448" s="399" t="s">
        <v>4473</v>
      </c>
      <c r="E3448" s="400" t="s">
        <v>947</v>
      </c>
      <c r="F3448" s="399" t="s">
        <v>947</v>
      </c>
      <c r="G3448" s="399">
        <v>89620</v>
      </c>
      <c r="H3448" s="399" t="s">
        <v>4686</v>
      </c>
      <c r="I3448" s="399" t="s">
        <v>1036</v>
      </c>
      <c r="J3448" s="399" t="s">
        <v>1037</v>
      </c>
      <c r="K3448" s="400">
        <v>8.6</v>
      </c>
      <c r="L3448" s="399" t="s">
        <v>951</v>
      </c>
    </row>
    <row r="3449" spans="1:12" ht="13.5">
      <c r="A3449" s="399" t="s">
        <v>4248</v>
      </c>
      <c r="B3449" s="399" t="s">
        <v>4249</v>
      </c>
      <c r="C3449" s="399" t="s">
        <v>3611</v>
      </c>
      <c r="D3449" s="399" t="s">
        <v>4473</v>
      </c>
      <c r="E3449" s="400" t="s">
        <v>947</v>
      </c>
      <c r="F3449" s="399" t="s">
        <v>947</v>
      </c>
      <c r="G3449" s="399">
        <v>89621</v>
      </c>
      <c r="H3449" s="399" t="s">
        <v>4687</v>
      </c>
      <c r="I3449" s="399" t="s">
        <v>1036</v>
      </c>
      <c r="J3449" s="399" t="s">
        <v>1037</v>
      </c>
      <c r="K3449" s="400">
        <v>18.23</v>
      </c>
      <c r="L3449" s="399" t="s">
        <v>951</v>
      </c>
    </row>
    <row r="3450" spans="1:12" ht="13.5">
      <c r="A3450" s="399" t="s">
        <v>4248</v>
      </c>
      <c r="B3450" s="399" t="s">
        <v>4249</v>
      </c>
      <c r="C3450" s="399" t="s">
        <v>3611</v>
      </c>
      <c r="D3450" s="399" t="s">
        <v>4473</v>
      </c>
      <c r="E3450" s="400" t="s">
        <v>947</v>
      </c>
      <c r="F3450" s="399" t="s">
        <v>947</v>
      </c>
      <c r="G3450" s="399">
        <v>89622</v>
      </c>
      <c r="H3450" s="399" t="s">
        <v>4688</v>
      </c>
      <c r="I3450" s="399" t="s">
        <v>1036</v>
      </c>
      <c r="J3450" s="399" t="s">
        <v>1037</v>
      </c>
      <c r="K3450" s="400">
        <v>10.1</v>
      </c>
      <c r="L3450" s="399" t="s">
        <v>951</v>
      </c>
    </row>
    <row r="3451" spans="1:12" ht="13.5">
      <c r="A3451" s="399" t="s">
        <v>4248</v>
      </c>
      <c r="B3451" s="399" t="s">
        <v>4249</v>
      </c>
      <c r="C3451" s="399" t="s">
        <v>3611</v>
      </c>
      <c r="D3451" s="399" t="s">
        <v>4473</v>
      </c>
      <c r="E3451" s="400" t="s">
        <v>947</v>
      </c>
      <c r="F3451" s="399" t="s">
        <v>947</v>
      </c>
      <c r="G3451" s="399">
        <v>89623</v>
      </c>
      <c r="H3451" s="399" t="s">
        <v>4689</v>
      </c>
      <c r="I3451" s="399" t="s">
        <v>1036</v>
      </c>
      <c r="J3451" s="399" t="s">
        <v>1037</v>
      </c>
      <c r="K3451" s="400">
        <v>13.56</v>
      </c>
      <c r="L3451" s="399" t="s">
        <v>951</v>
      </c>
    </row>
    <row r="3452" spans="1:12" ht="13.5">
      <c r="A3452" s="399" t="s">
        <v>4248</v>
      </c>
      <c r="B3452" s="399" t="s">
        <v>4249</v>
      </c>
      <c r="C3452" s="399" t="s">
        <v>3611</v>
      </c>
      <c r="D3452" s="399" t="s">
        <v>4473</v>
      </c>
      <c r="E3452" s="400" t="s">
        <v>947</v>
      </c>
      <c r="F3452" s="399" t="s">
        <v>947</v>
      </c>
      <c r="G3452" s="399">
        <v>89624</v>
      </c>
      <c r="H3452" s="399" t="s">
        <v>4690</v>
      </c>
      <c r="I3452" s="399" t="s">
        <v>1036</v>
      </c>
      <c r="J3452" s="399" t="s">
        <v>1037</v>
      </c>
      <c r="K3452" s="400">
        <v>14.32</v>
      </c>
      <c r="L3452" s="399" t="s">
        <v>951</v>
      </c>
    </row>
    <row r="3453" spans="1:12" ht="13.5">
      <c r="A3453" s="399" t="s">
        <v>4248</v>
      </c>
      <c r="B3453" s="399" t="s">
        <v>4249</v>
      </c>
      <c r="C3453" s="399" t="s">
        <v>3611</v>
      </c>
      <c r="D3453" s="399" t="s">
        <v>4473</v>
      </c>
      <c r="E3453" s="400" t="s">
        <v>947</v>
      </c>
      <c r="F3453" s="399" t="s">
        <v>947</v>
      </c>
      <c r="G3453" s="399">
        <v>89625</v>
      </c>
      <c r="H3453" s="399" t="s">
        <v>4691</v>
      </c>
      <c r="I3453" s="399" t="s">
        <v>1036</v>
      </c>
      <c r="J3453" s="399" t="s">
        <v>1037</v>
      </c>
      <c r="K3453" s="400">
        <v>16.399999999999999</v>
      </c>
      <c r="L3453" s="399" t="s">
        <v>951</v>
      </c>
    </row>
    <row r="3454" spans="1:12" ht="13.5">
      <c r="A3454" s="399" t="s">
        <v>4248</v>
      </c>
      <c r="B3454" s="399" t="s">
        <v>4249</v>
      </c>
      <c r="C3454" s="399" t="s">
        <v>3611</v>
      </c>
      <c r="D3454" s="399" t="s">
        <v>4473</v>
      </c>
      <c r="E3454" s="400" t="s">
        <v>947</v>
      </c>
      <c r="F3454" s="399" t="s">
        <v>947</v>
      </c>
      <c r="G3454" s="399">
        <v>89626</v>
      </c>
      <c r="H3454" s="399" t="s">
        <v>4692</v>
      </c>
      <c r="I3454" s="399" t="s">
        <v>1036</v>
      </c>
      <c r="J3454" s="399" t="s">
        <v>1037</v>
      </c>
      <c r="K3454" s="400">
        <v>22.24</v>
      </c>
      <c r="L3454" s="399" t="s">
        <v>951</v>
      </c>
    </row>
    <row r="3455" spans="1:12" ht="13.5">
      <c r="A3455" s="399" t="s">
        <v>4248</v>
      </c>
      <c r="B3455" s="399" t="s">
        <v>4249</v>
      </c>
      <c r="C3455" s="399" t="s">
        <v>3611</v>
      </c>
      <c r="D3455" s="399" t="s">
        <v>4473</v>
      </c>
      <c r="E3455" s="400" t="s">
        <v>947</v>
      </c>
      <c r="F3455" s="399" t="s">
        <v>947</v>
      </c>
      <c r="G3455" s="399">
        <v>89627</v>
      </c>
      <c r="H3455" s="399" t="s">
        <v>4693</v>
      </c>
      <c r="I3455" s="399" t="s">
        <v>1036</v>
      </c>
      <c r="J3455" s="399" t="s">
        <v>1037</v>
      </c>
      <c r="K3455" s="400">
        <v>15.52</v>
      </c>
      <c r="L3455" s="399" t="s">
        <v>951</v>
      </c>
    </row>
    <row r="3456" spans="1:12" ht="13.5">
      <c r="A3456" s="399" t="s">
        <v>4248</v>
      </c>
      <c r="B3456" s="399" t="s">
        <v>4249</v>
      </c>
      <c r="C3456" s="399" t="s">
        <v>3611</v>
      </c>
      <c r="D3456" s="399" t="s">
        <v>4473</v>
      </c>
      <c r="E3456" s="400" t="s">
        <v>947</v>
      </c>
      <c r="F3456" s="399" t="s">
        <v>947</v>
      </c>
      <c r="G3456" s="399">
        <v>89628</v>
      </c>
      <c r="H3456" s="399" t="s">
        <v>4694</v>
      </c>
      <c r="I3456" s="399" t="s">
        <v>1036</v>
      </c>
      <c r="J3456" s="399" t="s">
        <v>1037</v>
      </c>
      <c r="K3456" s="400">
        <v>33.57</v>
      </c>
      <c r="L3456" s="399" t="s">
        <v>951</v>
      </c>
    </row>
    <row r="3457" spans="1:12" ht="13.5">
      <c r="A3457" s="399" t="s">
        <v>4248</v>
      </c>
      <c r="B3457" s="399" t="s">
        <v>4249</v>
      </c>
      <c r="C3457" s="399" t="s">
        <v>3611</v>
      </c>
      <c r="D3457" s="399" t="s">
        <v>4473</v>
      </c>
      <c r="E3457" s="400" t="s">
        <v>947</v>
      </c>
      <c r="F3457" s="399" t="s">
        <v>947</v>
      </c>
      <c r="G3457" s="399">
        <v>89629</v>
      </c>
      <c r="H3457" s="399" t="s">
        <v>4695</v>
      </c>
      <c r="I3457" s="399" t="s">
        <v>1036</v>
      </c>
      <c r="J3457" s="399" t="s">
        <v>1037</v>
      </c>
      <c r="K3457" s="400">
        <v>60.81</v>
      </c>
      <c r="L3457" s="399" t="s">
        <v>951</v>
      </c>
    </row>
    <row r="3458" spans="1:12" ht="13.5">
      <c r="A3458" s="399" t="s">
        <v>4248</v>
      </c>
      <c r="B3458" s="399" t="s">
        <v>4249</v>
      </c>
      <c r="C3458" s="399" t="s">
        <v>3611</v>
      </c>
      <c r="D3458" s="399" t="s">
        <v>4473</v>
      </c>
      <c r="E3458" s="400" t="s">
        <v>947</v>
      </c>
      <c r="F3458" s="399" t="s">
        <v>947</v>
      </c>
      <c r="G3458" s="399">
        <v>89630</v>
      </c>
      <c r="H3458" s="399" t="s">
        <v>4696</v>
      </c>
      <c r="I3458" s="399" t="s">
        <v>1036</v>
      </c>
      <c r="J3458" s="399" t="s">
        <v>1037</v>
      </c>
      <c r="K3458" s="400">
        <v>52.85</v>
      </c>
      <c r="L3458" s="399" t="s">
        <v>951</v>
      </c>
    </row>
    <row r="3459" spans="1:12" ht="13.5">
      <c r="A3459" s="399" t="s">
        <v>4248</v>
      </c>
      <c r="B3459" s="399" t="s">
        <v>4249</v>
      </c>
      <c r="C3459" s="399" t="s">
        <v>3611</v>
      </c>
      <c r="D3459" s="399" t="s">
        <v>4473</v>
      </c>
      <c r="E3459" s="400" t="s">
        <v>947</v>
      </c>
      <c r="F3459" s="399" t="s">
        <v>947</v>
      </c>
      <c r="G3459" s="399">
        <v>89631</v>
      </c>
      <c r="H3459" s="399" t="s">
        <v>4697</v>
      </c>
      <c r="I3459" s="399" t="s">
        <v>1036</v>
      </c>
      <c r="J3459" s="399" t="s">
        <v>1037</v>
      </c>
      <c r="K3459" s="400">
        <v>92.02</v>
      </c>
      <c r="L3459" s="399" t="s">
        <v>951</v>
      </c>
    </row>
    <row r="3460" spans="1:12" ht="13.5">
      <c r="A3460" s="399" t="s">
        <v>4248</v>
      </c>
      <c r="B3460" s="399" t="s">
        <v>4249</v>
      </c>
      <c r="C3460" s="399" t="s">
        <v>3611</v>
      </c>
      <c r="D3460" s="399" t="s">
        <v>4473</v>
      </c>
      <c r="E3460" s="400" t="s">
        <v>947</v>
      </c>
      <c r="F3460" s="399" t="s">
        <v>947</v>
      </c>
      <c r="G3460" s="399">
        <v>89632</v>
      </c>
      <c r="H3460" s="399" t="s">
        <v>4698</v>
      </c>
      <c r="I3460" s="399" t="s">
        <v>1036</v>
      </c>
      <c r="J3460" s="399" t="s">
        <v>1037</v>
      </c>
      <c r="K3460" s="400">
        <v>75.739999999999995</v>
      </c>
      <c r="L3460" s="399" t="s">
        <v>951</v>
      </c>
    </row>
    <row r="3461" spans="1:12" ht="13.5">
      <c r="A3461" s="399" t="s">
        <v>4248</v>
      </c>
      <c r="B3461" s="399" t="s">
        <v>4249</v>
      </c>
      <c r="C3461" s="399" t="s">
        <v>3611</v>
      </c>
      <c r="D3461" s="399" t="s">
        <v>4473</v>
      </c>
      <c r="E3461" s="400" t="s">
        <v>947</v>
      </c>
      <c r="F3461" s="399" t="s">
        <v>947</v>
      </c>
      <c r="G3461" s="399">
        <v>89637</v>
      </c>
      <c r="H3461" s="399" t="s">
        <v>4699</v>
      </c>
      <c r="I3461" s="399" t="s">
        <v>1036</v>
      </c>
      <c r="J3461" s="399" t="s">
        <v>1037</v>
      </c>
      <c r="K3461" s="400">
        <v>6.59</v>
      </c>
      <c r="L3461" s="399" t="s">
        <v>951</v>
      </c>
    </row>
    <row r="3462" spans="1:12" ht="13.5">
      <c r="A3462" s="399" t="s">
        <v>4248</v>
      </c>
      <c r="B3462" s="399" t="s">
        <v>4249</v>
      </c>
      <c r="C3462" s="399" t="s">
        <v>3611</v>
      </c>
      <c r="D3462" s="399" t="s">
        <v>4473</v>
      </c>
      <c r="E3462" s="400" t="s">
        <v>947</v>
      </c>
      <c r="F3462" s="399" t="s">
        <v>947</v>
      </c>
      <c r="G3462" s="399">
        <v>89638</v>
      </c>
      <c r="H3462" s="399" t="s">
        <v>4700</v>
      </c>
      <c r="I3462" s="399" t="s">
        <v>1036</v>
      </c>
      <c r="J3462" s="399" t="s">
        <v>1037</v>
      </c>
      <c r="K3462" s="400">
        <v>7.06</v>
      </c>
      <c r="L3462" s="399" t="s">
        <v>951</v>
      </c>
    </row>
    <row r="3463" spans="1:12" ht="13.5">
      <c r="A3463" s="399" t="s">
        <v>4248</v>
      </c>
      <c r="B3463" s="399" t="s">
        <v>4249</v>
      </c>
      <c r="C3463" s="399" t="s">
        <v>3611</v>
      </c>
      <c r="D3463" s="399" t="s">
        <v>4473</v>
      </c>
      <c r="E3463" s="400" t="s">
        <v>947</v>
      </c>
      <c r="F3463" s="399" t="s">
        <v>947</v>
      </c>
      <c r="G3463" s="399">
        <v>89639</v>
      </c>
      <c r="H3463" s="399" t="s">
        <v>4701</v>
      </c>
      <c r="I3463" s="399" t="s">
        <v>1036</v>
      </c>
      <c r="J3463" s="399" t="s">
        <v>1037</v>
      </c>
      <c r="K3463" s="400">
        <v>7.25</v>
      </c>
      <c r="L3463" s="399" t="s">
        <v>951</v>
      </c>
    </row>
    <row r="3464" spans="1:12" ht="13.5">
      <c r="A3464" s="399" t="s">
        <v>4248</v>
      </c>
      <c r="B3464" s="399" t="s">
        <v>4249</v>
      </c>
      <c r="C3464" s="399" t="s">
        <v>3611</v>
      </c>
      <c r="D3464" s="399" t="s">
        <v>4473</v>
      </c>
      <c r="E3464" s="400" t="s">
        <v>947</v>
      </c>
      <c r="F3464" s="399" t="s">
        <v>947</v>
      </c>
      <c r="G3464" s="399">
        <v>89640</v>
      </c>
      <c r="H3464" s="399" t="s">
        <v>4702</v>
      </c>
      <c r="I3464" s="399" t="s">
        <v>1036</v>
      </c>
      <c r="J3464" s="399" t="s">
        <v>1037</v>
      </c>
      <c r="K3464" s="400">
        <v>10.11</v>
      </c>
      <c r="L3464" s="399" t="s">
        <v>951</v>
      </c>
    </row>
    <row r="3465" spans="1:12" ht="13.5">
      <c r="A3465" s="399" t="s">
        <v>4248</v>
      </c>
      <c r="B3465" s="399" t="s">
        <v>4249</v>
      </c>
      <c r="C3465" s="399" t="s">
        <v>3611</v>
      </c>
      <c r="D3465" s="399" t="s">
        <v>4473</v>
      </c>
      <c r="E3465" s="400" t="s">
        <v>947</v>
      </c>
      <c r="F3465" s="399" t="s">
        <v>947</v>
      </c>
      <c r="G3465" s="399">
        <v>89641</v>
      </c>
      <c r="H3465" s="399" t="s">
        <v>4703</v>
      </c>
      <c r="I3465" s="399" t="s">
        <v>1036</v>
      </c>
      <c r="J3465" s="399" t="s">
        <v>1037</v>
      </c>
      <c r="K3465" s="400">
        <v>9.0299999999999994</v>
      </c>
      <c r="L3465" s="399" t="s">
        <v>951</v>
      </c>
    </row>
    <row r="3466" spans="1:12" ht="13.5">
      <c r="A3466" s="399" t="s">
        <v>4248</v>
      </c>
      <c r="B3466" s="399" t="s">
        <v>4249</v>
      </c>
      <c r="C3466" s="399" t="s">
        <v>3611</v>
      </c>
      <c r="D3466" s="399" t="s">
        <v>4473</v>
      </c>
      <c r="E3466" s="400" t="s">
        <v>947</v>
      </c>
      <c r="F3466" s="399" t="s">
        <v>947</v>
      </c>
      <c r="G3466" s="399">
        <v>89642</v>
      </c>
      <c r="H3466" s="399" t="s">
        <v>4704</v>
      </c>
      <c r="I3466" s="399" t="s">
        <v>1036</v>
      </c>
      <c r="J3466" s="399" t="s">
        <v>1037</v>
      </c>
      <c r="K3466" s="400">
        <v>9.9499999999999993</v>
      </c>
      <c r="L3466" s="399" t="s">
        <v>951</v>
      </c>
    </row>
    <row r="3467" spans="1:12" ht="13.5">
      <c r="A3467" s="399" t="s">
        <v>4248</v>
      </c>
      <c r="B3467" s="399" t="s">
        <v>4249</v>
      </c>
      <c r="C3467" s="399" t="s">
        <v>3611</v>
      </c>
      <c r="D3467" s="399" t="s">
        <v>4473</v>
      </c>
      <c r="E3467" s="400" t="s">
        <v>947</v>
      </c>
      <c r="F3467" s="399" t="s">
        <v>947</v>
      </c>
      <c r="G3467" s="399">
        <v>89643</v>
      </c>
      <c r="H3467" s="399" t="s">
        <v>4705</v>
      </c>
      <c r="I3467" s="399" t="s">
        <v>1036</v>
      </c>
      <c r="J3467" s="399" t="s">
        <v>1037</v>
      </c>
      <c r="K3467" s="400">
        <v>10.26</v>
      </c>
      <c r="L3467" s="399" t="s">
        <v>951</v>
      </c>
    </row>
    <row r="3468" spans="1:12" ht="13.5">
      <c r="A3468" s="399" t="s">
        <v>4248</v>
      </c>
      <c r="B3468" s="399" t="s">
        <v>4249</v>
      </c>
      <c r="C3468" s="399" t="s">
        <v>3611</v>
      </c>
      <c r="D3468" s="399" t="s">
        <v>4473</v>
      </c>
      <c r="E3468" s="400" t="s">
        <v>947</v>
      </c>
      <c r="F3468" s="399" t="s">
        <v>947</v>
      </c>
      <c r="G3468" s="399">
        <v>89644</v>
      </c>
      <c r="H3468" s="399" t="s">
        <v>4706</v>
      </c>
      <c r="I3468" s="399" t="s">
        <v>1036</v>
      </c>
      <c r="J3468" s="399" t="s">
        <v>1037</v>
      </c>
      <c r="K3468" s="400">
        <v>14.61</v>
      </c>
      <c r="L3468" s="399" t="s">
        <v>951</v>
      </c>
    </row>
    <row r="3469" spans="1:12" ht="13.5">
      <c r="A3469" s="399" t="s">
        <v>4248</v>
      </c>
      <c r="B3469" s="399" t="s">
        <v>4249</v>
      </c>
      <c r="C3469" s="399" t="s">
        <v>3611</v>
      </c>
      <c r="D3469" s="399" t="s">
        <v>4473</v>
      </c>
      <c r="E3469" s="400" t="s">
        <v>947</v>
      </c>
      <c r="F3469" s="399" t="s">
        <v>947</v>
      </c>
      <c r="G3469" s="399">
        <v>89645</v>
      </c>
      <c r="H3469" s="399" t="s">
        <v>4707</v>
      </c>
      <c r="I3469" s="399" t="s">
        <v>1036</v>
      </c>
      <c r="J3469" s="399" t="s">
        <v>1037</v>
      </c>
      <c r="K3469" s="400">
        <v>15.22</v>
      </c>
      <c r="L3469" s="399" t="s">
        <v>951</v>
      </c>
    </row>
    <row r="3470" spans="1:12" ht="13.5">
      <c r="A3470" s="399" t="s">
        <v>4248</v>
      </c>
      <c r="B3470" s="399" t="s">
        <v>4249</v>
      </c>
      <c r="C3470" s="399" t="s">
        <v>3611</v>
      </c>
      <c r="D3470" s="399" t="s">
        <v>4473</v>
      </c>
      <c r="E3470" s="400" t="s">
        <v>947</v>
      </c>
      <c r="F3470" s="399" t="s">
        <v>947</v>
      </c>
      <c r="G3470" s="399">
        <v>89646</v>
      </c>
      <c r="H3470" s="399" t="s">
        <v>4708</v>
      </c>
      <c r="I3470" s="399" t="s">
        <v>1036</v>
      </c>
      <c r="J3470" s="399" t="s">
        <v>1037</v>
      </c>
      <c r="K3470" s="400">
        <v>12.99</v>
      </c>
      <c r="L3470" s="399" t="s">
        <v>951</v>
      </c>
    </row>
    <row r="3471" spans="1:12" ht="13.5">
      <c r="A3471" s="399" t="s">
        <v>4248</v>
      </c>
      <c r="B3471" s="399" t="s">
        <v>4249</v>
      </c>
      <c r="C3471" s="399" t="s">
        <v>3611</v>
      </c>
      <c r="D3471" s="399" t="s">
        <v>4473</v>
      </c>
      <c r="E3471" s="400" t="s">
        <v>947</v>
      </c>
      <c r="F3471" s="399" t="s">
        <v>947</v>
      </c>
      <c r="G3471" s="399">
        <v>89647</v>
      </c>
      <c r="H3471" s="399" t="s">
        <v>4709</v>
      </c>
      <c r="I3471" s="399" t="s">
        <v>1036</v>
      </c>
      <c r="J3471" s="399" t="s">
        <v>1037</v>
      </c>
      <c r="K3471" s="400">
        <v>12.78</v>
      </c>
      <c r="L3471" s="399" t="s">
        <v>951</v>
      </c>
    </row>
    <row r="3472" spans="1:12" ht="13.5">
      <c r="A3472" s="399" t="s">
        <v>4248</v>
      </c>
      <c r="B3472" s="399" t="s">
        <v>4249</v>
      </c>
      <c r="C3472" s="399" t="s">
        <v>3611</v>
      </c>
      <c r="D3472" s="399" t="s">
        <v>4473</v>
      </c>
      <c r="E3472" s="400" t="s">
        <v>947</v>
      </c>
      <c r="F3472" s="399" t="s">
        <v>947</v>
      </c>
      <c r="G3472" s="399">
        <v>89648</v>
      </c>
      <c r="H3472" s="399" t="s">
        <v>4710</v>
      </c>
      <c r="I3472" s="399" t="s">
        <v>1036</v>
      </c>
      <c r="J3472" s="399" t="s">
        <v>1037</v>
      </c>
      <c r="K3472" s="400">
        <v>13.77</v>
      </c>
      <c r="L3472" s="399" t="s">
        <v>951</v>
      </c>
    </row>
    <row r="3473" spans="1:12" ht="13.5">
      <c r="A3473" s="399" t="s">
        <v>4248</v>
      </c>
      <c r="B3473" s="399" t="s">
        <v>4249</v>
      </c>
      <c r="C3473" s="399" t="s">
        <v>3611</v>
      </c>
      <c r="D3473" s="399" t="s">
        <v>4473</v>
      </c>
      <c r="E3473" s="400" t="s">
        <v>947</v>
      </c>
      <c r="F3473" s="399" t="s">
        <v>947</v>
      </c>
      <c r="G3473" s="399">
        <v>89649</v>
      </c>
      <c r="H3473" s="399" t="s">
        <v>4711</v>
      </c>
      <c r="I3473" s="399" t="s">
        <v>1036</v>
      </c>
      <c r="J3473" s="399" t="s">
        <v>1037</v>
      </c>
      <c r="K3473" s="400">
        <v>18.18</v>
      </c>
      <c r="L3473" s="399" t="s">
        <v>951</v>
      </c>
    </row>
    <row r="3474" spans="1:12" ht="13.5">
      <c r="A3474" s="399" t="s">
        <v>4248</v>
      </c>
      <c r="B3474" s="399" t="s">
        <v>4249</v>
      </c>
      <c r="C3474" s="399" t="s">
        <v>3611</v>
      </c>
      <c r="D3474" s="399" t="s">
        <v>4473</v>
      </c>
      <c r="E3474" s="400" t="s">
        <v>947</v>
      </c>
      <c r="F3474" s="399" t="s">
        <v>947</v>
      </c>
      <c r="G3474" s="399">
        <v>89650</v>
      </c>
      <c r="H3474" s="399" t="s">
        <v>4712</v>
      </c>
      <c r="I3474" s="399" t="s">
        <v>1036</v>
      </c>
      <c r="J3474" s="399" t="s">
        <v>1037</v>
      </c>
      <c r="K3474" s="400">
        <v>18.18</v>
      </c>
      <c r="L3474" s="399" t="s">
        <v>951</v>
      </c>
    </row>
    <row r="3475" spans="1:12" ht="13.5">
      <c r="A3475" s="399" t="s">
        <v>4248</v>
      </c>
      <c r="B3475" s="399" t="s">
        <v>4249</v>
      </c>
      <c r="C3475" s="399" t="s">
        <v>3611</v>
      </c>
      <c r="D3475" s="399" t="s">
        <v>4473</v>
      </c>
      <c r="E3475" s="400" t="s">
        <v>947</v>
      </c>
      <c r="F3475" s="399" t="s">
        <v>947</v>
      </c>
      <c r="G3475" s="399">
        <v>89651</v>
      </c>
      <c r="H3475" s="399" t="s">
        <v>4713</v>
      </c>
      <c r="I3475" s="399" t="s">
        <v>1036</v>
      </c>
      <c r="J3475" s="399" t="s">
        <v>1037</v>
      </c>
      <c r="K3475" s="400">
        <v>4.57</v>
      </c>
      <c r="L3475" s="399" t="s">
        <v>951</v>
      </c>
    </row>
    <row r="3476" spans="1:12" ht="13.5">
      <c r="A3476" s="399" t="s">
        <v>4248</v>
      </c>
      <c r="B3476" s="399" t="s">
        <v>4249</v>
      </c>
      <c r="C3476" s="399" t="s">
        <v>3611</v>
      </c>
      <c r="D3476" s="399" t="s">
        <v>4473</v>
      </c>
      <c r="E3476" s="400" t="s">
        <v>947</v>
      </c>
      <c r="F3476" s="399" t="s">
        <v>947</v>
      </c>
      <c r="G3476" s="399">
        <v>89652</v>
      </c>
      <c r="H3476" s="399" t="s">
        <v>4714</v>
      </c>
      <c r="I3476" s="399" t="s">
        <v>1036</v>
      </c>
      <c r="J3476" s="399" t="s">
        <v>1037</v>
      </c>
      <c r="K3476" s="400">
        <v>6.67</v>
      </c>
      <c r="L3476" s="399" t="s">
        <v>951</v>
      </c>
    </row>
    <row r="3477" spans="1:12" ht="13.5">
      <c r="A3477" s="399" t="s">
        <v>4248</v>
      </c>
      <c r="B3477" s="399" t="s">
        <v>4249</v>
      </c>
      <c r="C3477" s="399" t="s">
        <v>3611</v>
      </c>
      <c r="D3477" s="399" t="s">
        <v>4473</v>
      </c>
      <c r="E3477" s="400" t="s">
        <v>947</v>
      </c>
      <c r="F3477" s="399" t="s">
        <v>947</v>
      </c>
      <c r="G3477" s="399">
        <v>89653</v>
      </c>
      <c r="H3477" s="399" t="s">
        <v>4715</v>
      </c>
      <c r="I3477" s="399" t="s">
        <v>1036</v>
      </c>
      <c r="J3477" s="399" t="s">
        <v>1037</v>
      </c>
      <c r="K3477" s="400">
        <v>9.91</v>
      </c>
      <c r="L3477" s="399" t="s">
        <v>951</v>
      </c>
    </row>
    <row r="3478" spans="1:12" ht="13.5">
      <c r="A3478" s="399" t="s">
        <v>4248</v>
      </c>
      <c r="B3478" s="399" t="s">
        <v>4249</v>
      </c>
      <c r="C3478" s="399" t="s">
        <v>3611</v>
      </c>
      <c r="D3478" s="399" t="s">
        <v>4473</v>
      </c>
      <c r="E3478" s="400" t="s">
        <v>947</v>
      </c>
      <c r="F3478" s="399" t="s">
        <v>947</v>
      </c>
      <c r="G3478" s="399">
        <v>89654</v>
      </c>
      <c r="H3478" s="399" t="s">
        <v>4716</v>
      </c>
      <c r="I3478" s="399" t="s">
        <v>1036</v>
      </c>
      <c r="J3478" s="399" t="s">
        <v>1037</v>
      </c>
      <c r="K3478" s="400">
        <v>9.6999999999999993</v>
      </c>
      <c r="L3478" s="399" t="s">
        <v>951</v>
      </c>
    </row>
    <row r="3479" spans="1:12" ht="13.5">
      <c r="A3479" s="399" t="s">
        <v>4248</v>
      </c>
      <c r="B3479" s="399" t="s">
        <v>4249</v>
      </c>
      <c r="C3479" s="399" t="s">
        <v>3611</v>
      </c>
      <c r="D3479" s="399" t="s">
        <v>4473</v>
      </c>
      <c r="E3479" s="400" t="s">
        <v>947</v>
      </c>
      <c r="F3479" s="399" t="s">
        <v>947</v>
      </c>
      <c r="G3479" s="399">
        <v>89655</v>
      </c>
      <c r="H3479" s="399" t="s">
        <v>4717</v>
      </c>
      <c r="I3479" s="399" t="s">
        <v>1036</v>
      </c>
      <c r="J3479" s="399" t="s">
        <v>1037</v>
      </c>
      <c r="K3479" s="400">
        <v>13.66</v>
      </c>
      <c r="L3479" s="399" t="s">
        <v>951</v>
      </c>
    </row>
    <row r="3480" spans="1:12" ht="13.5">
      <c r="A3480" s="399" t="s">
        <v>4248</v>
      </c>
      <c r="B3480" s="399" t="s">
        <v>4249</v>
      </c>
      <c r="C3480" s="399" t="s">
        <v>3611</v>
      </c>
      <c r="D3480" s="399" t="s">
        <v>4473</v>
      </c>
      <c r="E3480" s="400" t="s">
        <v>947</v>
      </c>
      <c r="F3480" s="399" t="s">
        <v>947</v>
      </c>
      <c r="G3480" s="399">
        <v>89656</v>
      </c>
      <c r="H3480" s="399" t="s">
        <v>4718</v>
      </c>
      <c r="I3480" s="399" t="s">
        <v>1036</v>
      </c>
      <c r="J3480" s="399" t="s">
        <v>1037</v>
      </c>
      <c r="K3480" s="400">
        <v>7</v>
      </c>
      <c r="L3480" s="399" t="s">
        <v>951</v>
      </c>
    </row>
    <row r="3481" spans="1:12" ht="13.5">
      <c r="A3481" s="399" t="s">
        <v>4248</v>
      </c>
      <c r="B3481" s="399" t="s">
        <v>4249</v>
      </c>
      <c r="C3481" s="399" t="s">
        <v>3611</v>
      </c>
      <c r="D3481" s="399" t="s">
        <v>4473</v>
      </c>
      <c r="E3481" s="400" t="s">
        <v>947</v>
      </c>
      <c r="F3481" s="399" t="s">
        <v>947</v>
      </c>
      <c r="G3481" s="399">
        <v>89657</v>
      </c>
      <c r="H3481" s="399" t="s">
        <v>4719</v>
      </c>
      <c r="I3481" s="399" t="s">
        <v>1036</v>
      </c>
      <c r="J3481" s="399" t="s">
        <v>1037</v>
      </c>
      <c r="K3481" s="400">
        <v>7.11</v>
      </c>
      <c r="L3481" s="399" t="s">
        <v>951</v>
      </c>
    </row>
    <row r="3482" spans="1:12" ht="13.5">
      <c r="A3482" s="399" t="s">
        <v>4248</v>
      </c>
      <c r="B3482" s="399" t="s">
        <v>4249</v>
      </c>
      <c r="C3482" s="399" t="s">
        <v>3611</v>
      </c>
      <c r="D3482" s="399" t="s">
        <v>4473</v>
      </c>
      <c r="E3482" s="400" t="s">
        <v>947</v>
      </c>
      <c r="F3482" s="399" t="s">
        <v>947</v>
      </c>
      <c r="G3482" s="399">
        <v>89658</v>
      </c>
      <c r="H3482" s="399" t="s">
        <v>4720</v>
      </c>
      <c r="I3482" s="399" t="s">
        <v>1036</v>
      </c>
      <c r="J3482" s="399" t="s">
        <v>1037</v>
      </c>
      <c r="K3482" s="400">
        <v>6.18</v>
      </c>
      <c r="L3482" s="399" t="s">
        <v>951</v>
      </c>
    </row>
    <row r="3483" spans="1:12" ht="13.5">
      <c r="A3483" s="399" t="s">
        <v>4248</v>
      </c>
      <c r="B3483" s="399" t="s">
        <v>4249</v>
      </c>
      <c r="C3483" s="399" t="s">
        <v>3611</v>
      </c>
      <c r="D3483" s="399" t="s">
        <v>4473</v>
      </c>
      <c r="E3483" s="400" t="s">
        <v>947</v>
      </c>
      <c r="F3483" s="399" t="s">
        <v>947</v>
      </c>
      <c r="G3483" s="399">
        <v>89659</v>
      </c>
      <c r="H3483" s="399" t="s">
        <v>4721</v>
      </c>
      <c r="I3483" s="399" t="s">
        <v>1036</v>
      </c>
      <c r="J3483" s="399" t="s">
        <v>1037</v>
      </c>
      <c r="K3483" s="400">
        <v>9.41</v>
      </c>
      <c r="L3483" s="399" t="s">
        <v>951</v>
      </c>
    </row>
    <row r="3484" spans="1:12" ht="13.5">
      <c r="A3484" s="399" t="s">
        <v>4248</v>
      </c>
      <c r="B3484" s="399" t="s">
        <v>4249</v>
      </c>
      <c r="C3484" s="399" t="s">
        <v>3611</v>
      </c>
      <c r="D3484" s="399" t="s">
        <v>4473</v>
      </c>
      <c r="E3484" s="400" t="s">
        <v>947</v>
      </c>
      <c r="F3484" s="399" t="s">
        <v>947</v>
      </c>
      <c r="G3484" s="399">
        <v>89660</v>
      </c>
      <c r="H3484" s="399" t="s">
        <v>4722</v>
      </c>
      <c r="I3484" s="399" t="s">
        <v>1036</v>
      </c>
      <c r="J3484" s="399" t="s">
        <v>1037</v>
      </c>
      <c r="K3484" s="400">
        <v>5.9</v>
      </c>
      <c r="L3484" s="399" t="s">
        <v>951</v>
      </c>
    </row>
    <row r="3485" spans="1:12" ht="13.5">
      <c r="A3485" s="399" t="s">
        <v>4248</v>
      </c>
      <c r="B3485" s="399" t="s">
        <v>4249</v>
      </c>
      <c r="C3485" s="399" t="s">
        <v>3611</v>
      </c>
      <c r="D3485" s="399" t="s">
        <v>4473</v>
      </c>
      <c r="E3485" s="400" t="s">
        <v>947</v>
      </c>
      <c r="F3485" s="399" t="s">
        <v>947</v>
      </c>
      <c r="G3485" s="399">
        <v>89661</v>
      </c>
      <c r="H3485" s="399" t="s">
        <v>4723</v>
      </c>
      <c r="I3485" s="399" t="s">
        <v>1036</v>
      </c>
      <c r="J3485" s="399" t="s">
        <v>1037</v>
      </c>
      <c r="K3485" s="400">
        <v>11.86</v>
      </c>
      <c r="L3485" s="399" t="s">
        <v>951</v>
      </c>
    </row>
    <row r="3486" spans="1:12" ht="13.5">
      <c r="A3486" s="399" t="s">
        <v>4248</v>
      </c>
      <c r="B3486" s="399" t="s">
        <v>4249</v>
      </c>
      <c r="C3486" s="399" t="s">
        <v>3611</v>
      </c>
      <c r="D3486" s="399" t="s">
        <v>4473</v>
      </c>
      <c r="E3486" s="400" t="s">
        <v>947</v>
      </c>
      <c r="F3486" s="399" t="s">
        <v>947</v>
      </c>
      <c r="G3486" s="399">
        <v>89662</v>
      </c>
      <c r="H3486" s="399" t="s">
        <v>4724</v>
      </c>
      <c r="I3486" s="399" t="s">
        <v>1036</v>
      </c>
      <c r="J3486" s="399" t="s">
        <v>1037</v>
      </c>
      <c r="K3486" s="400">
        <v>17.12</v>
      </c>
      <c r="L3486" s="399" t="s">
        <v>951</v>
      </c>
    </row>
    <row r="3487" spans="1:12" ht="13.5">
      <c r="A3487" s="399" t="s">
        <v>4248</v>
      </c>
      <c r="B3487" s="399" t="s">
        <v>4249</v>
      </c>
      <c r="C3487" s="399" t="s">
        <v>3611</v>
      </c>
      <c r="D3487" s="399" t="s">
        <v>4473</v>
      </c>
      <c r="E3487" s="400" t="s">
        <v>947</v>
      </c>
      <c r="F3487" s="399" t="s">
        <v>947</v>
      </c>
      <c r="G3487" s="399">
        <v>89663</v>
      </c>
      <c r="H3487" s="399" t="s">
        <v>4725</v>
      </c>
      <c r="I3487" s="399" t="s">
        <v>1036</v>
      </c>
      <c r="J3487" s="399" t="s">
        <v>1037</v>
      </c>
      <c r="K3487" s="400">
        <v>8.31</v>
      </c>
      <c r="L3487" s="399" t="s">
        <v>951</v>
      </c>
    </row>
    <row r="3488" spans="1:12" ht="13.5">
      <c r="A3488" s="399" t="s">
        <v>4248</v>
      </c>
      <c r="B3488" s="399" t="s">
        <v>4249</v>
      </c>
      <c r="C3488" s="399" t="s">
        <v>3611</v>
      </c>
      <c r="D3488" s="399" t="s">
        <v>4473</v>
      </c>
      <c r="E3488" s="400" t="s">
        <v>947</v>
      </c>
      <c r="F3488" s="399" t="s">
        <v>947</v>
      </c>
      <c r="G3488" s="399">
        <v>89664</v>
      </c>
      <c r="H3488" s="399" t="s">
        <v>4726</v>
      </c>
      <c r="I3488" s="399" t="s">
        <v>1036</v>
      </c>
      <c r="J3488" s="399" t="s">
        <v>1037</v>
      </c>
      <c r="K3488" s="400">
        <v>9.41</v>
      </c>
      <c r="L3488" s="399" t="s">
        <v>951</v>
      </c>
    </row>
    <row r="3489" spans="1:12" ht="13.5">
      <c r="A3489" s="399" t="s">
        <v>4248</v>
      </c>
      <c r="B3489" s="399" t="s">
        <v>4249</v>
      </c>
      <c r="C3489" s="399" t="s">
        <v>3611</v>
      </c>
      <c r="D3489" s="399" t="s">
        <v>4473</v>
      </c>
      <c r="E3489" s="400" t="s">
        <v>947</v>
      </c>
      <c r="F3489" s="399" t="s">
        <v>947</v>
      </c>
      <c r="G3489" s="399">
        <v>89665</v>
      </c>
      <c r="H3489" s="399" t="s">
        <v>4727</v>
      </c>
      <c r="I3489" s="399" t="s">
        <v>1036</v>
      </c>
      <c r="J3489" s="399" t="s">
        <v>1037</v>
      </c>
      <c r="K3489" s="400">
        <v>9.2799999999999994</v>
      </c>
      <c r="L3489" s="399" t="s">
        <v>951</v>
      </c>
    </row>
    <row r="3490" spans="1:12" ht="13.5">
      <c r="A3490" s="399" t="s">
        <v>4248</v>
      </c>
      <c r="B3490" s="399" t="s">
        <v>4249</v>
      </c>
      <c r="C3490" s="399" t="s">
        <v>3611</v>
      </c>
      <c r="D3490" s="399" t="s">
        <v>4473</v>
      </c>
      <c r="E3490" s="400" t="s">
        <v>947</v>
      </c>
      <c r="F3490" s="399" t="s">
        <v>947</v>
      </c>
      <c r="G3490" s="399">
        <v>89666</v>
      </c>
      <c r="H3490" s="399" t="s">
        <v>4728</v>
      </c>
      <c r="I3490" s="399" t="s">
        <v>1036</v>
      </c>
      <c r="J3490" s="399" t="s">
        <v>1037</v>
      </c>
      <c r="K3490" s="400">
        <v>5.42</v>
      </c>
      <c r="L3490" s="399" t="s">
        <v>951</v>
      </c>
    </row>
    <row r="3491" spans="1:12" ht="13.5">
      <c r="A3491" s="399" t="s">
        <v>4248</v>
      </c>
      <c r="B3491" s="399" t="s">
        <v>4249</v>
      </c>
      <c r="C3491" s="399" t="s">
        <v>3611</v>
      </c>
      <c r="D3491" s="399" t="s">
        <v>4473</v>
      </c>
      <c r="E3491" s="400" t="s">
        <v>947</v>
      </c>
      <c r="F3491" s="399" t="s">
        <v>947</v>
      </c>
      <c r="G3491" s="399">
        <v>89667</v>
      </c>
      <c r="H3491" s="399" t="s">
        <v>4729</v>
      </c>
      <c r="I3491" s="399" t="s">
        <v>1036</v>
      </c>
      <c r="J3491" s="399" t="s">
        <v>1037</v>
      </c>
      <c r="K3491" s="400">
        <v>24.42</v>
      </c>
      <c r="L3491" s="399" t="s">
        <v>951</v>
      </c>
    </row>
    <row r="3492" spans="1:12" ht="13.5">
      <c r="A3492" s="399" t="s">
        <v>4248</v>
      </c>
      <c r="B3492" s="399" t="s">
        <v>4249</v>
      </c>
      <c r="C3492" s="399" t="s">
        <v>3611</v>
      </c>
      <c r="D3492" s="399" t="s">
        <v>4473</v>
      </c>
      <c r="E3492" s="400" t="s">
        <v>947</v>
      </c>
      <c r="F3492" s="399" t="s">
        <v>947</v>
      </c>
      <c r="G3492" s="399">
        <v>89668</v>
      </c>
      <c r="H3492" s="399" t="s">
        <v>4730</v>
      </c>
      <c r="I3492" s="399" t="s">
        <v>1036</v>
      </c>
      <c r="J3492" s="399" t="s">
        <v>1037</v>
      </c>
      <c r="K3492" s="400">
        <v>16.34</v>
      </c>
      <c r="L3492" s="399" t="s">
        <v>951</v>
      </c>
    </row>
    <row r="3493" spans="1:12" ht="13.5">
      <c r="A3493" s="399" t="s">
        <v>4248</v>
      </c>
      <c r="B3493" s="399" t="s">
        <v>4249</v>
      </c>
      <c r="C3493" s="399" t="s">
        <v>3611</v>
      </c>
      <c r="D3493" s="399" t="s">
        <v>4473</v>
      </c>
      <c r="E3493" s="400" t="s">
        <v>947</v>
      </c>
      <c r="F3493" s="399" t="s">
        <v>947</v>
      </c>
      <c r="G3493" s="399">
        <v>89669</v>
      </c>
      <c r="H3493" s="399" t="s">
        <v>4731</v>
      </c>
      <c r="I3493" s="399" t="s">
        <v>1036</v>
      </c>
      <c r="J3493" s="399" t="s">
        <v>1037</v>
      </c>
      <c r="K3493" s="400">
        <v>15.67</v>
      </c>
      <c r="L3493" s="399" t="s">
        <v>951</v>
      </c>
    </row>
    <row r="3494" spans="1:12" ht="13.5">
      <c r="A3494" s="399" t="s">
        <v>4248</v>
      </c>
      <c r="B3494" s="399" t="s">
        <v>4249</v>
      </c>
      <c r="C3494" s="399" t="s">
        <v>3611</v>
      </c>
      <c r="D3494" s="399" t="s">
        <v>4473</v>
      </c>
      <c r="E3494" s="400" t="s">
        <v>947</v>
      </c>
      <c r="F3494" s="399" t="s">
        <v>947</v>
      </c>
      <c r="G3494" s="399">
        <v>89670</v>
      </c>
      <c r="H3494" s="399" t="s">
        <v>4732</v>
      </c>
      <c r="I3494" s="399" t="s">
        <v>1036</v>
      </c>
      <c r="J3494" s="399" t="s">
        <v>1037</v>
      </c>
      <c r="K3494" s="400">
        <v>8.58</v>
      </c>
      <c r="L3494" s="399" t="s">
        <v>951</v>
      </c>
    </row>
    <row r="3495" spans="1:12" ht="13.5">
      <c r="A3495" s="399" t="s">
        <v>4248</v>
      </c>
      <c r="B3495" s="399" t="s">
        <v>4249</v>
      </c>
      <c r="C3495" s="399" t="s">
        <v>3611</v>
      </c>
      <c r="D3495" s="399" t="s">
        <v>4473</v>
      </c>
      <c r="E3495" s="400" t="s">
        <v>947</v>
      </c>
      <c r="F3495" s="399" t="s">
        <v>947</v>
      </c>
      <c r="G3495" s="399">
        <v>89671</v>
      </c>
      <c r="H3495" s="399" t="s">
        <v>4733</v>
      </c>
      <c r="I3495" s="399" t="s">
        <v>1036</v>
      </c>
      <c r="J3495" s="399" t="s">
        <v>1037</v>
      </c>
      <c r="K3495" s="400">
        <v>23.26</v>
      </c>
      <c r="L3495" s="399" t="s">
        <v>951</v>
      </c>
    </row>
    <row r="3496" spans="1:12" ht="13.5">
      <c r="A3496" s="399" t="s">
        <v>4248</v>
      </c>
      <c r="B3496" s="399" t="s">
        <v>4249</v>
      </c>
      <c r="C3496" s="399" t="s">
        <v>3611</v>
      </c>
      <c r="D3496" s="399" t="s">
        <v>4473</v>
      </c>
      <c r="E3496" s="400" t="s">
        <v>947</v>
      </c>
      <c r="F3496" s="399" t="s">
        <v>947</v>
      </c>
      <c r="G3496" s="399">
        <v>89672</v>
      </c>
      <c r="H3496" s="399" t="s">
        <v>4734</v>
      </c>
      <c r="I3496" s="399" t="s">
        <v>1036</v>
      </c>
      <c r="J3496" s="399" t="s">
        <v>1037</v>
      </c>
      <c r="K3496" s="400">
        <v>12.27</v>
      </c>
      <c r="L3496" s="399" t="s">
        <v>951</v>
      </c>
    </row>
    <row r="3497" spans="1:12" ht="13.5">
      <c r="A3497" s="399" t="s">
        <v>4248</v>
      </c>
      <c r="B3497" s="399" t="s">
        <v>4249</v>
      </c>
      <c r="C3497" s="399" t="s">
        <v>3611</v>
      </c>
      <c r="D3497" s="399" t="s">
        <v>4473</v>
      </c>
      <c r="E3497" s="400" t="s">
        <v>947</v>
      </c>
      <c r="F3497" s="399" t="s">
        <v>947</v>
      </c>
      <c r="G3497" s="399">
        <v>89673</v>
      </c>
      <c r="H3497" s="399" t="s">
        <v>4735</v>
      </c>
      <c r="I3497" s="399" t="s">
        <v>1036</v>
      </c>
      <c r="J3497" s="399" t="s">
        <v>1037</v>
      </c>
      <c r="K3497" s="400">
        <v>18.28</v>
      </c>
      <c r="L3497" s="399" t="s">
        <v>951</v>
      </c>
    </row>
    <row r="3498" spans="1:12" ht="13.5">
      <c r="A3498" s="399" t="s">
        <v>4248</v>
      </c>
      <c r="B3498" s="399" t="s">
        <v>4249</v>
      </c>
      <c r="C3498" s="399" t="s">
        <v>3611</v>
      </c>
      <c r="D3498" s="399" t="s">
        <v>4473</v>
      </c>
      <c r="E3498" s="400" t="s">
        <v>947</v>
      </c>
      <c r="F3498" s="399" t="s">
        <v>947</v>
      </c>
      <c r="G3498" s="399">
        <v>89674</v>
      </c>
      <c r="H3498" s="399" t="s">
        <v>4736</v>
      </c>
      <c r="I3498" s="399" t="s">
        <v>1036</v>
      </c>
      <c r="J3498" s="399" t="s">
        <v>1037</v>
      </c>
      <c r="K3498" s="400">
        <v>16.98</v>
      </c>
      <c r="L3498" s="399" t="s">
        <v>951</v>
      </c>
    </row>
    <row r="3499" spans="1:12" ht="13.5">
      <c r="A3499" s="399" t="s">
        <v>4248</v>
      </c>
      <c r="B3499" s="399" t="s">
        <v>4249</v>
      </c>
      <c r="C3499" s="399" t="s">
        <v>3611</v>
      </c>
      <c r="D3499" s="399" t="s">
        <v>4473</v>
      </c>
      <c r="E3499" s="400" t="s">
        <v>947</v>
      </c>
      <c r="F3499" s="399" t="s">
        <v>947</v>
      </c>
      <c r="G3499" s="399">
        <v>89675</v>
      </c>
      <c r="H3499" s="399" t="s">
        <v>4737</v>
      </c>
      <c r="I3499" s="399" t="s">
        <v>1036</v>
      </c>
      <c r="J3499" s="399" t="s">
        <v>1037</v>
      </c>
      <c r="K3499" s="400">
        <v>41.33</v>
      </c>
      <c r="L3499" s="399" t="s">
        <v>951</v>
      </c>
    </row>
    <row r="3500" spans="1:12" ht="13.5">
      <c r="A3500" s="399" t="s">
        <v>4248</v>
      </c>
      <c r="B3500" s="399" t="s">
        <v>4249</v>
      </c>
      <c r="C3500" s="399" t="s">
        <v>3611</v>
      </c>
      <c r="D3500" s="399" t="s">
        <v>4473</v>
      </c>
      <c r="E3500" s="400" t="s">
        <v>947</v>
      </c>
      <c r="F3500" s="399" t="s">
        <v>947</v>
      </c>
      <c r="G3500" s="399">
        <v>89676</v>
      </c>
      <c r="H3500" s="399" t="s">
        <v>4738</v>
      </c>
      <c r="I3500" s="399" t="s">
        <v>1036</v>
      </c>
      <c r="J3500" s="399" t="s">
        <v>1037</v>
      </c>
      <c r="K3500" s="400">
        <v>24.66</v>
      </c>
      <c r="L3500" s="399" t="s">
        <v>951</v>
      </c>
    </row>
    <row r="3501" spans="1:12" ht="13.5">
      <c r="A3501" s="399" t="s">
        <v>4248</v>
      </c>
      <c r="B3501" s="399" t="s">
        <v>4249</v>
      </c>
      <c r="C3501" s="399" t="s">
        <v>3611</v>
      </c>
      <c r="D3501" s="399" t="s">
        <v>4473</v>
      </c>
      <c r="E3501" s="400" t="s">
        <v>947</v>
      </c>
      <c r="F3501" s="399" t="s">
        <v>947</v>
      </c>
      <c r="G3501" s="399">
        <v>89677</v>
      </c>
      <c r="H3501" s="399" t="s">
        <v>4739</v>
      </c>
      <c r="I3501" s="399" t="s">
        <v>1036</v>
      </c>
      <c r="J3501" s="399" t="s">
        <v>1037</v>
      </c>
      <c r="K3501" s="400">
        <v>44.05</v>
      </c>
      <c r="L3501" s="399" t="s">
        <v>951</v>
      </c>
    </row>
    <row r="3502" spans="1:12" ht="13.5">
      <c r="A3502" s="399" t="s">
        <v>4248</v>
      </c>
      <c r="B3502" s="399" t="s">
        <v>4249</v>
      </c>
      <c r="C3502" s="399" t="s">
        <v>3611</v>
      </c>
      <c r="D3502" s="399" t="s">
        <v>4473</v>
      </c>
      <c r="E3502" s="400" t="s">
        <v>947</v>
      </c>
      <c r="F3502" s="399" t="s">
        <v>947</v>
      </c>
      <c r="G3502" s="399">
        <v>89678</v>
      </c>
      <c r="H3502" s="399" t="s">
        <v>4740</v>
      </c>
      <c r="I3502" s="399" t="s">
        <v>1036</v>
      </c>
      <c r="J3502" s="399" t="s">
        <v>1037</v>
      </c>
      <c r="K3502" s="400">
        <v>6.94</v>
      </c>
      <c r="L3502" s="399" t="s">
        <v>951</v>
      </c>
    </row>
    <row r="3503" spans="1:12" ht="13.5">
      <c r="A3503" s="399" t="s">
        <v>4248</v>
      </c>
      <c r="B3503" s="399" t="s">
        <v>4249</v>
      </c>
      <c r="C3503" s="399" t="s">
        <v>3611</v>
      </c>
      <c r="D3503" s="399" t="s">
        <v>4473</v>
      </c>
      <c r="E3503" s="400" t="s">
        <v>947</v>
      </c>
      <c r="F3503" s="399" t="s">
        <v>947</v>
      </c>
      <c r="G3503" s="399">
        <v>89679</v>
      </c>
      <c r="H3503" s="399" t="s">
        <v>4741</v>
      </c>
      <c r="I3503" s="399" t="s">
        <v>1036</v>
      </c>
      <c r="J3503" s="399" t="s">
        <v>1037</v>
      </c>
      <c r="K3503" s="400">
        <v>71.11</v>
      </c>
      <c r="L3503" s="399" t="s">
        <v>951</v>
      </c>
    </row>
    <row r="3504" spans="1:12" ht="13.5">
      <c r="A3504" s="399" t="s">
        <v>4248</v>
      </c>
      <c r="B3504" s="399" t="s">
        <v>4249</v>
      </c>
      <c r="C3504" s="399" t="s">
        <v>3611</v>
      </c>
      <c r="D3504" s="399" t="s">
        <v>4473</v>
      </c>
      <c r="E3504" s="400" t="s">
        <v>947</v>
      </c>
      <c r="F3504" s="399" t="s">
        <v>947</v>
      </c>
      <c r="G3504" s="399">
        <v>89680</v>
      </c>
      <c r="H3504" s="399" t="s">
        <v>4742</v>
      </c>
      <c r="I3504" s="399" t="s">
        <v>1036</v>
      </c>
      <c r="J3504" s="399" t="s">
        <v>1037</v>
      </c>
      <c r="K3504" s="400">
        <v>12.54</v>
      </c>
      <c r="L3504" s="399" t="s">
        <v>951</v>
      </c>
    </row>
    <row r="3505" spans="1:12" ht="13.5">
      <c r="A3505" s="399" t="s">
        <v>4248</v>
      </c>
      <c r="B3505" s="399" t="s">
        <v>4249</v>
      </c>
      <c r="C3505" s="399" t="s">
        <v>3611</v>
      </c>
      <c r="D3505" s="399" t="s">
        <v>4473</v>
      </c>
      <c r="E3505" s="400" t="s">
        <v>947</v>
      </c>
      <c r="F3505" s="399" t="s">
        <v>947</v>
      </c>
      <c r="G3505" s="399">
        <v>89681</v>
      </c>
      <c r="H3505" s="399" t="s">
        <v>4743</v>
      </c>
      <c r="I3505" s="399" t="s">
        <v>1036</v>
      </c>
      <c r="J3505" s="399" t="s">
        <v>1037</v>
      </c>
      <c r="K3505" s="400">
        <v>48.84</v>
      </c>
      <c r="L3505" s="399" t="s">
        <v>951</v>
      </c>
    </row>
    <row r="3506" spans="1:12" ht="13.5">
      <c r="A3506" s="399" t="s">
        <v>4248</v>
      </c>
      <c r="B3506" s="399" t="s">
        <v>4249</v>
      </c>
      <c r="C3506" s="399" t="s">
        <v>3611</v>
      </c>
      <c r="D3506" s="399" t="s">
        <v>4473</v>
      </c>
      <c r="E3506" s="400" t="s">
        <v>947</v>
      </c>
      <c r="F3506" s="399" t="s">
        <v>947</v>
      </c>
      <c r="G3506" s="399">
        <v>89682</v>
      </c>
      <c r="H3506" s="399" t="s">
        <v>4744</v>
      </c>
      <c r="I3506" s="399" t="s">
        <v>1036</v>
      </c>
      <c r="J3506" s="399" t="s">
        <v>1037</v>
      </c>
      <c r="K3506" s="400">
        <v>18.05</v>
      </c>
      <c r="L3506" s="399" t="s">
        <v>951</v>
      </c>
    </row>
    <row r="3507" spans="1:12" ht="13.5">
      <c r="A3507" s="399" t="s">
        <v>4248</v>
      </c>
      <c r="B3507" s="399" t="s">
        <v>4249</v>
      </c>
      <c r="C3507" s="399" t="s">
        <v>3611</v>
      </c>
      <c r="D3507" s="399" t="s">
        <v>4473</v>
      </c>
      <c r="E3507" s="400" t="s">
        <v>947</v>
      </c>
      <c r="F3507" s="399" t="s">
        <v>947</v>
      </c>
      <c r="G3507" s="399">
        <v>89684</v>
      </c>
      <c r="H3507" s="399" t="s">
        <v>4745</v>
      </c>
      <c r="I3507" s="399" t="s">
        <v>1036</v>
      </c>
      <c r="J3507" s="399" t="s">
        <v>1037</v>
      </c>
      <c r="K3507" s="400">
        <v>23.97</v>
      </c>
      <c r="L3507" s="399" t="s">
        <v>951</v>
      </c>
    </row>
    <row r="3508" spans="1:12" ht="13.5">
      <c r="A3508" s="399" t="s">
        <v>4248</v>
      </c>
      <c r="B3508" s="399" t="s">
        <v>4249</v>
      </c>
      <c r="C3508" s="399" t="s">
        <v>3611</v>
      </c>
      <c r="D3508" s="399" t="s">
        <v>4473</v>
      </c>
      <c r="E3508" s="400" t="s">
        <v>947</v>
      </c>
      <c r="F3508" s="399" t="s">
        <v>947</v>
      </c>
      <c r="G3508" s="399">
        <v>89685</v>
      </c>
      <c r="H3508" s="399" t="s">
        <v>4746</v>
      </c>
      <c r="I3508" s="399" t="s">
        <v>1036</v>
      </c>
      <c r="J3508" s="399" t="s">
        <v>1037</v>
      </c>
      <c r="K3508" s="400">
        <v>33.64</v>
      </c>
      <c r="L3508" s="399" t="s">
        <v>951</v>
      </c>
    </row>
    <row r="3509" spans="1:12" ht="13.5">
      <c r="A3509" s="399" t="s">
        <v>4248</v>
      </c>
      <c r="B3509" s="399" t="s">
        <v>4249</v>
      </c>
      <c r="C3509" s="399" t="s">
        <v>3611</v>
      </c>
      <c r="D3509" s="399" t="s">
        <v>4473</v>
      </c>
      <c r="E3509" s="400" t="s">
        <v>947</v>
      </c>
      <c r="F3509" s="399" t="s">
        <v>947</v>
      </c>
      <c r="G3509" s="399">
        <v>89686</v>
      </c>
      <c r="H3509" s="399" t="s">
        <v>4747</v>
      </c>
      <c r="I3509" s="399" t="s">
        <v>1036</v>
      </c>
      <c r="J3509" s="399" t="s">
        <v>1037</v>
      </c>
      <c r="K3509" s="400">
        <v>82.54</v>
      </c>
      <c r="L3509" s="399" t="s">
        <v>951</v>
      </c>
    </row>
    <row r="3510" spans="1:12" ht="13.5">
      <c r="A3510" s="399" t="s">
        <v>4248</v>
      </c>
      <c r="B3510" s="399" t="s">
        <v>4249</v>
      </c>
      <c r="C3510" s="399" t="s">
        <v>3611</v>
      </c>
      <c r="D3510" s="399" t="s">
        <v>4473</v>
      </c>
      <c r="E3510" s="400" t="s">
        <v>947</v>
      </c>
      <c r="F3510" s="399" t="s">
        <v>947</v>
      </c>
      <c r="G3510" s="399">
        <v>89687</v>
      </c>
      <c r="H3510" s="399" t="s">
        <v>4748</v>
      </c>
      <c r="I3510" s="399" t="s">
        <v>1036</v>
      </c>
      <c r="J3510" s="399" t="s">
        <v>1037</v>
      </c>
      <c r="K3510" s="400">
        <v>28.83</v>
      </c>
      <c r="L3510" s="399" t="s">
        <v>951</v>
      </c>
    </row>
    <row r="3511" spans="1:12" ht="13.5">
      <c r="A3511" s="399" t="s">
        <v>4248</v>
      </c>
      <c r="B3511" s="399" t="s">
        <v>4249</v>
      </c>
      <c r="C3511" s="399" t="s">
        <v>3611</v>
      </c>
      <c r="D3511" s="399" t="s">
        <v>4473</v>
      </c>
      <c r="E3511" s="400" t="s">
        <v>947</v>
      </c>
      <c r="F3511" s="399" t="s">
        <v>947</v>
      </c>
      <c r="G3511" s="399">
        <v>89689</v>
      </c>
      <c r="H3511" s="399" t="s">
        <v>4749</v>
      </c>
      <c r="I3511" s="399" t="s">
        <v>1036</v>
      </c>
      <c r="J3511" s="399" t="s">
        <v>1037</v>
      </c>
      <c r="K3511" s="400">
        <v>19.239999999999998</v>
      </c>
      <c r="L3511" s="399" t="s">
        <v>951</v>
      </c>
    </row>
    <row r="3512" spans="1:12" ht="13.5">
      <c r="A3512" s="399" t="s">
        <v>4248</v>
      </c>
      <c r="B3512" s="399" t="s">
        <v>4249</v>
      </c>
      <c r="C3512" s="399" t="s">
        <v>3611</v>
      </c>
      <c r="D3512" s="399" t="s">
        <v>4473</v>
      </c>
      <c r="E3512" s="400" t="s">
        <v>947</v>
      </c>
      <c r="F3512" s="399" t="s">
        <v>947</v>
      </c>
      <c r="G3512" s="399">
        <v>89690</v>
      </c>
      <c r="H3512" s="399" t="s">
        <v>4750</v>
      </c>
      <c r="I3512" s="399" t="s">
        <v>1036</v>
      </c>
      <c r="J3512" s="399" t="s">
        <v>1037</v>
      </c>
      <c r="K3512" s="400">
        <v>50.89</v>
      </c>
      <c r="L3512" s="399" t="s">
        <v>951</v>
      </c>
    </row>
    <row r="3513" spans="1:12" ht="13.5">
      <c r="A3513" s="399" t="s">
        <v>4248</v>
      </c>
      <c r="B3513" s="399" t="s">
        <v>4249</v>
      </c>
      <c r="C3513" s="399" t="s">
        <v>3611</v>
      </c>
      <c r="D3513" s="399" t="s">
        <v>4473</v>
      </c>
      <c r="E3513" s="400" t="s">
        <v>947</v>
      </c>
      <c r="F3513" s="399" t="s">
        <v>947</v>
      </c>
      <c r="G3513" s="399">
        <v>89691</v>
      </c>
      <c r="H3513" s="399" t="s">
        <v>4751</v>
      </c>
      <c r="I3513" s="399" t="s">
        <v>1036</v>
      </c>
      <c r="J3513" s="399" t="s">
        <v>1037</v>
      </c>
      <c r="K3513" s="400">
        <v>8.6300000000000008</v>
      </c>
      <c r="L3513" s="399" t="s">
        <v>951</v>
      </c>
    </row>
    <row r="3514" spans="1:12" ht="13.5">
      <c r="A3514" s="399" t="s">
        <v>4248</v>
      </c>
      <c r="B3514" s="399" t="s">
        <v>4249</v>
      </c>
      <c r="C3514" s="399" t="s">
        <v>3611</v>
      </c>
      <c r="D3514" s="399" t="s">
        <v>4473</v>
      </c>
      <c r="E3514" s="400" t="s">
        <v>947</v>
      </c>
      <c r="F3514" s="399" t="s">
        <v>947</v>
      </c>
      <c r="G3514" s="399">
        <v>89692</v>
      </c>
      <c r="H3514" s="399" t="s">
        <v>4752</v>
      </c>
      <c r="I3514" s="399" t="s">
        <v>1036</v>
      </c>
      <c r="J3514" s="399" t="s">
        <v>1037</v>
      </c>
      <c r="K3514" s="400">
        <v>48.09</v>
      </c>
      <c r="L3514" s="399" t="s">
        <v>951</v>
      </c>
    </row>
    <row r="3515" spans="1:12" ht="13.5">
      <c r="A3515" s="399" t="s">
        <v>4248</v>
      </c>
      <c r="B3515" s="399" t="s">
        <v>4249</v>
      </c>
      <c r="C3515" s="399" t="s">
        <v>3611</v>
      </c>
      <c r="D3515" s="399" t="s">
        <v>4473</v>
      </c>
      <c r="E3515" s="400" t="s">
        <v>947</v>
      </c>
      <c r="F3515" s="399" t="s">
        <v>947</v>
      </c>
      <c r="G3515" s="399">
        <v>89693</v>
      </c>
      <c r="H3515" s="399" t="s">
        <v>4753</v>
      </c>
      <c r="I3515" s="399" t="s">
        <v>1036</v>
      </c>
      <c r="J3515" s="399" t="s">
        <v>1037</v>
      </c>
      <c r="K3515" s="400">
        <v>46.67</v>
      </c>
      <c r="L3515" s="399" t="s">
        <v>951</v>
      </c>
    </row>
    <row r="3516" spans="1:12" ht="13.5">
      <c r="A3516" s="399" t="s">
        <v>4248</v>
      </c>
      <c r="B3516" s="399" t="s">
        <v>4249</v>
      </c>
      <c r="C3516" s="399" t="s">
        <v>3611</v>
      </c>
      <c r="D3516" s="399" t="s">
        <v>4473</v>
      </c>
      <c r="E3516" s="400" t="s">
        <v>947</v>
      </c>
      <c r="F3516" s="399" t="s">
        <v>947</v>
      </c>
      <c r="G3516" s="399">
        <v>89694</v>
      </c>
      <c r="H3516" s="399" t="s">
        <v>4754</v>
      </c>
      <c r="I3516" s="399" t="s">
        <v>1036</v>
      </c>
      <c r="J3516" s="399" t="s">
        <v>1037</v>
      </c>
      <c r="K3516" s="400">
        <v>12.25</v>
      </c>
      <c r="L3516" s="399" t="s">
        <v>951</v>
      </c>
    </row>
    <row r="3517" spans="1:12" ht="13.5">
      <c r="A3517" s="399" t="s">
        <v>4248</v>
      </c>
      <c r="B3517" s="399" t="s">
        <v>4249</v>
      </c>
      <c r="C3517" s="399" t="s">
        <v>3611</v>
      </c>
      <c r="D3517" s="399" t="s">
        <v>4473</v>
      </c>
      <c r="E3517" s="400" t="s">
        <v>947</v>
      </c>
      <c r="F3517" s="399" t="s">
        <v>947</v>
      </c>
      <c r="G3517" s="399">
        <v>89695</v>
      </c>
      <c r="H3517" s="399" t="s">
        <v>4755</v>
      </c>
      <c r="I3517" s="399" t="s">
        <v>1036</v>
      </c>
      <c r="J3517" s="399" t="s">
        <v>1037</v>
      </c>
      <c r="K3517" s="400">
        <v>11.57</v>
      </c>
      <c r="L3517" s="399" t="s">
        <v>951</v>
      </c>
    </row>
    <row r="3518" spans="1:12" ht="13.5">
      <c r="A3518" s="399" t="s">
        <v>4248</v>
      </c>
      <c r="B3518" s="399" t="s">
        <v>4249</v>
      </c>
      <c r="C3518" s="399" t="s">
        <v>3611</v>
      </c>
      <c r="D3518" s="399" t="s">
        <v>4473</v>
      </c>
      <c r="E3518" s="400" t="s">
        <v>947</v>
      </c>
      <c r="F3518" s="399" t="s">
        <v>947</v>
      </c>
      <c r="G3518" s="399">
        <v>89696</v>
      </c>
      <c r="H3518" s="399" t="s">
        <v>4756</v>
      </c>
      <c r="I3518" s="399" t="s">
        <v>1036</v>
      </c>
      <c r="J3518" s="399" t="s">
        <v>1037</v>
      </c>
      <c r="K3518" s="400">
        <v>42.38</v>
      </c>
      <c r="L3518" s="399" t="s">
        <v>951</v>
      </c>
    </row>
    <row r="3519" spans="1:12" ht="13.5">
      <c r="A3519" s="399" t="s">
        <v>4248</v>
      </c>
      <c r="B3519" s="399" t="s">
        <v>4249</v>
      </c>
      <c r="C3519" s="399" t="s">
        <v>3611</v>
      </c>
      <c r="D3519" s="399" t="s">
        <v>4473</v>
      </c>
      <c r="E3519" s="400" t="s">
        <v>947</v>
      </c>
      <c r="F3519" s="399" t="s">
        <v>947</v>
      </c>
      <c r="G3519" s="399">
        <v>89697</v>
      </c>
      <c r="H3519" s="399" t="s">
        <v>4757</v>
      </c>
      <c r="I3519" s="399" t="s">
        <v>1036</v>
      </c>
      <c r="J3519" s="399" t="s">
        <v>1037</v>
      </c>
      <c r="K3519" s="400">
        <v>10.1</v>
      </c>
      <c r="L3519" s="399" t="s">
        <v>951</v>
      </c>
    </row>
    <row r="3520" spans="1:12" ht="13.5">
      <c r="A3520" s="399" t="s">
        <v>4248</v>
      </c>
      <c r="B3520" s="399" t="s">
        <v>4249</v>
      </c>
      <c r="C3520" s="399" t="s">
        <v>3611</v>
      </c>
      <c r="D3520" s="399" t="s">
        <v>4473</v>
      </c>
      <c r="E3520" s="400" t="s">
        <v>947</v>
      </c>
      <c r="F3520" s="399" t="s">
        <v>947</v>
      </c>
      <c r="G3520" s="399">
        <v>89698</v>
      </c>
      <c r="H3520" s="399" t="s">
        <v>4758</v>
      </c>
      <c r="I3520" s="399" t="s">
        <v>1036</v>
      </c>
      <c r="J3520" s="399" t="s">
        <v>1037</v>
      </c>
      <c r="K3520" s="400">
        <v>148.41999999999999</v>
      </c>
      <c r="L3520" s="399" t="s">
        <v>951</v>
      </c>
    </row>
    <row r="3521" spans="1:12" ht="13.5">
      <c r="A3521" s="399" t="s">
        <v>4248</v>
      </c>
      <c r="B3521" s="399" t="s">
        <v>4249</v>
      </c>
      <c r="C3521" s="399" t="s">
        <v>3611</v>
      </c>
      <c r="D3521" s="399" t="s">
        <v>4473</v>
      </c>
      <c r="E3521" s="400" t="s">
        <v>947</v>
      </c>
      <c r="F3521" s="399" t="s">
        <v>947</v>
      </c>
      <c r="G3521" s="399">
        <v>89699</v>
      </c>
      <c r="H3521" s="399" t="s">
        <v>4759</v>
      </c>
      <c r="I3521" s="399" t="s">
        <v>1036</v>
      </c>
      <c r="J3521" s="399" t="s">
        <v>1037</v>
      </c>
      <c r="K3521" s="400">
        <v>128</v>
      </c>
      <c r="L3521" s="399" t="s">
        <v>951</v>
      </c>
    </row>
    <row r="3522" spans="1:12" ht="13.5">
      <c r="A3522" s="399" t="s">
        <v>4248</v>
      </c>
      <c r="B3522" s="399" t="s">
        <v>4249</v>
      </c>
      <c r="C3522" s="399" t="s">
        <v>3611</v>
      </c>
      <c r="D3522" s="399" t="s">
        <v>4473</v>
      </c>
      <c r="E3522" s="400" t="s">
        <v>947</v>
      </c>
      <c r="F3522" s="399" t="s">
        <v>947</v>
      </c>
      <c r="G3522" s="399">
        <v>89700</v>
      </c>
      <c r="H3522" s="399" t="s">
        <v>4760</v>
      </c>
      <c r="I3522" s="399" t="s">
        <v>1036</v>
      </c>
      <c r="J3522" s="399" t="s">
        <v>1037</v>
      </c>
      <c r="K3522" s="400">
        <v>13.19</v>
      </c>
      <c r="L3522" s="399" t="s">
        <v>951</v>
      </c>
    </row>
    <row r="3523" spans="1:12" ht="13.5">
      <c r="A3523" s="399" t="s">
        <v>4248</v>
      </c>
      <c r="B3523" s="399" t="s">
        <v>4249</v>
      </c>
      <c r="C3523" s="399" t="s">
        <v>3611</v>
      </c>
      <c r="D3523" s="399" t="s">
        <v>4473</v>
      </c>
      <c r="E3523" s="400" t="s">
        <v>947</v>
      </c>
      <c r="F3523" s="399" t="s">
        <v>947</v>
      </c>
      <c r="G3523" s="399">
        <v>89701</v>
      </c>
      <c r="H3523" s="399" t="s">
        <v>4761</v>
      </c>
      <c r="I3523" s="399" t="s">
        <v>1036</v>
      </c>
      <c r="J3523" s="399" t="s">
        <v>1037</v>
      </c>
      <c r="K3523" s="400">
        <v>115.39</v>
      </c>
      <c r="L3523" s="399" t="s">
        <v>951</v>
      </c>
    </row>
    <row r="3524" spans="1:12" ht="13.5">
      <c r="A3524" s="399" t="s">
        <v>4248</v>
      </c>
      <c r="B3524" s="399" t="s">
        <v>4249</v>
      </c>
      <c r="C3524" s="399" t="s">
        <v>3611</v>
      </c>
      <c r="D3524" s="399" t="s">
        <v>4473</v>
      </c>
      <c r="E3524" s="400" t="s">
        <v>947</v>
      </c>
      <c r="F3524" s="399" t="s">
        <v>947</v>
      </c>
      <c r="G3524" s="399">
        <v>89702</v>
      </c>
      <c r="H3524" s="399" t="s">
        <v>4762</v>
      </c>
      <c r="I3524" s="399" t="s">
        <v>1036</v>
      </c>
      <c r="J3524" s="399" t="s">
        <v>1037</v>
      </c>
      <c r="K3524" s="400">
        <v>13.19</v>
      </c>
      <c r="L3524" s="399" t="s">
        <v>951</v>
      </c>
    </row>
    <row r="3525" spans="1:12" ht="13.5">
      <c r="A3525" s="399" t="s">
        <v>4248</v>
      </c>
      <c r="B3525" s="399" t="s">
        <v>4249</v>
      </c>
      <c r="C3525" s="399" t="s">
        <v>3611</v>
      </c>
      <c r="D3525" s="399" t="s">
        <v>4473</v>
      </c>
      <c r="E3525" s="400" t="s">
        <v>947</v>
      </c>
      <c r="F3525" s="399" t="s">
        <v>947</v>
      </c>
      <c r="G3525" s="399">
        <v>89703</v>
      </c>
      <c r="H3525" s="399" t="s">
        <v>4763</v>
      </c>
      <c r="I3525" s="399" t="s">
        <v>1036</v>
      </c>
      <c r="J3525" s="399" t="s">
        <v>1037</v>
      </c>
      <c r="K3525" s="400">
        <v>25.75</v>
      </c>
      <c r="L3525" s="399" t="s">
        <v>951</v>
      </c>
    </row>
    <row r="3526" spans="1:12" ht="13.5">
      <c r="A3526" s="399" t="s">
        <v>4248</v>
      </c>
      <c r="B3526" s="399" t="s">
        <v>4249</v>
      </c>
      <c r="C3526" s="399" t="s">
        <v>3611</v>
      </c>
      <c r="D3526" s="399" t="s">
        <v>4473</v>
      </c>
      <c r="E3526" s="400" t="s">
        <v>947</v>
      </c>
      <c r="F3526" s="399" t="s">
        <v>947</v>
      </c>
      <c r="G3526" s="399">
        <v>89704</v>
      </c>
      <c r="H3526" s="399" t="s">
        <v>4764</v>
      </c>
      <c r="I3526" s="399" t="s">
        <v>1036</v>
      </c>
      <c r="J3526" s="399" t="s">
        <v>1037</v>
      </c>
      <c r="K3526" s="400">
        <v>80.650000000000006</v>
      </c>
      <c r="L3526" s="399" t="s">
        <v>951</v>
      </c>
    </row>
    <row r="3527" spans="1:12" ht="13.5">
      <c r="A3527" s="399" t="s">
        <v>4248</v>
      </c>
      <c r="B3527" s="399" t="s">
        <v>4249</v>
      </c>
      <c r="C3527" s="399" t="s">
        <v>3611</v>
      </c>
      <c r="D3527" s="399" t="s">
        <v>4473</v>
      </c>
      <c r="E3527" s="400" t="s">
        <v>947</v>
      </c>
      <c r="F3527" s="399" t="s">
        <v>947</v>
      </c>
      <c r="G3527" s="399">
        <v>89705</v>
      </c>
      <c r="H3527" s="399" t="s">
        <v>4765</v>
      </c>
      <c r="I3527" s="399" t="s">
        <v>1036</v>
      </c>
      <c r="J3527" s="399" t="s">
        <v>1037</v>
      </c>
      <c r="K3527" s="400">
        <v>16.079999999999998</v>
      </c>
      <c r="L3527" s="399" t="s">
        <v>951</v>
      </c>
    </row>
    <row r="3528" spans="1:12" ht="13.5">
      <c r="A3528" s="399" t="s">
        <v>4248</v>
      </c>
      <c r="B3528" s="399" t="s">
        <v>4249</v>
      </c>
      <c r="C3528" s="399" t="s">
        <v>3611</v>
      </c>
      <c r="D3528" s="399" t="s">
        <v>4473</v>
      </c>
      <c r="E3528" s="400" t="s">
        <v>947</v>
      </c>
      <c r="F3528" s="399" t="s">
        <v>947</v>
      </c>
      <c r="G3528" s="399">
        <v>89706</v>
      </c>
      <c r="H3528" s="399" t="s">
        <v>4766</v>
      </c>
      <c r="I3528" s="399" t="s">
        <v>1036</v>
      </c>
      <c r="J3528" s="399" t="s">
        <v>1037</v>
      </c>
      <c r="K3528" s="400">
        <v>30.49</v>
      </c>
      <c r="L3528" s="399" t="s">
        <v>951</v>
      </c>
    </row>
    <row r="3529" spans="1:12" ht="13.5">
      <c r="A3529" s="399" t="s">
        <v>4248</v>
      </c>
      <c r="B3529" s="399" t="s">
        <v>4249</v>
      </c>
      <c r="C3529" s="399" t="s">
        <v>3611</v>
      </c>
      <c r="D3529" s="399" t="s">
        <v>4473</v>
      </c>
      <c r="E3529" s="400" t="s">
        <v>947</v>
      </c>
      <c r="F3529" s="399" t="s">
        <v>947</v>
      </c>
      <c r="G3529" s="399">
        <v>89718</v>
      </c>
      <c r="H3529" s="399" t="s">
        <v>4767</v>
      </c>
      <c r="I3529" s="399" t="s">
        <v>949</v>
      </c>
      <c r="J3529" s="399" t="s">
        <v>1037</v>
      </c>
      <c r="K3529" s="400">
        <v>28.58</v>
      </c>
      <c r="L3529" s="399" t="s">
        <v>951</v>
      </c>
    </row>
    <row r="3530" spans="1:12" ht="13.5">
      <c r="A3530" s="399" t="s">
        <v>4248</v>
      </c>
      <c r="B3530" s="399" t="s">
        <v>4249</v>
      </c>
      <c r="C3530" s="399" t="s">
        <v>3611</v>
      </c>
      <c r="D3530" s="399" t="s">
        <v>4473</v>
      </c>
      <c r="E3530" s="400" t="s">
        <v>947</v>
      </c>
      <c r="F3530" s="399" t="s">
        <v>947</v>
      </c>
      <c r="G3530" s="399">
        <v>89719</v>
      </c>
      <c r="H3530" s="399" t="s">
        <v>4768</v>
      </c>
      <c r="I3530" s="399" t="s">
        <v>1036</v>
      </c>
      <c r="J3530" s="399" t="s">
        <v>1037</v>
      </c>
      <c r="K3530" s="400">
        <v>6.82</v>
      </c>
      <c r="L3530" s="399" t="s">
        <v>951</v>
      </c>
    </row>
    <row r="3531" spans="1:12" ht="13.5">
      <c r="A3531" s="399" t="s">
        <v>4248</v>
      </c>
      <c r="B3531" s="399" t="s">
        <v>4249</v>
      </c>
      <c r="C3531" s="399" t="s">
        <v>3611</v>
      </c>
      <c r="D3531" s="399" t="s">
        <v>4473</v>
      </c>
      <c r="E3531" s="400" t="s">
        <v>947</v>
      </c>
      <c r="F3531" s="399" t="s">
        <v>947</v>
      </c>
      <c r="G3531" s="399">
        <v>89720</v>
      </c>
      <c r="H3531" s="399" t="s">
        <v>4769</v>
      </c>
      <c r="I3531" s="399" t="s">
        <v>1036</v>
      </c>
      <c r="J3531" s="399" t="s">
        <v>1037</v>
      </c>
      <c r="K3531" s="400">
        <v>7.74</v>
      </c>
      <c r="L3531" s="399" t="s">
        <v>951</v>
      </c>
    </row>
    <row r="3532" spans="1:12" ht="13.5">
      <c r="A3532" s="399" t="s">
        <v>4248</v>
      </c>
      <c r="B3532" s="399" t="s">
        <v>4249</v>
      </c>
      <c r="C3532" s="399" t="s">
        <v>3611</v>
      </c>
      <c r="D3532" s="399" t="s">
        <v>4473</v>
      </c>
      <c r="E3532" s="400" t="s">
        <v>947</v>
      </c>
      <c r="F3532" s="399" t="s">
        <v>947</v>
      </c>
      <c r="G3532" s="399">
        <v>89721</v>
      </c>
      <c r="H3532" s="399" t="s">
        <v>4770</v>
      </c>
      <c r="I3532" s="399" t="s">
        <v>1036</v>
      </c>
      <c r="J3532" s="399" t="s">
        <v>1037</v>
      </c>
      <c r="K3532" s="400">
        <v>8.0500000000000007</v>
      </c>
      <c r="L3532" s="399" t="s">
        <v>951</v>
      </c>
    </row>
    <row r="3533" spans="1:12" ht="13.5">
      <c r="A3533" s="399" t="s">
        <v>4248</v>
      </c>
      <c r="B3533" s="399" t="s">
        <v>4249</v>
      </c>
      <c r="C3533" s="399" t="s">
        <v>3611</v>
      </c>
      <c r="D3533" s="399" t="s">
        <v>4473</v>
      </c>
      <c r="E3533" s="400" t="s">
        <v>947</v>
      </c>
      <c r="F3533" s="399" t="s">
        <v>947</v>
      </c>
      <c r="G3533" s="399">
        <v>89722</v>
      </c>
      <c r="H3533" s="399" t="s">
        <v>4771</v>
      </c>
      <c r="I3533" s="399" t="s">
        <v>1036</v>
      </c>
      <c r="J3533" s="399" t="s">
        <v>1037</v>
      </c>
      <c r="K3533" s="400">
        <v>12.4</v>
      </c>
      <c r="L3533" s="399" t="s">
        <v>951</v>
      </c>
    </row>
    <row r="3534" spans="1:12" ht="13.5">
      <c r="A3534" s="399" t="s">
        <v>4248</v>
      </c>
      <c r="B3534" s="399" t="s">
        <v>4249</v>
      </c>
      <c r="C3534" s="399" t="s">
        <v>3611</v>
      </c>
      <c r="D3534" s="399" t="s">
        <v>4473</v>
      </c>
      <c r="E3534" s="400" t="s">
        <v>947</v>
      </c>
      <c r="F3534" s="399" t="s">
        <v>947</v>
      </c>
      <c r="G3534" s="399">
        <v>89723</v>
      </c>
      <c r="H3534" s="399" t="s">
        <v>4772</v>
      </c>
      <c r="I3534" s="399" t="s">
        <v>1036</v>
      </c>
      <c r="J3534" s="399" t="s">
        <v>1037</v>
      </c>
      <c r="K3534" s="400">
        <v>10.44</v>
      </c>
      <c r="L3534" s="399" t="s">
        <v>951</v>
      </c>
    </row>
    <row r="3535" spans="1:12" ht="13.5">
      <c r="A3535" s="399" t="s">
        <v>4248</v>
      </c>
      <c r="B3535" s="399" t="s">
        <v>4249</v>
      </c>
      <c r="C3535" s="399" t="s">
        <v>3611</v>
      </c>
      <c r="D3535" s="399" t="s">
        <v>4473</v>
      </c>
      <c r="E3535" s="400" t="s">
        <v>947</v>
      </c>
      <c r="F3535" s="399" t="s">
        <v>947</v>
      </c>
      <c r="G3535" s="399">
        <v>89724</v>
      </c>
      <c r="H3535" s="399" t="s">
        <v>4773</v>
      </c>
      <c r="I3535" s="399" t="s">
        <v>1036</v>
      </c>
      <c r="J3535" s="399" t="s">
        <v>1037</v>
      </c>
      <c r="K3535" s="400">
        <v>7.7</v>
      </c>
      <c r="L3535" s="399" t="s">
        <v>951</v>
      </c>
    </row>
    <row r="3536" spans="1:12" ht="13.5">
      <c r="A3536" s="399" t="s">
        <v>4248</v>
      </c>
      <c r="B3536" s="399" t="s">
        <v>4249</v>
      </c>
      <c r="C3536" s="399" t="s">
        <v>3611</v>
      </c>
      <c r="D3536" s="399" t="s">
        <v>4473</v>
      </c>
      <c r="E3536" s="400" t="s">
        <v>947</v>
      </c>
      <c r="F3536" s="399" t="s">
        <v>947</v>
      </c>
      <c r="G3536" s="399">
        <v>89725</v>
      </c>
      <c r="H3536" s="399" t="s">
        <v>4774</v>
      </c>
      <c r="I3536" s="399" t="s">
        <v>1036</v>
      </c>
      <c r="J3536" s="399" t="s">
        <v>1037</v>
      </c>
      <c r="K3536" s="400">
        <v>10.23</v>
      </c>
      <c r="L3536" s="399" t="s">
        <v>951</v>
      </c>
    </row>
    <row r="3537" spans="1:12" ht="13.5">
      <c r="A3537" s="399" t="s">
        <v>4248</v>
      </c>
      <c r="B3537" s="399" t="s">
        <v>4249</v>
      </c>
      <c r="C3537" s="399" t="s">
        <v>3611</v>
      </c>
      <c r="D3537" s="399" t="s">
        <v>4473</v>
      </c>
      <c r="E3537" s="400" t="s">
        <v>947</v>
      </c>
      <c r="F3537" s="399" t="s">
        <v>947</v>
      </c>
      <c r="G3537" s="399">
        <v>89726</v>
      </c>
      <c r="H3537" s="399" t="s">
        <v>4775</v>
      </c>
      <c r="I3537" s="399" t="s">
        <v>1036</v>
      </c>
      <c r="J3537" s="399" t="s">
        <v>1037</v>
      </c>
      <c r="K3537" s="400">
        <v>5.94</v>
      </c>
      <c r="L3537" s="399" t="s">
        <v>951</v>
      </c>
    </row>
    <row r="3538" spans="1:12" ht="13.5">
      <c r="A3538" s="399" t="s">
        <v>4248</v>
      </c>
      <c r="B3538" s="399" t="s">
        <v>4249</v>
      </c>
      <c r="C3538" s="399" t="s">
        <v>3611</v>
      </c>
      <c r="D3538" s="399" t="s">
        <v>4473</v>
      </c>
      <c r="E3538" s="400" t="s">
        <v>947</v>
      </c>
      <c r="F3538" s="399" t="s">
        <v>947</v>
      </c>
      <c r="G3538" s="399">
        <v>89727</v>
      </c>
      <c r="H3538" s="399" t="s">
        <v>4776</v>
      </c>
      <c r="I3538" s="399" t="s">
        <v>1036</v>
      </c>
      <c r="J3538" s="399" t="s">
        <v>1037</v>
      </c>
      <c r="K3538" s="400">
        <v>11.22</v>
      </c>
      <c r="L3538" s="399" t="s">
        <v>951</v>
      </c>
    </row>
    <row r="3539" spans="1:12" ht="13.5">
      <c r="A3539" s="399" t="s">
        <v>4248</v>
      </c>
      <c r="B3539" s="399" t="s">
        <v>4249</v>
      </c>
      <c r="C3539" s="399" t="s">
        <v>3611</v>
      </c>
      <c r="D3539" s="399" t="s">
        <v>4473</v>
      </c>
      <c r="E3539" s="400" t="s">
        <v>947</v>
      </c>
      <c r="F3539" s="399" t="s">
        <v>947</v>
      </c>
      <c r="G3539" s="399">
        <v>89728</v>
      </c>
      <c r="H3539" s="399" t="s">
        <v>4777</v>
      </c>
      <c r="I3539" s="399" t="s">
        <v>1036</v>
      </c>
      <c r="J3539" s="399" t="s">
        <v>1037</v>
      </c>
      <c r="K3539" s="400">
        <v>8.1300000000000008</v>
      </c>
      <c r="L3539" s="399" t="s">
        <v>951</v>
      </c>
    </row>
    <row r="3540" spans="1:12" ht="13.5">
      <c r="A3540" s="399" t="s">
        <v>4248</v>
      </c>
      <c r="B3540" s="399" t="s">
        <v>4249</v>
      </c>
      <c r="C3540" s="399" t="s">
        <v>3611</v>
      </c>
      <c r="D3540" s="399" t="s">
        <v>4473</v>
      </c>
      <c r="E3540" s="400" t="s">
        <v>947</v>
      </c>
      <c r="F3540" s="399" t="s">
        <v>947</v>
      </c>
      <c r="G3540" s="399">
        <v>89729</v>
      </c>
      <c r="H3540" s="399" t="s">
        <v>4778</v>
      </c>
      <c r="I3540" s="399" t="s">
        <v>1036</v>
      </c>
      <c r="J3540" s="399" t="s">
        <v>1037</v>
      </c>
      <c r="K3540" s="400">
        <v>15.16</v>
      </c>
      <c r="L3540" s="399" t="s">
        <v>951</v>
      </c>
    </row>
    <row r="3541" spans="1:12" ht="13.5">
      <c r="A3541" s="399" t="s">
        <v>4248</v>
      </c>
      <c r="B3541" s="399" t="s">
        <v>4249</v>
      </c>
      <c r="C3541" s="399" t="s">
        <v>3611</v>
      </c>
      <c r="D3541" s="399" t="s">
        <v>4473</v>
      </c>
      <c r="E3541" s="400" t="s">
        <v>947</v>
      </c>
      <c r="F3541" s="399" t="s">
        <v>947</v>
      </c>
      <c r="G3541" s="399">
        <v>89730</v>
      </c>
      <c r="H3541" s="399" t="s">
        <v>4779</v>
      </c>
      <c r="I3541" s="399" t="s">
        <v>1036</v>
      </c>
      <c r="J3541" s="399" t="s">
        <v>1037</v>
      </c>
      <c r="K3541" s="400">
        <v>8.6999999999999993</v>
      </c>
      <c r="L3541" s="399" t="s">
        <v>951</v>
      </c>
    </row>
    <row r="3542" spans="1:12" ht="13.5">
      <c r="A3542" s="399" t="s">
        <v>4248</v>
      </c>
      <c r="B3542" s="399" t="s">
        <v>4249</v>
      </c>
      <c r="C3542" s="399" t="s">
        <v>3611</v>
      </c>
      <c r="D3542" s="399" t="s">
        <v>4473</v>
      </c>
      <c r="E3542" s="400" t="s">
        <v>947</v>
      </c>
      <c r="F3542" s="399" t="s">
        <v>947</v>
      </c>
      <c r="G3542" s="399">
        <v>89731</v>
      </c>
      <c r="H3542" s="399" t="s">
        <v>4780</v>
      </c>
      <c r="I3542" s="399" t="s">
        <v>1036</v>
      </c>
      <c r="J3542" s="399" t="s">
        <v>1037</v>
      </c>
      <c r="K3542" s="400">
        <v>8.44</v>
      </c>
      <c r="L3542" s="399" t="s">
        <v>951</v>
      </c>
    </row>
    <row r="3543" spans="1:12" ht="13.5">
      <c r="A3543" s="399" t="s">
        <v>4248</v>
      </c>
      <c r="B3543" s="399" t="s">
        <v>4249</v>
      </c>
      <c r="C3543" s="399" t="s">
        <v>3611</v>
      </c>
      <c r="D3543" s="399" t="s">
        <v>4473</v>
      </c>
      <c r="E3543" s="400" t="s">
        <v>947</v>
      </c>
      <c r="F3543" s="399" t="s">
        <v>947</v>
      </c>
      <c r="G3543" s="399">
        <v>89732</v>
      </c>
      <c r="H3543" s="399" t="s">
        <v>4781</v>
      </c>
      <c r="I3543" s="399" t="s">
        <v>1036</v>
      </c>
      <c r="J3543" s="399" t="s">
        <v>1037</v>
      </c>
      <c r="K3543" s="400">
        <v>8.86</v>
      </c>
      <c r="L3543" s="399" t="s">
        <v>951</v>
      </c>
    </row>
    <row r="3544" spans="1:12" ht="13.5">
      <c r="A3544" s="399" t="s">
        <v>4248</v>
      </c>
      <c r="B3544" s="399" t="s">
        <v>4249</v>
      </c>
      <c r="C3544" s="399" t="s">
        <v>3611</v>
      </c>
      <c r="D3544" s="399" t="s">
        <v>4473</v>
      </c>
      <c r="E3544" s="400" t="s">
        <v>947</v>
      </c>
      <c r="F3544" s="399" t="s">
        <v>947</v>
      </c>
      <c r="G3544" s="399">
        <v>89733</v>
      </c>
      <c r="H3544" s="399" t="s">
        <v>4782</v>
      </c>
      <c r="I3544" s="399" t="s">
        <v>1036</v>
      </c>
      <c r="J3544" s="399" t="s">
        <v>1037</v>
      </c>
      <c r="K3544" s="400">
        <v>13.33</v>
      </c>
      <c r="L3544" s="399" t="s">
        <v>951</v>
      </c>
    </row>
    <row r="3545" spans="1:12" ht="13.5">
      <c r="A3545" s="399" t="s">
        <v>4248</v>
      </c>
      <c r="B3545" s="399" t="s">
        <v>4249</v>
      </c>
      <c r="C3545" s="399" t="s">
        <v>3611</v>
      </c>
      <c r="D3545" s="399" t="s">
        <v>4473</v>
      </c>
      <c r="E3545" s="400" t="s">
        <v>947</v>
      </c>
      <c r="F3545" s="399" t="s">
        <v>947</v>
      </c>
      <c r="G3545" s="399">
        <v>89734</v>
      </c>
      <c r="H3545" s="399" t="s">
        <v>4783</v>
      </c>
      <c r="I3545" s="399" t="s">
        <v>1036</v>
      </c>
      <c r="J3545" s="399" t="s">
        <v>1037</v>
      </c>
      <c r="K3545" s="400">
        <v>15.16</v>
      </c>
      <c r="L3545" s="399" t="s">
        <v>951</v>
      </c>
    </row>
    <row r="3546" spans="1:12" ht="13.5">
      <c r="A3546" s="399" t="s">
        <v>4248</v>
      </c>
      <c r="B3546" s="399" t="s">
        <v>4249</v>
      </c>
      <c r="C3546" s="399" t="s">
        <v>3611</v>
      </c>
      <c r="D3546" s="399" t="s">
        <v>4473</v>
      </c>
      <c r="E3546" s="400" t="s">
        <v>947</v>
      </c>
      <c r="F3546" s="399" t="s">
        <v>947</v>
      </c>
      <c r="G3546" s="399">
        <v>89735</v>
      </c>
      <c r="H3546" s="399" t="s">
        <v>4784</v>
      </c>
      <c r="I3546" s="399" t="s">
        <v>1036</v>
      </c>
      <c r="J3546" s="399" t="s">
        <v>1037</v>
      </c>
      <c r="K3546" s="400">
        <v>14.01</v>
      </c>
      <c r="L3546" s="399" t="s">
        <v>951</v>
      </c>
    </row>
    <row r="3547" spans="1:12" ht="13.5">
      <c r="A3547" s="399" t="s">
        <v>4248</v>
      </c>
      <c r="B3547" s="399" t="s">
        <v>4249</v>
      </c>
      <c r="C3547" s="399" t="s">
        <v>3611</v>
      </c>
      <c r="D3547" s="399" t="s">
        <v>4473</v>
      </c>
      <c r="E3547" s="400" t="s">
        <v>947</v>
      </c>
      <c r="F3547" s="399" t="s">
        <v>947</v>
      </c>
      <c r="G3547" s="399">
        <v>89736</v>
      </c>
      <c r="H3547" s="399" t="s">
        <v>4785</v>
      </c>
      <c r="I3547" s="399" t="s">
        <v>1036</v>
      </c>
      <c r="J3547" s="399" t="s">
        <v>1037</v>
      </c>
      <c r="K3547" s="400">
        <v>4.7300000000000004</v>
      </c>
      <c r="L3547" s="399" t="s">
        <v>951</v>
      </c>
    </row>
    <row r="3548" spans="1:12" ht="13.5">
      <c r="A3548" s="399" t="s">
        <v>4248</v>
      </c>
      <c r="B3548" s="399" t="s">
        <v>4249</v>
      </c>
      <c r="C3548" s="399" t="s">
        <v>3611</v>
      </c>
      <c r="D3548" s="399" t="s">
        <v>4473</v>
      </c>
      <c r="E3548" s="400" t="s">
        <v>947</v>
      </c>
      <c r="F3548" s="399" t="s">
        <v>947</v>
      </c>
      <c r="G3548" s="399">
        <v>89737</v>
      </c>
      <c r="H3548" s="399" t="s">
        <v>4786</v>
      </c>
      <c r="I3548" s="399" t="s">
        <v>1036</v>
      </c>
      <c r="J3548" s="399" t="s">
        <v>1037</v>
      </c>
      <c r="K3548" s="400">
        <v>14.22</v>
      </c>
      <c r="L3548" s="399" t="s">
        <v>951</v>
      </c>
    </row>
    <row r="3549" spans="1:12" ht="13.5">
      <c r="A3549" s="399" t="s">
        <v>4248</v>
      </c>
      <c r="B3549" s="399" t="s">
        <v>4249</v>
      </c>
      <c r="C3549" s="399" t="s">
        <v>3611</v>
      </c>
      <c r="D3549" s="399" t="s">
        <v>4473</v>
      </c>
      <c r="E3549" s="400" t="s">
        <v>947</v>
      </c>
      <c r="F3549" s="399" t="s">
        <v>947</v>
      </c>
      <c r="G3549" s="399">
        <v>89738</v>
      </c>
      <c r="H3549" s="399" t="s">
        <v>4787</v>
      </c>
      <c r="I3549" s="399" t="s">
        <v>1036</v>
      </c>
      <c r="J3549" s="399" t="s">
        <v>1037</v>
      </c>
      <c r="K3549" s="400">
        <v>7.96</v>
      </c>
      <c r="L3549" s="399" t="s">
        <v>951</v>
      </c>
    </row>
    <row r="3550" spans="1:12" ht="13.5">
      <c r="A3550" s="399" t="s">
        <v>4248</v>
      </c>
      <c r="B3550" s="399" t="s">
        <v>4249</v>
      </c>
      <c r="C3550" s="399" t="s">
        <v>3611</v>
      </c>
      <c r="D3550" s="399" t="s">
        <v>4473</v>
      </c>
      <c r="E3550" s="400" t="s">
        <v>947</v>
      </c>
      <c r="F3550" s="399" t="s">
        <v>947</v>
      </c>
      <c r="G3550" s="399">
        <v>89739</v>
      </c>
      <c r="H3550" s="399" t="s">
        <v>4788</v>
      </c>
      <c r="I3550" s="399" t="s">
        <v>1036</v>
      </c>
      <c r="J3550" s="399" t="s">
        <v>1037</v>
      </c>
      <c r="K3550" s="400">
        <v>14.81</v>
      </c>
      <c r="L3550" s="399" t="s">
        <v>951</v>
      </c>
    </row>
    <row r="3551" spans="1:12" ht="13.5">
      <c r="A3551" s="399" t="s">
        <v>4248</v>
      </c>
      <c r="B3551" s="399" t="s">
        <v>4249</v>
      </c>
      <c r="C3551" s="399" t="s">
        <v>3611</v>
      </c>
      <c r="D3551" s="399" t="s">
        <v>4473</v>
      </c>
      <c r="E3551" s="400" t="s">
        <v>947</v>
      </c>
      <c r="F3551" s="399" t="s">
        <v>947</v>
      </c>
      <c r="G3551" s="399">
        <v>89740</v>
      </c>
      <c r="H3551" s="399" t="s">
        <v>4789</v>
      </c>
      <c r="I3551" s="399" t="s">
        <v>1036</v>
      </c>
      <c r="J3551" s="399" t="s">
        <v>1037</v>
      </c>
      <c r="K3551" s="400">
        <v>4.45</v>
      </c>
      <c r="L3551" s="399" t="s">
        <v>951</v>
      </c>
    </row>
    <row r="3552" spans="1:12" ht="13.5">
      <c r="A3552" s="399" t="s">
        <v>4248</v>
      </c>
      <c r="B3552" s="399" t="s">
        <v>4249</v>
      </c>
      <c r="C3552" s="399" t="s">
        <v>3611</v>
      </c>
      <c r="D3552" s="399" t="s">
        <v>4473</v>
      </c>
      <c r="E3552" s="400" t="s">
        <v>947</v>
      </c>
      <c r="F3552" s="399" t="s">
        <v>947</v>
      </c>
      <c r="G3552" s="399">
        <v>89741</v>
      </c>
      <c r="H3552" s="399" t="s">
        <v>4790</v>
      </c>
      <c r="I3552" s="399" t="s">
        <v>1036</v>
      </c>
      <c r="J3552" s="399" t="s">
        <v>1037</v>
      </c>
      <c r="K3552" s="400">
        <v>10.41</v>
      </c>
      <c r="L3552" s="399" t="s">
        <v>951</v>
      </c>
    </row>
    <row r="3553" spans="1:12" ht="13.5">
      <c r="A3553" s="399" t="s">
        <v>4248</v>
      </c>
      <c r="B3553" s="399" t="s">
        <v>4249</v>
      </c>
      <c r="C3553" s="399" t="s">
        <v>3611</v>
      </c>
      <c r="D3553" s="399" t="s">
        <v>4473</v>
      </c>
      <c r="E3553" s="400" t="s">
        <v>947</v>
      </c>
      <c r="F3553" s="399" t="s">
        <v>947</v>
      </c>
      <c r="G3553" s="399">
        <v>89742</v>
      </c>
      <c r="H3553" s="399" t="s">
        <v>4791</v>
      </c>
      <c r="I3553" s="399" t="s">
        <v>1036</v>
      </c>
      <c r="J3553" s="399" t="s">
        <v>1037</v>
      </c>
      <c r="K3553" s="400">
        <v>22.69</v>
      </c>
      <c r="L3553" s="399" t="s">
        <v>951</v>
      </c>
    </row>
    <row r="3554" spans="1:12" ht="13.5">
      <c r="A3554" s="399" t="s">
        <v>4248</v>
      </c>
      <c r="B3554" s="399" t="s">
        <v>4249</v>
      </c>
      <c r="C3554" s="399" t="s">
        <v>3611</v>
      </c>
      <c r="D3554" s="399" t="s">
        <v>4473</v>
      </c>
      <c r="E3554" s="400" t="s">
        <v>947</v>
      </c>
      <c r="F3554" s="399" t="s">
        <v>947</v>
      </c>
      <c r="G3554" s="399">
        <v>89743</v>
      </c>
      <c r="H3554" s="399" t="s">
        <v>4792</v>
      </c>
      <c r="I3554" s="399" t="s">
        <v>1036</v>
      </c>
      <c r="J3554" s="399" t="s">
        <v>1037</v>
      </c>
      <c r="K3554" s="400">
        <v>31.19</v>
      </c>
      <c r="L3554" s="399" t="s">
        <v>951</v>
      </c>
    </row>
    <row r="3555" spans="1:12" ht="13.5">
      <c r="A3555" s="399" t="s">
        <v>4248</v>
      </c>
      <c r="B3555" s="399" t="s">
        <v>4249</v>
      </c>
      <c r="C3555" s="399" t="s">
        <v>3611</v>
      </c>
      <c r="D3555" s="399" t="s">
        <v>4473</v>
      </c>
      <c r="E3555" s="400" t="s">
        <v>947</v>
      </c>
      <c r="F3555" s="399" t="s">
        <v>947</v>
      </c>
      <c r="G3555" s="399">
        <v>89744</v>
      </c>
      <c r="H3555" s="399" t="s">
        <v>4793</v>
      </c>
      <c r="I3555" s="399" t="s">
        <v>1036</v>
      </c>
      <c r="J3555" s="399" t="s">
        <v>1037</v>
      </c>
      <c r="K3555" s="400">
        <v>18.55</v>
      </c>
      <c r="L3555" s="399" t="s">
        <v>951</v>
      </c>
    </row>
    <row r="3556" spans="1:12" ht="13.5">
      <c r="A3556" s="399" t="s">
        <v>4248</v>
      </c>
      <c r="B3556" s="399" t="s">
        <v>4249</v>
      </c>
      <c r="C3556" s="399" t="s">
        <v>3611</v>
      </c>
      <c r="D3556" s="399" t="s">
        <v>4473</v>
      </c>
      <c r="E3556" s="400" t="s">
        <v>947</v>
      </c>
      <c r="F3556" s="399" t="s">
        <v>947</v>
      </c>
      <c r="G3556" s="399">
        <v>89745</v>
      </c>
      <c r="H3556" s="399" t="s">
        <v>4794</v>
      </c>
      <c r="I3556" s="399" t="s">
        <v>1036</v>
      </c>
      <c r="J3556" s="399" t="s">
        <v>1037</v>
      </c>
      <c r="K3556" s="400">
        <v>15.67</v>
      </c>
      <c r="L3556" s="399" t="s">
        <v>951</v>
      </c>
    </row>
    <row r="3557" spans="1:12" ht="13.5">
      <c r="A3557" s="399" t="s">
        <v>4248</v>
      </c>
      <c r="B3557" s="399" t="s">
        <v>4249</v>
      </c>
      <c r="C3557" s="399" t="s">
        <v>3611</v>
      </c>
      <c r="D3557" s="399" t="s">
        <v>4473</v>
      </c>
      <c r="E3557" s="400" t="s">
        <v>947</v>
      </c>
      <c r="F3557" s="399" t="s">
        <v>947</v>
      </c>
      <c r="G3557" s="399">
        <v>89746</v>
      </c>
      <c r="H3557" s="399" t="s">
        <v>4795</v>
      </c>
      <c r="I3557" s="399" t="s">
        <v>1036</v>
      </c>
      <c r="J3557" s="399" t="s">
        <v>1037</v>
      </c>
      <c r="K3557" s="400">
        <v>18.510000000000002</v>
      </c>
      <c r="L3557" s="399" t="s">
        <v>951</v>
      </c>
    </row>
    <row r="3558" spans="1:12" ht="13.5">
      <c r="A3558" s="399" t="s">
        <v>4248</v>
      </c>
      <c r="B3558" s="399" t="s">
        <v>4249</v>
      </c>
      <c r="C3558" s="399" t="s">
        <v>3611</v>
      </c>
      <c r="D3558" s="399" t="s">
        <v>4473</v>
      </c>
      <c r="E3558" s="400" t="s">
        <v>947</v>
      </c>
      <c r="F3558" s="399" t="s">
        <v>947</v>
      </c>
      <c r="G3558" s="399">
        <v>89747</v>
      </c>
      <c r="H3558" s="399" t="s">
        <v>4796</v>
      </c>
      <c r="I3558" s="399" t="s">
        <v>1036</v>
      </c>
      <c r="J3558" s="399" t="s">
        <v>1037</v>
      </c>
      <c r="K3558" s="400">
        <v>6.86</v>
      </c>
      <c r="L3558" s="399" t="s">
        <v>951</v>
      </c>
    </row>
    <row r="3559" spans="1:12" ht="13.5">
      <c r="A3559" s="399" t="s">
        <v>4248</v>
      </c>
      <c r="B3559" s="399" t="s">
        <v>4249</v>
      </c>
      <c r="C3559" s="399" t="s">
        <v>3611</v>
      </c>
      <c r="D3559" s="399" t="s">
        <v>4473</v>
      </c>
      <c r="E3559" s="400" t="s">
        <v>947</v>
      </c>
      <c r="F3559" s="399" t="s">
        <v>947</v>
      </c>
      <c r="G3559" s="399">
        <v>89748</v>
      </c>
      <c r="H3559" s="399" t="s">
        <v>4797</v>
      </c>
      <c r="I3559" s="399" t="s">
        <v>1036</v>
      </c>
      <c r="J3559" s="399" t="s">
        <v>1037</v>
      </c>
      <c r="K3559" s="400">
        <v>27.77</v>
      </c>
      <c r="L3559" s="399" t="s">
        <v>951</v>
      </c>
    </row>
    <row r="3560" spans="1:12" ht="13.5">
      <c r="A3560" s="399" t="s">
        <v>4248</v>
      </c>
      <c r="B3560" s="399" t="s">
        <v>4249</v>
      </c>
      <c r="C3560" s="399" t="s">
        <v>3611</v>
      </c>
      <c r="D3560" s="399" t="s">
        <v>4473</v>
      </c>
      <c r="E3560" s="400" t="s">
        <v>947</v>
      </c>
      <c r="F3560" s="399" t="s">
        <v>947</v>
      </c>
      <c r="G3560" s="399">
        <v>89749</v>
      </c>
      <c r="H3560" s="399" t="s">
        <v>4798</v>
      </c>
      <c r="I3560" s="399" t="s">
        <v>1036</v>
      </c>
      <c r="J3560" s="399" t="s">
        <v>1037</v>
      </c>
      <c r="K3560" s="400">
        <v>7.96</v>
      </c>
      <c r="L3560" s="399" t="s">
        <v>951</v>
      </c>
    </row>
    <row r="3561" spans="1:12" ht="13.5">
      <c r="A3561" s="399" t="s">
        <v>4248</v>
      </c>
      <c r="B3561" s="399" t="s">
        <v>4249</v>
      </c>
      <c r="C3561" s="399" t="s">
        <v>3611</v>
      </c>
      <c r="D3561" s="399" t="s">
        <v>4473</v>
      </c>
      <c r="E3561" s="400" t="s">
        <v>947</v>
      </c>
      <c r="F3561" s="399" t="s">
        <v>947</v>
      </c>
      <c r="G3561" s="399">
        <v>89750</v>
      </c>
      <c r="H3561" s="399" t="s">
        <v>4799</v>
      </c>
      <c r="I3561" s="399" t="s">
        <v>1036</v>
      </c>
      <c r="J3561" s="399" t="s">
        <v>1037</v>
      </c>
      <c r="K3561" s="400">
        <v>44.12</v>
      </c>
      <c r="L3561" s="399" t="s">
        <v>951</v>
      </c>
    </row>
    <row r="3562" spans="1:12" ht="13.5">
      <c r="A3562" s="399" t="s">
        <v>4248</v>
      </c>
      <c r="B3562" s="399" t="s">
        <v>4249</v>
      </c>
      <c r="C3562" s="399" t="s">
        <v>3611</v>
      </c>
      <c r="D3562" s="399" t="s">
        <v>4473</v>
      </c>
      <c r="E3562" s="400" t="s">
        <v>947</v>
      </c>
      <c r="F3562" s="399" t="s">
        <v>947</v>
      </c>
      <c r="G3562" s="399">
        <v>89751</v>
      </c>
      <c r="H3562" s="399" t="s">
        <v>4800</v>
      </c>
      <c r="I3562" s="399" t="s">
        <v>1036</v>
      </c>
      <c r="J3562" s="399" t="s">
        <v>1037</v>
      </c>
      <c r="K3562" s="400">
        <v>3.97</v>
      </c>
      <c r="L3562" s="399" t="s">
        <v>951</v>
      </c>
    </row>
    <row r="3563" spans="1:12" ht="13.5">
      <c r="A3563" s="399" t="s">
        <v>4248</v>
      </c>
      <c r="B3563" s="399" t="s">
        <v>4249</v>
      </c>
      <c r="C3563" s="399" t="s">
        <v>3611</v>
      </c>
      <c r="D3563" s="399" t="s">
        <v>4473</v>
      </c>
      <c r="E3563" s="400" t="s">
        <v>947</v>
      </c>
      <c r="F3563" s="399" t="s">
        <v>947</v>
      </c>
      <c r="G3563" s="399">
        <v>89752</v>
      </c>
      <c r="H3563" s="399" t="s">
        <v>4801</v>
      </c>
      <c r="I3563" s="399" t="s">
        <v>1036</v>
      </c>
      <c r="J3563" s="399" t="s">
        <v>1037</v>
      </c>
      <c r="K3563" s="400">
        <v>4.93</v>
      </c>
      <c r="L3563" s="399" t="s">
        <v>951</v>
      </c>
    </row>
    <row r="3564" spans="1:12" ht="13.5">
      <c r="A3564" s="399" t="s">
        <v>4248</v>
      </c>
      <c r="B3564" s="399" t="s">
        <v>4249</v>
      </c>
      <c r="C3564" s="399" t="s">
        <v>3611</v>
      </c>
      <c r="D3564" s="399" t="s">
        <v>4473</v>
      </c>
      <c r="E3564" s="400" t="s">
        <v>947</v>
      </c>
      <c r="F3564" s="399" t="s">
        <v>947</v>
      </c>
      <c r="G3564" s="399">
        <v>89753</v>
      </c>
      <c r="H3564" s="399" t="s">
        <v>4802</v>
      </c>
      <c r="I3564" s="399" t="s">
        <v>1036</v>
      </c>
      <c r="J3564" s="399" t="s">
        <v>1037</v>
      </c>
      <c r="K3564" s="400">
        <v>6.73</v>
      </c>
      <c r="L3564" s="399" t="s">
        <v>951</v>
      </c>
    </row>
    <row r="3565" spans="1:12" ht="13.5">
      <c r="A3565" s="399" t="s">
        <v>4248</v>
      </c>
      <c r="B3565" s="399" t="s">
        <v>4249</v>
      </c>
      <c r="C3565" s="399" t="s">
        <v>3611</v>
      </c>
      <c r="D3565" s="399" t="s">
        <v>4473</v>
      </c>
      <c r="E3565" s="400" t="s">
        <v>947</v>
      </c>
      <c r="F3565" s="399" t="s">
        <v>947</v>
      </c>
      <c r="G3565" s="399">
        <v>89754</v>
      </c>
      <c r="H3565" s="399" t="s">
        <v>4803</v>
      </c>
      <c r="I3565" s="399" t="s">
        <v>1036</v>
      </c>
      <c r="J3565" s="399" t="s">
        <v>1037</v>
      </c>
      <c r="K3565" s="400">
        <v>11.7</v>
      </c>
      <c r="L3565" s="399" t="s">
        <v>951</v>
      </c>
    </row>
    <row r="3566" spans="1:12" ht="13.5">
      <c r="A3566" s="399" t="s">
        <v>4248</v>
      </c>
      <c r="B3566" s="399" t="s">
        <v>4249</v>
      </c>
      <c r="C3566" s="399" t="s">
        <v>3611</v>
      </c>
      <c r="D3566" s="399" t="s">
        <v>4473</v>
      </c>
      <c r="E3566" s="400" t="s">
        <v>947</v>
      </c>
      <c r="F3566" s="399" t="s">
        <v>947</v>
      </c>
      <c r="G3566" s="399">
        <v>89755</v>
      </c>
      <c r="H3566" s="399" t="s">
        <v>4804</v>
      </c>
      <c r="I3566" s="399" t="s">
        <v>1036</v>
      </c>
      <c r="J3566" s="399" t="s">
        <v>1037</v>
      </c>
      <c r="K3566" s="400">
        <v>6.9</v>
      </c>
      <c r="L3566" s="399" t="s">
        <v>951</v>
      </c>
    </row>
    <row r="3567" spans="1:12" ht="13.5">
      <c r="A3567" s="399" t="s">
        <v>4248</v>
      </c>
      <c r="B3567" s="399" t="s">
        <v>4249</v>
      </c>
      <c r="C3567" s="399" t="s">
        <v>3611</v>
      </c>
      <c r="D3567" s="399" t="s">
        <v>4473</v>
      </c>
      <c r="E3567" s="400" t="s">
        <v>947</v>
      </c>
      <c r="F3567" s="399" t="s">
        <v>947</v>
      </c>
      <c r="G3567" s="399">
        <v>89756</v>
      </c>
      <c r="H3567" s="399" t="s">
        <v>4805</v>
      </c>
      <c r="I3567" s="399" t="s">
        <v>1036</v>
      </c>
      <c r="J3567" s="399" t="s">
        <v>1037</v>
      </c>
      <c r="K3567" s="400">
        <v>10.59</v>
      </c>
      <c r="L3567" s="399" t="s">
        <v>951</v>
      </c>
    </row>
    <row r="3568" spans="1:12" ht="13.5">
      <c r="A3568" s="399" t="s">
        <v>4248</v>
      </c>
      <c r="B3568" s="399" t="s">
        <v>4249</v>
      </c>
      <c r="C3568" s="399" t="s">
        <v>3611</v>
      </c>
      <c r="D3568" s="399" t="s">
        <v>4473</v>
      </c>
      <c r="E3568" s="400" t="s">
        <v>947</v>
      </c>
      <c r="F3568" s="399" t="s">
        <v>947</v>
      </c>
      <c r="G3568" s="399">
        <v>89757</v>
      </c>
      <c r="H3568" s="399" t="s">
        <v>4806</v>
      </c>
      <c r="I3568" s="399" t="s">
        <v>1036</v>
      </c>
      <c r="J3568" s="399" t="s">
        <v>1037</v>
      </c>
      <c r="K3568" s="400">
        <v>15.3</v>
      </c>
      <c r="L3568" s="399" t="s">
        <v>951</v>
      </c>
    </row>
    <row r="3569" spans="1:12" ht="13.5">
      <c r="A3569" s="399" t="s">
        <v>4248</v>
      </c>
      <c r="B3569" s="399" t="s">
        <v>4249</v>
      </c>
      <c r="C3569" s="399" t="s">
        <v>3611</v>
      </c>
      <c r="D3569" s="399" t="s">
        <v>4473</v>
      </c>
      <c r="E3569" s="400" t="s">
        <v>947</v>
      </c>
      <c r="F3569" s="399" t="s">
        <v>947</v>
      </c>
      <c r="G3569" s="399">
        <v>89758</v>
      </c>
      <c r="H3569" s="399" t="s">
        <v>4807</v>
      </c>
      <c r="I3569" s="399" t="s">
        <v>1036</v>
      </c>
      <c r="J3569" s="399" t="s">
        <v>1037</v>
      </c>
      <c r="K3569" s="400">
        <v>22.98</v>
      </c>
      <c r="L3569" s="399" t="s">
        <v>951</v>
      </c>
    </row>
    <row r="3570" spans="1:12" ht="13.5">
      <c r="A3570" s="399" t="s">
        <v>4248</v>
      </c>
      <c r="B3570" s="399" t="s">
        <v>4249</v>
      </c>
      <c r="C3570" s="399" t="s">
        <v>3611</v>
      </c>
      <c r="D3570" s="399" t="s">
        <v>4473</v>
      </c>
      <c r="E3570" s="400" t="s">
        <v>947</v>
      </c>
      <c r="F3570" s="399" t="s">
        <v>947</v>
      </c>
      <c r="G3570" s="399">
        <v>89759</v>
      </c>
      <c r="H3570" s="399" t="s">
        <v>4808</v>
      </c>
      <c r="I3570" s="399" t="s">
        <v>1036</v>
      </c>
      <c r="J3570" s="399" t="s">
        <v>1037</v>
      </c>
      <c r="K3570" s="400">
        <v>5.26</v>
      </c>
      <c r="L3570" s="399" t="s">
        <v>951</v>
      </c>
    </row>
    <row r="3571" spans="1:12" ht="13.5">
      <c r="A3571" s="399" t="s">
        <v>4248</v>
      </c>
      <c r="B3571" s="399" t="s">
        <v>4249</v>
      </c>
      <c r="C3571" s="399" t="s">
        <v>3611</v>
      </c>
      <c r="D3571" s="399" t="s">
        <v>4473</v>
      </c>
      <c r="E3571" s="400" t="s">
        <v>947</v>
      </c>
      <c r="F3571" s="399" t="s">
        <v>947</v>
      </c>
      <c r="G3571" s="399">
        <v>89760</v>
      </c>
      <c r="H3571" s="399" t="s">
        <v>4809</v>
      </c>
      <c r="I3571" s="399" t="s">
        <v>1036</v>
      </c>
      <c r="J3571" s="399" t="s">
        <v>1037</v>
      </c>
      <c r="K3571" s="400">
        <v>10.54</v>
      </c>
      <c r="L3571" s="399" t="s">
        <v>951</v>
      </c>
    </row>
    <row r="3572" spans="1:12" ht="13.5">
      <c r="A3572" s="399" t="s">
        <v>4248</v>
      </c>
      <c r="B3572" s="399" t="s">
        <v>4249</v>
      </c>
      <c r="C3572" s="399" t="s">
        <v>3611</v>
      </c>
      <c r="D3572" s="399" t="s">
        <v>4473</v>
      </c>
      <c r="E3572" s="400" t="s">
        <v>947</v>
      </c>
      <c r="F3572" s="399" t="s">
        <v>947</v>
      </c>
      <c r="G3572" s="399">
        <v>89761</v>
      </c>
      <c r="H3572" s="399" t="s">
        <v>4810</v>
      </c>
      <c r="I3572" s="399" t="s">
        <v>1036</v>
      </c>
      <c r="J3572" s="399" t="s">
        <v>1037</v>
      </c>
      <c r="K3572" s="400">
        <v>16.05</v>
      </c>
      <c r="L3572" s="399" t="s">
        <v>951</v>
      </c>
    </row>
    <row r="3573" spans="1:12" ht="13.5">
      <c r="A3573" s="399" t="s">
        <v>4248</v>
      </c>
      <c r="B3573" s="399" t="s">
        <v>4249</v>
      </c>
      <c r="C3573" s="399" t="s">
        <v>3611</v>
      </c>
      <c r="D3573" s="399" t="s">
        <v>4473</v>
      </c>
      <c r="E3573" s="400" t="s">
        <v>947</v>
      </c>
      <c r="F3573" s="399" t="s">
        <v>947</v>
      </c>
      <c r="G3573" s="399">
        <v>89762</v>
      </c>
      <c r="H3573" s="399" t="s">
        <v>4811</v>
      </c>
      <c r="I3573" s="399" t="s">
        <v>1036</v>
      </c>
      <c r="J3573" s="399" t="s">
        <v>1037</v>
      </c>
      <c r="K3573" s="400">
        <v>21.97</v>
      </c>
      <c r="L3573" s="399" t="s">
        <v>951</v>
      </c>
    </row>
    <row r="3574" spans="1:12" ht="13.5">
      <c r="A3574" s="399" t="s">
        <v>4248</v>
      </c>
      <c r="B3574" s="399" t="s">
        <v>4249</v>
      </c>
      <c r="C3574" s="399" t="s">
        <v>3611</v>
      </c>
      <c r="D3574" s="399" t="s">
        <v>4473</v>
      </c>
      <c r="E3574" s="400" t="s">
        <v>947</v>
      </c>
      <c r="F3574" s="399" t="s">
        <v>947</v>
      </c>
      <c r="G3574" s="399">
        <v>89763</v>
      </c>
      <c r="H3574" s="399" t="s">
        <v>4812</v>
      </c>
      <c r="I3574" s="399" t="s">
        <v>1036</v>
      </c>
      <c r="J3574" s="399" t="s">
        <v>1037</v>
      </c>
      <c r="K3574" s="400">
        <v>80.540000000000006</v>
      </c>
      <c r="L3574" s="399" t="s">
        <v>951</v>
      </c>
    </row>
    <row r="3575" spans="1:12" ht="13.5">
      <c r="A3575" s="399" t="s">
        <v>4248</v>
      </c>
      <c r="B3575" s="399" t="s">
        <v>4249</v>
      </c>
      <c r="C3575" s="399" t="s">
        <v>3611</v>
      </c>
      <c r="D3575" s="399" t="s">
        <v>4473</v>
      </c>
      <c r="E3575" s="400" t="s">
        <v>947</v>
      </c>
      <c r="F3575" s="399" t="s">
        <v>947</v>
      </c>
      <c r="G3575" s="399">
        <v>89764</v>
      </c>
      <c r="H3575" s="399" t="s">
        <v>4813</v>
      </c>
      <c r="I3575" s="399" t="s">
        <v>1036</v>
      </c>
      <c r="J3575" s="399" t="s">
        <v>1037</v>
      </c>
      <c r="K3575" s="400">
        <v>17.239999999999998</v>
      </c>
      <c r="L3575" s="399" t="s">
        <v>951</v>
      </c>
    </row>
    <row r="3576" spans="1:12" ht="13.5">
      <c r="A3576" s="399" t="s">
        <v>4248</v>
      </c>
      <c r="B3576" s="399" t="s">
        <v>4249</v>
      </c>
      <c r="C3576" s="399" t="s">
        <v>3611</v>
      </c>
      <c r="D3576" s="399" t="s">
        <v>4473</v>
      </c>
      <c r="E3576" s="400" t="s">
        <v>947</v>
      </c>
      <c r="F3576" s="399" t="s">
        <v>947</v>
      </c>
      <c r="G3576" s="399">
        <v>89765</v>
      </c>
      <c r="H3576" s="399" t="s">
        <v>4814</v>
      </c>
      <c r="I3576" s="399" t="s">
        <v>1036</v>
      </c>
      <c r="J3576" s="399" t="s">
        <v>1037</v>
      </c>
      <c r="K3576" s="400">
        <v>8.9600000000000009</v>
      </c>
      <c r="L3576" s="399" t="s">
        <v>951</v>
      </c>
    </row>
    <row r="3577" spans="1:12" ht="13.5">
      <c r="A3577" s="399" t="s">
        <v>4248</v>
      </c>
      <c r="B3577" s="399" t="s">
        <v>4249</v>
      </c>
      <c r="C3577" s="399" t="s">
        <v>3611</v>
      </c>
      <c r="D3577" s="399" t="s">
        <v>4473</v>
      </c>
      <c r="E3577" s="400" t="s">
        <v>947</v>
      </c>
      <c r="F3577" s="399" t="s">
        <v>947</v>
      </c>
      <c r="G3577" s="399">
        <v>89766</v>
      </c>
      <c r="H3577" s="399" t="s">
        <v>4815</v>
      </c>
      <c r="I3577" s="399" t="s">
        <v>1036</v>
      </c>
      <c r="J3577" s="399" t="s">
        <v>1037</v>
      </c>
      <c r="K3577" s="400">
        <v>12.05</v>
      </c>
      <c r="L3577" s="399" t="s">
        <v>951</v>
      </c>
    </row>
    <row r="3578" spans="1:12" ht="13.5">
      <c r="A3578" s="399" t="s">
        <v>4248</v>
      </c>
      <c r="B3578" s="399" t="s">
        <v>4249</v>
      </c>
      <c r="C3578" s="399" t="s">
        <v>3611</v>
      </c>
      <c r="D3578" s="399" t="s">
        <v>4473</v>
      </c>
      <c r="E3578" s="400" t="s">
        <v>947</v>
      </c>
      <c r="F3578" s="399" t="s">
        <v>947</v>
      </c>
      <c r="G3578" s="399">
        <v>89767</v>
      </c>
      <c r="H3578" s="399" t="s">
        <v>4816</v>
      </c>
      <c r="I3578" s="399" t="s">
        <v>1036</v>
      </c>
      <c r="J3578" s="399" t="s">
        <v>1037</v>
      </c>
      <c r="K3578" s="400">
        <v>12.05</v>
      </c>
      <c r="L3578" s="399" t="s">
        <v>951</v>
      </c>
    </row>
    <row r="3579" spans="1:12" ht="13.5">
      <c r="A3579" s="399" t="s">
        <v>4248</v>
      </c>
      <c r="B3579" s="399" t="s">
        <v>4249</v>
      </c>
      <c r="C3579" s="399" t="s">
        <v>3611</v>
      </c>
      <c r="D3579" s="399" t="s">
        <v>4473</v>
      </c>
      <c r="E3579" s="400" t="s">
        <v>947</v>
      </c>
      <c r="F3579" s="399" t="s">
        <v>947</v>
      </c>
      <c r="G3579" s="399">
        <v>89768</v>
      </c>
      <c r="H3579" s="399" t="s">
        <v>4817</v>
      </c>
      <c r="I3579" s="399" t="s">
        <v>1036</v>
      </c>
      <c r="J3579" s="399" t="s">
        <v>1037</v>
      </c>
      <c r="K3579" s="400">
        <v>12.67</v>
      </c>
      <c r="L3579" s="399" t="s">
        <v>951</v>
      </c>
    </row>
    <row r="3580" spans="1:12" ht="13.5">
      <c r="A3580" s="399" t="s">
        <v>4248</v>
      </c>
      <c r="B3580" s="399" t="s">
        <v>4249</v>
      </c>
      <c r="C3580" s="399" t="s">
        <v>3611</v>
      </c>
      <c r="D3580" s="399" t="s">
        <v>4473</v>
      </c>
      <c r="E3580" s="400" t="s">
        <v>947</v>
      </c>
      <c r="F3580" s="399" t="s">
        <v>947</v>
      </c>
      <c r="G3580" s="399">
        <v>89769</v>
      </c>
      <c r="H3580" s="399" t="s">
        <v>4818</v>
      </c>
      <c r="I3580" s="399" t="s">
        <v>1036</v>
      </c>
      <c r="J3580" s="399" t="s">
        <v>1037</v>
      </c>
      <c r="K3580" s="400">
        <v>26.45</v>
      </c>
      <c r="L3580" s="399" t="s">
        <v>951</v>
      </c>
    </row>
    <row r="3581" spans="1:12" ht="13.5">
      <c r="A3581" s="399" t="s">
        <v>4248</v>
      </c>
      <c r="B3581" s="399" t="s">
        <v>4249</v>
      </c>
      <c r="C3581" s="399" t="s">
        <v>3611</v>
      </c>
      <c r="D3581" s="399" t="s">
        <v>4473</v>
      </c>
      <c r="E3581" s="400" t="s">
        <v>947</v>
      </c>
      <c r="F3581" s="399" t="s">
        <v>947</v>
      </c>
      <c r="G3581" s="399">
        <v>89772</v>
      </c>
      <c r="H3581" s="399" t="s">
        <v>4819</v>
      </c>
      <c r="I3581" s="399" t="s">
        <v>949</v>
      </c>
      <c r="J3581" s="399" t="s">
        <v>1037</v>
      </c>
      <c r="K3581" s="400">
        <v>49.16</v>
      </c>
      <c r="L3581" s="399" t="s">
        <v>951</v>
      </c>
    </row>
    <row r="3582" spans="1:12" ht="13.5">
      <c r="A3582" s="399" t="s">
        <v>4248</v>
      </c>
      <c r="B3582" s="399" t="s">
        <v>4249</v>
      </c>
      <c r="C3582" s="399" t="s">
        <v>3611</v>
      </c>
      <c r="D3582" s="399" t="s">
        <v>4473</v>
      </c>
      <c r="E3582" s="400" t="s">
        <v>947</v>
      </c>
      <c r="F3582" s="399" t="s">
        <v>947</v>
      </c>
      <c r="G3582" s="399">
        <v>89774</v>
      </c>
      <c r="H3582" s="399" t="s">
        <v>4820</v>
      </c>
      <c r="I3582" s="399" t="s">
        <v>1036</v>
      </c>
      <c r="J3582" s="399" t="s">
        <v>1037</v>
      </c>
      <c r="K3582" s="400">
        <v>11.15</v>
      </c>
      <c r="L3582" s="399" t="s">
        <v>951</v>
      </c>
    </row>
    <row r="3583" spans="1:12" ht="13.5">
      <c r="A3583" s="399" t="s">
        <v>4248</v>
      </c>
      <c r="B3583" s="399" t="s">
        <v>4249</v>
      </c>
      <c r="C3583" s="399" t="s">
        <v>3611</v>
      </c>
      <c r="D3583" s="399" t="s">
        <v>4473</v>
      </c>
      <c r="E3583" s="400" t="s">
        <v>947</v>
      </c>
      <c r="F3583" s="399" t="s">
        <v>947</v>
      </c>
      <c r="G3583" s="399">
        <v>89776</v>
      </c>
      <c r="H3583" s="399" t="s">
        <v>4821</v>
      </c>
      <c r="I3583" s="399" t="s">
        <v>1036</v>
      </c>
      <c r="J3583" s="399" t="s">
        <v>1037</v>
      </c>
      <c r="K3583" s="400">
        <v>14.98</v>
      </c>
      <c r="L3583" s="399" t="s">
        <v>951</v>
      </c>
    </row>
    <row r="3584" spans="1:12" ht="13.5">
      <c r="A3584" s="399" t="s">
        <v>4248</v>
      </c>
      <c r="B3584" s="399" t="s">
        <v>4249</v>
      </c>
      <c r="C3584" s="399" t="s">
        <v>3611</v>
      </c>
      <c r="D3584" s="399" t="s">
        <v>4473</v>
      </c>
      <c r="E3584" s="400" t="s">
        <v>947</v>
      </c>
      <c r="F3584" s="399" t="s">
        <v>947</v>
      </c>
      <c r="G3584" s="399">
        <v>89777</v>
      </c>
      <c r="H3584" s="399" t="s">
        <v>4822</v>
      </c>
      <c r="I3584" s="399" t="s">
        <v>1036</v>
      </c>
      <c r="J3584" s="399" t="s">
        <v>1037</v>
      </c>
      <c r="K3584" s="400">
        <v>13.79</v>
      </c>
      <c r="L3584" s="399" t="s">
        <v>951</v>
      </c>
    </row>
    <row r="3585" spans="1:12" ht="13.5">
      <c r="A3585" s="399" t="s">
        <v>4248</v>
      </c>
      <c r="B3585" s="399" t="s">
        <v>4249</v>
      </c>
      <c r="C3585" s="399" t="s">
        <v>3611</v>
      </c>
      <c r="D3585" s="399" t="s">
        <v>4473</v>
      </c>
      <c r="E3585" s="400" t="s">
        <v>947</v>
      </c>
      <c r="F3585" s="399" t="s">
        <v>947</v>
      </c>
      <c r="G3585" s="399">
        <v>89778</v>
      </c>
      <c r="H3585" s="399" t="s">
        <v>4823</v>
      </c>
      <c r="I3585" s="399" t="s">
        <v>1036</v>
      </c>
      <c r="J3585" s="399" t="s">
        <v>1037</v>
      </c>
      <c r="K3585" s="400">
        <v>14.09</v>
      </c>
      <c r="L3585" s="399" t="s">
        <v>951</v>
      </c>
    </row>
    <row r="3586" spans="1:12" ht="13.5">
      <c r="A3586" s="399" t="s">
        <v>4248</v>
      </c>
      <c r="B3586" s="399" t="s">
        <v>4249</v>
      </c>
      <c r="C3586" s="399" t="s">
        <v>3611</v>
      </c>
      <c r="D3586" s="399" t="s">
        <v>4473</v>
      </c>
      <c r="E3586" s="400" t="s">
        <v>947</v>
      </c>
      <c r="F3586" s="399" t="s">
        <v>947</v>
      </c>
      <c r="G3586" s="399">
        <v>89779</v>
      </c>
      <c r="H3586" s="399" t="s">
        <v>4824</v>
      </c>
      <c r="I3586" s="399" t="s">
        <v>1036</v>
      </c>
      <c r="J3586" s="399" t="s">
        <v>1037</v>
      </c>
      <c r="K3586" s="400">
        <v>21.2</v>
      </c>
      <c r="L3586" s="399" t="s">
        <v>951</v>
      </c>
    </row>
    <row r="3587" spans="1:12" ht="13.5">
      <c r="A3587" s="399" t="s">
        <v>4248</v>
      </c>
      <c r="B3587" s="399" t="s">
        <v>4249</v>
      </c>
      <c r="C3587" s="399" t="s">
        <v>3611</v>
      </c>
      <c r="D3587" s="399" t="s">
        <v>4473</v>
      </c>
      <c r="E3587" s="400" t="s">
        <v>947</v>
      </c>
      <c r="F3587" s="399" t="s">
        <v>947</v>
      </c>
      <c r="G3587" s="399">
        <v>89780</v>
      </c>
      <c r="H3587" s="399" t="s">
        <v>4825</v>
      </c>
      <c r="I3587" s="399" t="s">
        <v>1036</v>
      </c>
      <c r="J3587" s="399" t="s">
        <v>1037</v>
      </c>
      <c r="K3587" s="400">
        <v>13.79</v>
      </c>
      <c r="L3587" s="399" t="s">
        <v>951</v>
      </c>
    </row>
    <row r="3588" spans="1:12" ht="13.5">
      <c r="A3588" s="399" t="s">
        <v>4248</v>
      </c>
      <c r="B3588" s="399" t="s">
        <v>4249</v>
      </c>
      <c r="C3588" s="399" t="s">
        <v>3611</v>
      </c>
      <c r="D3588" s="399" t="s">
        <v>4473</v>
      </c>
      <c r="E3588" s="400" t="s">
        <v>947</v>
      </c>
      <c r="F3588" s="399" t="s">
        <v>947</v>
      </c>
      <c r="G3588" s="399">
        <v>89781</v>
      </c>
      <c r="H3588" s="399" t="s">
        <v>4826</v>
      </c>
      <c r="I3588" s="399" t="s">
        <v>1036</v>
      </c>
      <c r="J3588" s="399" t="s">
        <v>1037</v>
      </c>
      <c r="K3588" s="400">
        <v>19.93</v>
      </c>
      <c r="L3588" s="399" t="s">
        <v>951</v>
      </c>
    </row>
    <row r="3589" spans="1:12" ht="13.5">
      <c r="A3589" s="399" t="s">
        <v>4248</v>
      </c>
      <c r="B3589" s="399" t="s">
        <v>4249</v>
      </c>
      <c r="C3589" s="399" t="s">
        <v>3611</v>
      </c>
      <c r="D3589" s="399" t="s">
        <v>4473</v>
      </c>
      <c r="E3589" s="400" t="s">
        <v>947</v>
      </c>
      <c r="F3589" s="399" t="s">
        <v>947</v>
      </c>
      <c r="G3589" s="399">
        <v>89782</v>
      </c>
      <c r="H3589" s="399" t="s">
        <v>4827</v>
      </c>
      <c r="I3589" s="399" t="s">
        <v>1036</v>
      </c>
      <c r="J3589" s="399" t="s">
        <v>1037</v>
      </c>
      <c r="K3589" s="400">
        <v>9.42</v>
      </c>
      <c r="L3589" s="399" t="s">
        <v>951</v>
      </c>
    </row>
    <row r="3590" spans="1:12" ht="13.5">
      <c r="A3590" s="399" t="s">
        <v>4248</v>
      </c>
      <c r="B3590" s="399" t="s">
        <v>4249</v>
      </c>
      <c r="C3590" s="399" t="s">
        <v>3611</v>
      </c>
      <c r="D3590" s="399" t="s">
        <v>4473</v>
      </c>
      <c r="E3590" s="400" t="s">
        <v>947</v>
      </c>
      <c r="F3590" s="399" t="s">
        <v>947</v>
      </c>
      <c r="G3590" s="399">
        <v>89783</v>
      </c>
      <c r="H3590" s="399" t="s">
        <v>4828</v>
      </c>
      <c r="I3590" s="399" t="s">
        <v>1036</v>
      </c>
      <c r="J3590" s="399" t="s">
        <v>1037</v>
      </c>
      <c r="K3590" s="400">
        <v>9.6</v>
      </c>
      <c r="L3590" s="399" t="s">
        <v>951</v>
      </c>
    </row>
    <row r="3591" spans="1:12" ht="13.5">
      <c r="A3591" s="399" t="s">
        <v>4248</v>
      </c>
      <c r="B3591" s="399" t="s">
        <v>4249</v>
      </c>
      <c r="C3591" s="399" t="s">
        <v>3611</v>
      </c>
      <c r="D3591" s="399" t="s">
        <v>4473</v>
      </c>
      <c r="E3591" s="400" t="s">
        <v>947</v>
      </c>
      <c r="F3591" s="399" t="s">
        <v>947</v>
      </c>
      <c r="G3591" s="399">
        <v>89784</v>
      </c>
      <c r="H3591" s="399" t="s">
        <v>4829</v>
      </c>
      <c r="I3591" s="399" t="s">
        <v>1036</v>
      </c>
      <c r="J3591" s="399" t="s">
        <v>1037</v>
      </c>
      <c r="K3591" s="400">
        <v>14.76</v>
      </c>
      <c r="L3591" s="399" t="s">
        <v>951</v>
      </c>
    </row>
    <row r="3592" spans="1:12" ht="13.5">
      <c r="A3592" s="399" t="s">
        <v>4248</v>
      </c>
      <c r="B3592" s="399" t="s">
        <v>4249</v>
      </c>
      <c r="C3592" s="399" t="s">
        <v>3611</v>
      </c>
      <c r="D3592" s="399" t="s">
        <v>4473</v>
      </c>
      <c r="E3592" s="400" t="s">
        <v>947</v>
      </c>
      <c r="F3592" s="399" t="s">
        <v>947</v>
      </c>
      <c r="G3592" s="399">
        <v>89785</v>
      </c>
      <c r="H3592" s="399" t="s">
        <v>4830</v>
      </c>
      <c r="I3592" s="399" t="s">
        <v>1036</v>
      </c>
      <c r="J3592" s="399" t="s">
        <v>1037</v>
      </c>
      <c r="K3592" s="400">
        <v>15.94</v>
      </c>
      <c r="L3592" s="399" t="s">
        <v>951</v>
      </c>
    </row>
    <row r="3593" spans="1:12" ht="13.5">
      <c r="A3593" s="399" t="s">
        <v>4248</v>
      </c>
      <c r="B3593" s="399" t="s">
        <v>4249</v>
      </c>
      <c r="C3593" s="399" t="s">
        <v>3611</v>
      </c>
      <c r="D3593" s="399" t="s">
        <v>4473</v>
      </c>
      <c r="E3593" s="400" t="s">
        <v>947</v>
      </c>
      <c r="F3593" s="399" t="s">
        <v>947</v>
      </c>
      <c r="G3593" s="399">
        <v>89786</v>
      </c>
      <c r="H3593" s="399" t="s">
        <v>4831</v>
      </c>
      <c r="I3593" s="399" t="s">
        <v>1036</v>
      </c>
      <c r="J3593" s="399" t="s">
        <v>1037</v>
      </c>
      <c r="K3593" s="400">
        <v>24.09</v>
      </c>
      <c r="L3593" s="399" t="s">
        <v>951</v>
      </c>
    </row>
    <row r="3594" spans="1:12" ht="13.5">
      <c r="A3594" s="399" t="s">
        <v>4248</v>
      </c>
      <c r="B3594" s="399" t="s">
        <v>4249</v>
      </c>
      <c r="C3594" s="399" t="s">
        <v>3611</v>
      </c>
      <c r="D3594" s="399" t="s">
        <v>4473</v>
      </c>
      <c r="E3594" s="400" t="s">
        <v>947</v>
      </c>
      <c r="F3594" s="399" t="s">
        <v>947</v>
      </c>
      <c r="G3594" s="399">
        <v>89787</v>
      </c>
      <c r="H3594" s="399" t="s">
        <v>4832</v>
      </c>
      <c r="I3594" s="399" t="s">
        <v>1036</v>
      </c>
      <c r="J3594" s="399" t="s">
        <v>1037</v>
      </c>
      <c r="K3594" s="400">
        <v>19.93</v>
      </c>
      <c r="L3594" s="399" t="s">
        <v>951</v>
      </c>
    </row>
    <row r="3595" spans="1:12" ht="13.5">
      <c r="A3595" s="399" t="s">
        <v>4248</v>
      </c>
      <c r="B3595" s="399" t="s">
        <v>4249</v>
      </c>
      <c r="C3595" s="399" t="s">
        <v>3611</v>
      </c>
      <c r="D3595" s="399" t="s">
        <v>4473</v>
      </c>
      <c r="E3595" s="400" t="s">
        <v>947</v>
      </c>
      <c r="F3595" s="399" t="s">
        <v>947</v>
      </c>
      <c r="G3595" s="399">
        <v>89788</v>
      </c>
      <c r="H3595" s="399" t="s">
        <v>4833</v>
      </c>
      <c r="I3595" s="399" t="s">
        <v>1036</v>
      </c>
      <c r="J3595" s="399" t="s">
        <v>1037</v>
      </c>
      <c r="K3595" s="400">
        <v>37.340000000000003</v>
      </c>
      <c r="L3595" s="399" t="s">
        <v>951</v>
      </c>
    </row>
    <row r="3596" spans="1:12" ht="13.5">
      <c r="A3596" s="399" t="s">
        <v>4248</v>
      </c>
      <c r="B3596" s="399" t="s">
        <v>4249</v>
      </c>
      <c r="C3596" s="399" t="s">
        <v>3611</v>
      </c>
      <c r="D3596" s="399" t="s">
        <v>4473</v>
      </c>
      <c r="E3596" s="400" t="s">
        <v>947</v>
      </c>
      <c r="F3596" s="399" t="s">
        <v>947</v>
      </c>
      <c r="G3596" s="399">
        <v>89789</v>
      </c>
      <c r="H3596" s="399" t="s">
        <v>4834</v>
      </c>
      <c r="I3596" s="399" t="s">
        <v>1036</v>
      </c>
      <c r="J3596" s="399" t="s">
        <v>1037</v>
      </c>
      <c r="K3596" s="400">
        <v>37.880000000000003</v>
      </c>
      <c r="L3596" s="399" t="s">
        <v>951</v>
      </c>
    </row>
    <row r="3597" spans="1:12" ht="13.5">
      <c r="A3597" s="399" t="s">
        <v>4248</v>
      </c>
      <c r="B3597" s="399" t="s">
        <v>4249</v>
      </c>
      <c r="C3597" s="399" t="s">
        <v>3611</v>
      </c>
      <c r="D3597" s="399" t="s">
        <v>4473</v>
      </c>
      <c r="E3597" s="400" t="s">
        <v>947</v>
      </c>
      <c r="F3597" s="399" t="s">
        <v>947</v>
      </c>
      <c r="G3597" s="399">
        <v>89790</v>
      </c>
      <c r="H3597" s="399" t="s">
        <v>4835</v>
      </c>
      <c r="I3597" s="399" t="s">
        <v>1036</v>
      </c>
      <c r="J3597" s="399" t="s">
        <v>1037</v>
      </c>
      <c r="K3597" s="400">
        <v>89.21</v>
      </c>
      <c r="L3597" s="399" t="s">
        <v>951</v>
      </c>
    </row>
    <row r="3598" spans="1:12" ht="13.5">
      <c r="A3598" s="399" t="s">
        <v>4248</v>
      </c>
      <c r="B3598" s="399" t="s">
        <v>4249</v>
      </c>
      <c r="C3598" s="399" t="s">
        <v>3611</v>
      </c>
      <c r="D3598" s="399" t="s">
        <v>4473</v>
      </c>
      <c r="E3598" s="400" t="s">
        <v>947</v>
      </c>
      <c r="F3598" s="399" t="s">
        <v>947</v>
      </c>
      <c r="G3598" s="399">
        <v>89791</v>
      </c>
      <c r="H3598" s="399" t="s">
        <v>4836</v>
      </c>
      <c r="I3598" s="399" t="s">
        <v>1036</v>
      </c>
      <c r="J3598" s="399" t="s">
        <v>1037</v>
      </c>
      <c r="K3598" s="400">
        <v>91.21</v>
      </c>
      <c r="L3598" s="399" t="s">
        <v>951</v>
      </c>
    </row>
    <row r="3599" spans="1:12" ht="13.5">
      <c r="A3599" s="399" t="s">
        <v>4248</v>
      </c>
      <c r="B3599" s="399" t="s">
        <v>4249</v>
      </c>
      <c r="C3599" s="399" t="s">
        <v>3611</v>
      </c>
      <c r="D3599" s="399" t="s">
        <v>4473</v>
      </c>
      <c r="E3599" s="400" t="s">
        <v>947</v>
      </c>
      <c r="F3599" s="399" t="s">
        <v>947</v>
      </c>
      <c r="G3599" s="399">
        <v>89792</v>
      </c>
      <c r="H3599" s="399" t="s">
        <v>4837</v>
      </c>
      <c r="I3599" s="399" t="s">
        <v>1036</v>
      </c>
      <c r="J3599" s="399" t="s">
        <v>1037</v>
      </c>
      <c r="K3599" s="400">
        <v>105.3</v>
      </c>
      <c r="L3599" s="399" t="s">
        <v>951</v>
      </c>
    </row>
    <row r="3600" spans="1:12" ht="13.5">
      <c r="A3600" s="399" t="s">
        <v>4248</v>
      </c>
      <c r="B3600" s="399" t="s">
        <v>4249</v>
      </c>
      <c r="C3600" s="399" t="s">
        <v>3611</v>
      </c>
      <c r="D3600" s="399" t="s">
        <v>4473</v>
      </c>
      <c r="E3600" s="400" t="s">
        <v>947</v>
      </c>
      <c r="F3600" s="399" t="s">
        <v>947</v>
      </c>
      <c r="G3600" s="399">
        <v>89793</v>
      </c>
      <c r="H3600" s="399" t="s">
        <v>4838</v>
      </c>
      <c r="I3600" s="399" t="s">
        <v>1036</v>
      </c>
      <c r="J3600" s="399" t="s">
        <v>1037</v>
      </c>
      <c r="K3600" s="400">
        <v>107.99</v>
      </c>
      <c r="L3600" s="399" t="s">
        <v>951</v>
      </c>
    </row>
    <row r="3601" spans="1:12" ht="13.5">
      <c r="A3601" s="399" t="s">
        <v>4248</v>
      </c>
      <c r="B3601" s="399" t="s">
        <v>4249</v>
      </c>
      <c r="C3601" s="399" t="s">
        <v>3611</v>
      </c>
      <c r="D3601" s="399" t="s">
        <v>4473</v>
      </c>
      <c r="E3601" s="400" t="s">
        <v>947</v>
      </c>
      <c r="F3601" s="399" t="s">
        <v>947</v>
      </c>
      <c r="G3601" s="399">
        <v>89794</v>
      </c>
      <c r="H3601" s="399" t="s">
        <v>4839</v>
      </c>
      <c r="I3601" s="399" t="s">
        <v>1036</v>
      </c>
      <c r="J3601" s="399" t="s">
        <v>1037</v>
      </c>
      <c r="K3601" s="400">
        <v>9.64</v>
      </c>
      <c r="L3601" s="399" t="s">
        <v>951</v>
      </c>
    </row>
    <row r="3602" spans="1:12" ht="13.5">
      <c r="A3602" s="399" t="s">
        <v>4248</v>
      </c>
      <c r="B3602" s="399" t="s">
        <v>4249</v>
      </c>
      <c r="C3602" s="399" t="s">
        <v>3611</v>
      </c>
      <c r="D3602" s="399" t="s">
        <v>4473</v>
      </c>
      <c r="E3602" s="400" t="s">
        <v>947</v>
      </c>
      <c r="F3602" s="399" t="s">
        <v>947</v>
      </c>
      <c r="G3602" s="399">
        <v>89795</v>
      </c>
      <c r="H3602" s="399" t="s">
        <v>4840</v>
      </c>
      <c r="I3602" s="399" t="s">
        <v>1036</v>
      </c>
      <c r="J3602" s="399" t="s">
        <v>1037</v>
      </c>
      <c r="K3602" s="400">
        <v>25.71</v>
      </c>
      <c r="L3602" s="399" t="s">
        <v>951</v>
      </c>
    </row>
    <row r="3603" spans="1:12" ht="13.5">
      <c r="A3603" s="399" t="s">
        <v>4248</v>
      </c>
      <c r="B3603" s="399" t="s">
        <v>4249</v>
      </c>
      <c r="C3603" s="399" t="s">
        <v>3611</v>
      </c>
      <c r="D3603" s="399" t="s">
        <v>4473</v>
      </c>
      <c r="E3603" s="400" t="s">
        <v>947</v>
      </c>
      <c r="F3603" s="399" t="s">
        <v>947</v>
      </c>
      <c r="G3603" s="399">
        <v>89796</v>
      </c>
      <c r="H3603" s="399" t="s">
        <v>4841</v>
      </c>
      <c r="I3603" s="399" t="s">
        <v>1036</v>
      </c>
      <c r="J3603" s="399" t="s">
        <v>1037</v>
      </c>
      <c r="K3603" s="400">
        <v>30</v>
      </c>
      <c r="L3603" s="399" t="s">
        <v>951</v>
      </c>
    </row>
    <row r="3604" spans="1:12" ht="13.5">
      <c r="A3604" s="399" t="s">
        <v>4248</v>
      </c>
      <c r="B3604" s="399" t="s">
        <v>4249</v>
      </c>
      <c r="C3604" s="399" t="s">
        <v>3611</v>
      </c>
      <c r="D3604" s="399" t="s">
        <v>4473</v>
      </c>
      <c r="E3604" s="400" t="s">
        <v>947</v>
      </c>
      <c r="F3604" s="399" t="s">
        <v>947</v>
      </c>
      <c r="G3604" s="399">
        <v>89797</v>
      </c>
      <c r="H3604" s="399" t="s">
        <v>4842</v>
      </c>
      <c r="I3604" s="399" t="s">
        <v>1036</v>
      </c>
      <c r="J3604" s="399" t="s">
        <v>1037</v>
      </c>
      <c r="K3604" s="400">
        <v>33.81</v>
      </c>
      <c r="L3604" s="399" t="s">
        <v>951</v>
      </c>
    </row>
    <row r="3605" spans="1:12" ht="13.5">
      <c r="A3605" s="399" t="s">
        <v>4248</v>
      </c>
      <c r="B3605" s="399" t="s">
        <v>4249</v>
      </c>
      <c r="C3605" s="399" t="s">
        <v>3611</v>
      </c>
      <c r="D3605" s="399" t="s">
        <v>4473</v>
      </c>
      <c r="E3605" s="400" t="s">
        <v>947</v>
      </c>
      <c r="F3605" s="399" t="s">
        <v>947</v>
      </c>
      <c r="G3605" s="399">
        <v>89801</v>
      </c>
      <c r="H3605" s="399" t="s">
        <v>4843</v>
      </c>
      <c r="I3605" s="399" t="s">
        <v>1036</v>
      </c>
      <c r="J3605" s="399" t="s">
        <v>1037</v>
      </c>
      <c r="K3605" s="400">
        <v>4.91</v>
      </c>
      <c r="L3605" s="399" t="s">
        <v>951</v>
      </c>
    </row>
    <row r="3606" spans="1:12" ht="13.5">
      <c r="A3606" s="399" t="s">
        <v>4248</v>
      </c>
      <c r="B3606" s="399" t="s">
        <v>4249</v>
      </c>
      <c r="C3606" s="399" t="s">
        <v>3611</v>
      </c>
      <c r="D3606" s="399" t="s">
        <v>4473</v>
      </c>
      <c r="E3606" s="400" t="s">
        <v>947</v>
      </c>
      <c r="F3606" s="399" t="s">
        <v>947</v>
      </c>
      <c r="G3606" s="399">
        <v>89802</v>
      </c>
      <c r="H3606" s="399" t="s">
        <v>4844</v>
      </c>
      <c r="I3606" s="399" t="s">
        <v>1036</v>
      </c>
      <c r="J3606" s="399" t="s">
        <v>1037</v>
      </c>
      <c r="K3606" s="400">
        <v>5.33</v>
      </c>
      <c r="L3606" s="399" t="s">
        <v>951</v>
      </c>
    </row>
    <row r="3607" spans="1:12" ht="13.5">
      <c r="A3607" s="399" t="s">
        <v>4248</v>
      </c>
      <c r="B3607" s="399" t="s">
        <v>4249</v>
      </c>
      <c r="C3607" s="399" t="s">
        <v>3611</v>
      </c>
      <c r="D3607" s="399" t="s">
        <v>4473</v>
      </c>
      <c r="E3607" s="400" t="s">
        <v>947</v>
      </c>
      <c r="F3607" s="399" t="s">
        <v>947</v>
      </c>
      <c r="G3607" s="399">
        <v>89803</v>
      </c>
      <c r="H3607" s="399" t="s">
        <v>4845</v>
      </c>
      <c r="I3607" s="399" t="s">
        <v>1036</v>
      </c>
      <c r="J3607" s="399" t="s">
        <v>1037</v>
      </c>
      <c r="K3607" s="400">
        <v>9.8000000000000007</v>
      </c>
      <c r="L3607" s="399" t="s">
        <v>951</v>
      </c>
    </row>
    <row r="3608" spans="1:12" ht="13.5">
      <c r="A3608" s="399" t="s">
        <v>4248</v>
      </c>
      <c r="B3608" s="399" t="s">
        <v>4249</v>
      </c>
      <c r="C3608" s="399" t="s">
        <v>3611</v>
      </c>
      <c r="D3608" s="399" t="s">
        <v>4473</v>
      </c>
      <c r="E3608" s="400" t="s">
        <v>947</v>
      </c>
      <c r="F3608" s="399" t="s">
        <v>947</v>
      </c>
      <c r="G3608" s="399">
        <v>89804</v>
      </c>
      <c r="H3608" s="399" t="s">
        <v>4846</v>
      </c>
      <c r="I3608" s="399" t="s">
        <v>1036</v>
      </c>
      <c r="J3608" s="399" t="s">
        <v>1037</v>
      </c>
      <c r="K3608" s="400">
        <v>10.48</v>
      </c>
      <c r="L3608" s="399" t="s">
        <v>951</v>
      </c>
    </row>
    <row r="3609" spans="1:12" ht="13.5">
      <c r="A3609" s="399" t="s">
        <v>4248</v>
      </c>
      <c r="B3609" s="399" t="s">
        <v>4249</v>
      </c>
      <c r="C3609" s="399" t="s">
        <v>3611</v>
      </c>
      <c r="D3609" s="399" t="s">
        <v>4473</v>
      </c>
      <c r="E3609" s="400" t="s">
        <v>947</v>
      </c>
      <c r="F3609" s="399" t="s">
        <v>947</v>
      </c>
      <c r="G3609" s="399">
        <v>89805</v>
      </c>
      <c r="H3609" s="399" t="s">
        <v>4847</v>
      </c>
      <c r="I3609" s="399" t="s">
        <v>1036</v>
      </c>
      <c r="J3609" s="399" t="s">
        <v>1037</v>
      </c>
      <c r="K3609" s="400">
        <v>9.91</v>
      </c>
      <c r="L3609" s="399" t="s">
        <v>951</v>
      </c>
    </row>
    <row r="3610" spans="1:12" ht="13.5">
      <c r="A3610" s="399" t="s">
        <v>4248</v>
      </c>
      <c r="B3610" s="399" t="s">
        <v>4249</v>
      </c>
      <c r="C3610" s="399" t="s">
        <v>3611</v>
      </c>
      <c r="D3610" s="399" t="s">
        <v>4473</v>
      </c>
      <c r="E3610" s="400" t="s">
        <v>947</v>
      </c>
      <c r="F3610" s="399" t="s">
        <v>947</v>
      </c>
      <c r="G3610" s="399">
        <v>89806</v>
      </c>
      <c r="H3610" s="399" t="s">
        <v>4848</v>
      </c>
      <c r="I3610" s="399" t="s">
        <v>1036</v>
      </c>
      <c r="J3610" s="399" t="s">
        <v>1037</v>
      </c>
      <c r="K3610" s="400">
        <v>10.5</v>
      </c>
      <c r="L3610" s="399" t="s">
        <v>951</v>
      </c>
    </row>
    <row r="3611" spans="1:12" ht="13.5">
      <c r="A3611" s="399" t="s">
        <v>4248</v>
      </c>
      <c r="B3611" s="399" t="s">
        <v>4249</v>
      </c>
      <c r="C3611" s="399" t="s">
        <v>3611</v>
      </c>
      <c r="D3611" s="399" t="s">
        <v>4473</v>
      </c>
      <c r="E3611" s="400" t="s">
        <v>947</v>
      </c>
      <c r="F3611" s="399" t="s">
        <v>947</v>
      </c>
      <c r="G3611" s="399">
        <v>89807</v>
      </c>
      <c r="H3611" s="399" t="s">
        <v>4849</v>
      </c>
      <c r="I3611" s="399" t="s">
        <v>1036</v>
      </c>
      <c r="J3611" s="399" t="s">
        <v>1037</v>
      </c>
      <c r="K3611" s="400">
        <v>18.38</v>
      </c>
      <c r="L3611" s="399" t="s">
        <v>951</v>
      </c>
    </row>
    <row r="3612" spans="1:12" ht="13.5">
      <c r="A3612" s="399" t="s">
        <v>4248</v>
      </c>
      <c r="B3612" s="399" t="s">
        <v>4249</v>
      </c>
      <c r="C3612" s="399" t="s">
        <v>3611</v>
      </c>
      <c r="D3612" s="399" t="s">
        <v>4473</v>
      </c>
      <c r="E3612" s="400" t="s">
        <v>947</v>
      </c>
      <c r="F3612" s="399" t="s">
        <v>947</v>
      </c>
      <c r="G3612" s="399">
        <v>89808</v>
      </c>
      <c r="H3612" s="399" t="s">
        <v>4850</v>
      </c>
      <c r="I3612" s="399" t="s">
        <v>1036</v>
      </c>
      <c r="J3612" s="399" t="s">
        <v>1037</v>
      </c>
      <c r="K3612" s="400">
        <v>26.88</v>
      </c>
      <c r="L3612" s="399" t="s">
        <v>951</v>
      </c>
    </row>
    <row r="3613" spans="1:12" ht="13.5">
      <c r="A3613" s="399" t="s">
        <v>4248</v>
      </c>
      <c r="B3613" s="399" t="s">
        <v>4249</v>
      </c>
      <c r="C3613" s="399" t="s">
        <v>3611</v>
      </c>
      <c r="D3613" s="399" t="s">
        <v>4473</v>
      </c>
      <c r="E3613" s="400" t="s">
        <v>947</v>
      </c>
      <c r="F3613" s="399" t="s">
        <v>947</v>
      </c>
      <c r="G3613" s="399">
        <v>89809</v>
      </c>
      <c r="H3613" s="399" t="s">
        <v>4851</v>
      </c>
      <c r="I3613" s="399" t="s">
        <v>1036</v>
      </c>
      <c r="J3613" s="399" t="s">
        <v>1037</v>
      </c>
      <c r="K3613" s="400">
        <v>13.46</v>
      </c>
      <c r="L3613" s="399" t="s">
        <v>951</v>
      </c>
    </row>
    <row r="3614" spans="1:12" ht="13.5">
      <c r="A3614" s="399" t="s">
        <v>4248</v>
      </c>
      <c r="B3614" s="399" t="s">
        <v>4249</v>
      </c>
      <c r="C3614" s="399" t="s">
        <v>3611</v>
      </c>
      <c r="D3614" s="399" t="s">
        <v>4473</v>
      </c>
      <c r="E3614" s="400" t="s">
        <v>947</v>
      </c>
      <c r="F3614" s="399" t="s">
        <v>947</v>
      </c>
      <c r="G3614" s="399">
        <v>89810</v>
      </c>
      <c r="H3614" s="399" t="s">
        <v>4852</v>
      </c>
      <c r="I3614" s="399" t="s">
        <v>1036</v>
      </c>
      <c r="J3614" s="399" t="s">
        <v>1037</v>
      </c>
      <c r="K3614" s="400">
        <v>13.42</v>
      </c>
      <c r="L3614" s="399" t="s">
        <v>951</v>
      </c>
    </row>
    <row r="3615" spans="1:12" ht="13.5">
      <c r="A3615" s="399" t="s">
        <v>4248</v>
      </c>
      <c r="B3615" s="399" t="s">
        <v>4249</v>
      </c>
      <c r="C3615" s="399" t="s">
        <v>3611</v>
      </c>
      <c r="D3615" s="399" t="s">
        <v>4473</v>
      </c>
      <c r="E3615" s="400" t="s">
        <v>947</v>
      </c>
      <c r="F3615" s="399" t="s">
        <v>947</v>
      </c>
      <c r="G3615" s="399">
        <v>89811</v>
      </c>
      <c r="H3615" s="399" t="s">
        <v>4853</v>
      </c>
      <c r="I3615" s="399" t="s">
        <v>1036</v>
      </c>
      <c r="J3615" s="399" t="s">
        <v>1037</v>
      </c>
      <c r="K3615" s="400">
        <v>22.68</v>
      </c>
      <c r="L3615" s="399" t="s">
        <v>951</v>
      </c>
    </row>
    <row r="3616" spans="1:12" ht="13.5">
      <c r="A3616" s="399" t="s">
        <v>4248</v>
      </c>
      <c r="B3616" s="399" t="s">
        <v>4249</v>
      </c>
      <c r="C3616" s="399" t="s">
        <v>3611</v>
      </c>
      <c r="D3616" s="399" t="s">
        <v>4473</v>
      </c>
      <c r="E3616" s="400" t="s">
        <v>947</v>
      </c>
      <c r="F3616" s="399" t="s">
        <v>947</v>
      </c>
      <c r="G3616" s="399">
        <v>89812</v>
      </c>
      <c r="H3616" s="399" t="s">
        <v>4854</v>
      </c>
      <c r="I3616" s="399" t="s">
        <v>1036</v>
      </c>
      <c r="J3616" s="399" t="s">
        <v>1037</v>
      </c>
      <c r="K3616" s="400">
        <v>39.03</v>
      </c>
      <c r="L3616" s="399" t="s">
        <v>951</v>
      </c>
    </row>
    <row r="3617" spans="1:12" ht="13.5">
      <c r="A3617" s="399" t="s">
        <v>4248</v>
      </c>
      <c r="B3617" s="399" t="s">
        <v>4249</v>
      </c>
      <c r="C3617" s="399" t="s">
        <v>3611</v>
      </c>
      <c r="D3617" s="399" t="s">
        <v>4473</v>
      </c>
      <c r="E3617" s="400" t="s">
        <v>947</v>
      </c>
      <c r="F3617" s="399" t="s">
        <v>947</v>
      </c>
      <c r="G3617" s="399">
        <v>89813</v>
      </c>
      <c r="H3617" s="399" t="s">
        <v>4855</v>
      </c>
      <c r="I3617" s="399" t="s">
        <v>1036</v>
      </c>
      <c r="J3617" s="399" t="s">
        <v>1037</v>
      </c>
      <c r="K3617" s="400">
        <v>4.7699999999999996</v>
      </c>
      <c r="L3617" s="399" t="s">
        <v>951</v>
      </c>
    </row>
    <row r="3618" spans="1:12" ht="13.5">
      <c r="A3618" s="399" t="s">
        <v>4248</v>
      </c>
      <c r="B3618" s="399" t="s">
        <v>4249</v>
      </c>
      <c r="C3618" s="399" t="s">
        <v>3611</v>
      </c>
      <c r="D3618" s="399" t="s">
        <v>4473</v>
      </c>
      <c r="E3618" s="400" t="s">
        <v>947</v>
      </c>
      <c r="F3618" s="399" t="s">
        <v>947</v>
      </c>
      <c r="G3618" s="399">
        <v>89814</v>
      </c>
      <c r="H3618" s="399" t="s">
        <v>4856</v>
      </c>
      <c r="I3618" s="399" t="s">
        <v>1036</v>
      </c>
      <c r="J3618" s="399" t="s">
        <v>1037</v>
      </c>
      <c r="K3618" s="400">
        <v>9.74</v>
      </c>
      <c r="L3618" s="399" t="s">
        <v>951</v>
      </c>
    </row>
    <row r="3619" spans="1:12" ht="13.5">
      <c r="A3619" s="399" t="s">
        <v>4248</v>
      </c>
      <c r="B3619" s="399" t="s">
        <v>4249</v>
      </c>
      <c r="C3619" s="399" t="s">
        <v>3611</v>
      </c>
      <c r="D3619" s="399" t="s">
        <v>4473</v>
      </c>
      <c r="E3619" s="400" t="s">
        <v>947</v>
      </c>
      <c r="F3619" s="399" t="s">
        <v>947</v>
      </c>
      <c r="G3619" s="399">
        <v>89815</v>
      </c>
      <c r="H3619" s="399" t="s">
        <v>4857</v>
      </c>
      <c r="I3619" s="399" t="s">
        <v>1036</v>
      </c>
      <c r="J3619" s="399" t="s">
        <v>1037</v>
      </c>
      <c r="K3619" s="400">
        <v>15.15</v>
      </c>
      <c r="L3619" s="399" t="s">
        <v>951</v>
      </c>
    </row>
    <row r="3620" spans="1:12" ht="13.5">
      <c r="A3620" s="399" t="s">
        <v>4248</v>
      </c>
      <c r="B3620" s="399" t="s">
        <v>4249</v>
      </c>
      <c r="C3620" s="399" t="s">
        <v>3611</v>
      </c>
      <c r="D3620" s="399" t="s">
        <v>4473</v>
      </c>
      <c r="E3620" s="400" t="s">
        <v>947</v>
      </c>
      <c r="F3620" s="399" t="s">
        <v>947</v>
      </c>
      <c r="G3620" s="399">
        <v>89816</v>
      </c>
      <c r="H3620" s="399" t="s">
        <v>4858</v>
      </c>
      <c r="I3620" s="399" t="s">
        <v>1036</v>
      </c>
      <c r="J3620" s="399" t="s">
        <v>1037</v>
      </c>
      <c r="K3620" s="400">
        <v>21.07</v>
      </c>
      <c r="L3620" s="399" t="s">
        <v>951</v>
      </c>
    </row>
    <row r="3621" spans="1:12" ht="13.5">
      <c r="A3621" s="399" t="s">
        <v>4248</v>
      </c>
      <c r="B3621" s="399" t="s">
        <v>4249</v>
      </c>
      <c r="C3621" s="399" t="s">
        <v>3611</v>
      </c>
      <c r="D3621" s="399" t="s">
        <v>4473</v>
      </c>
      <c r="E3621" s="400" t="s">
        <v>947</v>
      </c>
      <c r="F3621" s="399" t="s">
        <v>947</v>
      </c>
      <c r="G3621" s="399">
        <v>89817</v>
      </c>
      <c r="H3621" s="399" t="s">
        <v>4859</v>
      </c>
      <c r="I3621" s="399" t="s">
        <v>1036</v>
      </c>
      <c r="J3621" s="399" t="s">
        <v>1037</v>
      </c>
      <c r="K3621" s="400">
        <v>8.41</v>
      </c>
      <c r="L3621" s="399" t="s">
        <v>951</v>
      </c>
    </row>
    <row r="3622" spans="1:12" ht="13.5">
      <c r="A3622" s="399" t="s">
        <v>4248</v>
      </c>
      <c r="B3622" s="399" t="s">
        <v>4249</v>
      </c>
      <c r="C3622" s="399" t="s">
        <v>3611</v>
      </c>
      <c r="D3622" s="399" t="s">
        <v>4473</v>
      </c>
      <c r="E3622" s="400" t="s">
        <v>947</v>
      </c>
      <c r="F3622" s="399" t="s">
        <v>947</v>
      </c>
      <c r="G3622" s="399">
        <v>89818</v>
      </c>
      <c r="H3622" s="399" t="s">
        <v>4860</v>
      </c>
      <c r="I3622" s="399" t="s">
        <v>1036</v>
      </c>
      <c r="J3622" s="399" t="s">
        <v>1037</v>
      </c>
      <c r="K3622" s="400">
        <v>79.64</v>
      </c>
      <c r="L3622" s="399" t="s">
        <v>951</v>
      </c>
    </row>
    <row r="3623" spans="1:12" ht="13.5">
      <c r="A3623" s="399" t="s">
        <v>4248</v>
      </c>
      <c r="B3623" s="399" t="s">
        <v>4249</v>
      </c>
      <c r="C3623" s="399" t="s">
        <v>3611</v>
      </c>
      <c r="D3623" s="399" t="s">
        <v>4473</v>
      </c>
      <c r="E3623" s="400" t="s">
        <v>947</v>
      </c>
      <c r="F3623" s="399" t="s">
        <v>947</v>
      </c>
      <c r="G3623" s="399">
        <v>89819</v>
      </c>
      <c r="H3623" s="399" t="s">
        <v>4861</v>
      </c>
      <c r="I3623" s="399" t="s">
        <v>1036</v>
      </c>
      <c r="J3623" s="399" t="s">
        <v>1037</v>
      </c>
      <c r="K3623" s="400">
        <v>12.24</v>
      </c>
      <c r="L3623" s="399" t="s">
        <v>951</v>
      </c>
    </row>
    <row r="3624" spans="1:12" ht="13.5">
      <c r="A3624" s="399" t="s">
        <v>4248</v>
      </c>
      <c r="B3624" s="399" t="s">
        <v>4249</v>
      </c>
      <c r="C3624" s="399" t="s">
        <v>3611</v>
      </c>
      <c r="D3624" s="399" t="s">
        <v>4473</v>
      </c>
      <c r="E3624" s="400" t="s">
        <v>947</v>
      </c>
      <c r="F3624" s="399" t="s">
        <v>947</v>
      </c>
      <c r="G3624" s="399">
        <v>89820</v>
      </c>
      <c r="H3624" s="399" t="s">
        <v>4862</v>
      </c>
      <c r="I3624" s="399" t="s">
        <v>1036</v>
      </c>
      <c r="J3624" s="399" t="s">
        <v>1037</v>
      </c>
      <c r="K3624" s="400">
        <v>16.34</v>
      </c>
      <c r="L3624" s="399" t="s">
        <v>951</v>
      </c>
    </row>
    <row r="3625" spans="1:12" ht="13.5">
      <c r="A3625" s="399" t="s">
        <v>4248</v>
      </c>
      <c r="B3625" s="399" t="s">
        <v>4249</v>
      </c>
      <c r="C3625" s="399" t="s">
        <v>3611</v>
      </c>
      <c r="D3625" s="399" t="s">
        <v>4473</v>
      </c>
      <c r="E3625" s="400" t="s">
        <v>947</v>
      </c>
      <c r="F3625" s="399" t="s">
        <v>947</v>
      </c>
      <c r="G3625" s="399">
        <v>89821</v>
      </c>
      <c r="H3625" s="399" t="s">
        <v>4863</v>
      </c>
      <c r="I3625" s="399" t="s">
        <v>1036</v>
      </c>
      <c r="J3625" s="399" t="s">
        <v>1037</v>
      </c>
      <c r="K3625" s="400">
        <v>10.56</v>
      </c>
      <c r="L3625" s="399" t="s">
        <v>951</v>
      </c>
    </row>
    <row r="3626" spans="1:12" ht="13.5">
      <c r="A3626" s="399" t="s">
        <v>4248</v>
      </c>
      <c r="B3626" s="399" t="s">
        <v>4249</v>
      </c>
      <c r="C3626" s="399" t="s">
        <v>3611</v>
      </c>
      <c r="D3626" s="399" t="s">
        <v>4473</v>
      </c>
      <c r="E3626" s="400" t="s">
        <v>947</v>
      </c>
      <c r="F3626" s="399" t="s">
        <v>947</v>
      </c>
      <c r="G3626" s="399">
        <v>89822</v>
      </c>
      <c r="H3626" s="399" t="s">
        <v>4864</v>
      </c>
      <c r="I3626" s="399" t="s">
        <v>1036</v>
      </c>
      <c r="J3626" s="399" t="s">
        <v>1037</v>
      </c>
      <c r="K3626" s="400">
        <v>12.46</v>
      </c>
      <c r="L3626" s="399" t="s">
        <v>951</v>
      </c>
    </row>
    <row r="3627" spans="1:12" ht="13.5">
      <c r="A3627" s="399" t="s">
        <v>4248</v>
      </c>
      <c r="B3627" s="399" t="s">
        <v>4249</v>
      </c>
      <c r="C3627" s="399" t="s">
        <v>3611</v>
      </c>
      <c r="D3627" s="399" t="s">
        <v>4473</v>
      </c>
      <c r="E3627" s="400" t="s">
        <v>947</v>
      </c>
      <c r="F3627" s="399" t="s">
        <v>947</v>
      </c>
      <c r="G3627" s="399">
        <v>89823</v>
      </c>
      <c r="H3627" s="399" t="s">
        <v>4865</v>
      </c>
      <c r="I3627" s="399" t="s">
        <v>1036</v>
      </c>
      <c r="J3627" s="399" t="s">
        <v>1037</v>
      </c>
      <c r="K3627" s="400">
        <v>17.670000000000002</v>
      </c>
      <c r="L3627" s="399" t="s">
        <v>951</v>
      </c>
    </row>
    <row r="3628" spans="1:12" ht="13.5">
      <c r="A3628" s="399" t="s">
        <v>4248</v>
      </c>
      <c r="B3628" s="399" t="s">
        <v>4249</v>
      </c>
      <c r="C3628" s="399" t="s">
        <v>3611</v>
      </c>
      <c r="D3628" s="399" t="s">
        <v>4473</v>
      </c>
      <c r="E3628" s="400" t="s">
        <v>947</v>
      </c>
      <c r="F3628" s="399" t="s">
        <v>947</v>
      </c>
      <c r="G3628" s="399">
        <v>89824</v>
      </c>
      <c r="H3628" s="399" t="s">
        <v>4866</v>
      </c>
      <c r="I3628" s="399" t="s">
        <v>1036</v>
      </c>
      <c r="J3628" s="399" t="s">
        <v>1037</v>
      </c>
      <c r="K3628" s="400">
        <v>20.32</v>
      </c>
      <c r="L3628" s="399" t="s">
        <v>951</v>
      </c>
    </row>
    <row r="3629" spans="1:12" ht="13.5">
      <c r="A3629" s="399" t="s">
        <v>4248</v>
      </c>
      <c r="B3629" s="399" t="s">
        <v>4249</v>
      </c>
      <c r="C3629" s="399" t="s">
        <v>3611</v>
      </c>
      <c r="D3629" s="399" t="s">
        <v>4473</v>
      </c>
      <c r="E3629" s="400" t="s">
        <v>947</v>
      </c>
      <c r="F3629" s="399" t="s">
        <v>947</v>
      </c>
      <c r="G3629" s="399">
        <v>89825</v>
      </c>
      <c r="H3629" s="399" t="s">
        <v>4867</v>
      </c>
      <c r="I3629" s="399" t="s">
        <v>1036</v>
      </c>
      <c r="J3629" s="399" t="s">
        <v>1037</v>
      </c>
      <c r="K3629" s="400">
        <v>10.45</v>
      </c>
      <c r="L3629" s="399" t="s">
        <v>951</v>
      </c>
    </row>
    <row r="3630" spans="1:12" ht="13.5">
      <c r="A3630" s="399" t="s">
        <v>4248</v>
      </c>
      <c r="B3630" s="399" t="s">
        <v>4249</v>
      </c>
      <c r="C3630" s="399" t="s">
        <v>3611</v>
      </c>
      <c r="D3630" s="399" t="s">
        <v>4473</v>
      </c>
      <c r="E3630" s="400" t="s">
        <v>947</v>
      </c>
      <c r="F3630" s="399" t="s">
        <v>947</v>
      </c>
      <c r="G3630" s="399">
        <v>89826</v>
      </c>
      <c r="H3630" s="399" t="s">
        <v>4868</v>
      </c>
      <c r="I3630" s="399" t="s">
        <v>1036</v>
      </c>
      <c r="J3630" s="399" t="s">
        <v>1037</v>
      </c>
      <c r="K3630" s="400">
        <v>81.56</v>
      </c>
      <c r="L3630" s="399" t="s">
        <v>951</v>
      </c>
    </row>
    <row r="3631" spans="1:12" ht="13.5">
      <c r="A3631" s="399" t="s">
        <v>4248</v>
      </c>
      <c r="B3631" s="399" t="s">
        <v>4249</v>
      </c>
      <c r="C3631" s="399" t="s">
        <v>3611</v>
      </c>
      <c r="D3631" s="399" t="s">
        <v>4473</v>
      </c>
      <c r="E3631" s="400" t="s">
        <v>947</v>
      </c>
      <c r="F3631" s="399" t="s">
        <v>947</v>
      </c>
      <c r="G3631" s="399">
        <v>89827</v>
      </c>
      <c r="H3631" s="399" t="s">
        <v>4869</v>
      </c>
      <c r="I3631" s="399" t="s">
        <v>1036</v>
      </c>
      <c r="J3631" s="399" t="s">
        <v>1037</v>
      </c>
      <c r="K3631" s="400">
        <v>11.63</v>
      </c>
      <c r="L3631" s="399" t="s">
        <v>951</v>
      </c>
    </row>
    <row r="3632" spans="1:12" ht="13.5">
      <c r="A3632" s="399" t="s">
        <v>4248</v>
      </c>
      <c r="B3632" s="399" t="s">
        <v>4249</v>
      </c>
      <c r="C3632" s="399" t="s">
        <v>3611</v>
      </c>
      <c r="D3632" s="399" t="s">
        <v>4473</v>
      </c>
      <c r="E3632" s="400" t="s">
        <v>947</v>
      </c>
      <c r="F3632" s="399" t="s">
        <v>947</v>
      </c>
      <c r="G3632" s="399">
        <v>89828</v>
      </c>
      <c r="H3632" s="399" t="s">
        <v>4870</v>
      </c>
      <c r="I3632" s="399" t="s">
        <v>1036</v>
      </c>
      <c r="J3632" s="399" t="s">
        <v>1037</v>
      </c>
      <c r="K3632" s="400">
        <v>30.03</v>
      </c>
      <c r="L3632" s="399" t="s">
        <v>951</v>
      </c>
    </row>
    <row r="3633" spans="1:12" ht="13.5">
      <c r="A3633" s="399" t="s">
        <v>4248</v>
      </c>
      <c r="B3633" s="399" t="s">
        <v>4249</v>
      </c>
      <c r="C3633" s="399" t="s">
        <v>3611</v>
      </c>
      <c r="D3633" s="399" t="s">
        <v>4473</v>
      </c>
      <c r="E3633" s="400" t="s">
        <v>947</v>
      </c>
      <c r="F3633" s="399" t="s">
        <v>947</v>
      </c>
      <c r="G3633" s="399">
        <v>89829</v>
      </c>
      <c r="H3633" s="399" t="s">
        <v>4871</v>
      </c>
      <c r="I3633" s="399" t="s">
        <v>1036</v>
      </c>
      <c r="J3633" s="399" t="s">
        <v>1037</v>
      </c>
      <c r="K3633" s="400">
        <v>18.600000000000001</v>
      </c>
      <c r="L3633" s="399" t="s">
        <v>951</v>
      </c>
    </row>
    <row r="3634" spans="1:12" ht="13.5">
      <c r="A3634" s="399" t="s">
        <v>4248</v>
      </c>
      <c r="B3634" s="399" t="s">
        <v>4249</v>
      </c>
      <c r="C3634" s="399" t="s">
        <v>3611</v>
      </c>
      <c r="D3634" s="399" t="s">
        <v>4473</v>
      </c>
      <c r="E3634" s="400" t="s">
        <v>947</v>
      </c>
      <c r="F3634" s="399" t="s">
        <v>947</v>
      </c>
      <c r="G3634" s="399">
        <v>89830</v>
      </c>
      <c r="H3634" s="399" t="s">
        <v>4872</v>
      </c>
      <c r="I3634" s="399" t="s">
        <v>1036</v>
      </c>
      <c r="J3634" s="399" t="s">
        <v>1037</v>
      </c>
      <c r="K3634" s="400">
        <v>20.22</v>
      </c>
      <c r="L3634" s="399" t="s">
        <v>951</v>
      </c>
    </row>
    <row r="3635" spans="1:12" ht="13.5">
      <c r="A3635" s="399" t="s">
        <v>4248</v>
      </c>
      <c r="B3635" s="399" t="s">
        <v>4249</v>
      </c>
      <c r="C3635" s="399" t="s">
        <v>3611</v>
      </c>
      <c r="D3635" s="399" t="s">
        <v>4473</v>
      </c>
      <c r="E3635" s="400" t="s">
        <v>947</v>
      </c>
      <c r="F3635" s="399" t="s">
        <v>947</v>
      </c>
      <c r="G3635" s="399">
        <v>89831</v>
      </c>
      <c r="H3635" s="399" t="s">
        <v>4873</v>
      </c>
      <c r="I3635" s="399" t="s">
        <v>1036</v>
      </c>
      <c r="J3635" s="399" t="s">
        <v>1037</v>
      </c>
      <c r="K3635" s="400">
        <v>97.18</v>
      </c>
      <c r="L3635" s="399" t="s">
        <v>951</v>
      </c>
    </row>
    <row r="3636" spans="1:12" ht="13.5">
      <c r="A3636" s="399" t="s">
        <v>4248</v>
      </c>
      <c r="B3636" s="399" t="s">
        <v>4249</v>
      </c>
      <c r="C3636" s="399" t="s">
        <v>3611</v>
      </c>
      <c r="D3636" s="399" t="s">
        <v>4473</v>
      </c>
      <c r="E3636" s="400" t="s">
        <v>947</v>
      </c>
      <c r="F3636" s="399" t="s">
        <v>947</v>
      </c>
      <c r="G3636" s="399">
        <v>89832</v>
      </c>
      <c r="H3636" s="399" t="s">
        <v>4874</v>
      </c>
      <c r="I3636" s="399" t="s">
        <v>1036</v>
      </c>
      <c r="J3636" s="399" t="s">
        <v>1037</v>
      </c>
      <c r="K3636" s="400">
        <v>21.22</v>
      </c>
      <c r="L3636" s="399" t="s">
        <v>951</v>
      </c>
    </row>
    <row r="3637" spans="1:12" ht="13.5">
      <c r="A3637" s="399" t="s">
        <v>4248</v>
      </c>
      <c r="B3637" s="399" t="s">
        <v>4249</v>
      </c>
      <c r="C3637" s="399" t="s">
        <v>3611</v>
      </c>
      <c r="D3637" s="399" t="s">
        <v>4473</v>
      </c>
      <c r="E3637" s="400" t="s">
        <v>947</v>
      </c>
      <c r="F3637" s="399" t="s">
        <v>947</v>
      </c>
      <c r="G3637" s="399">
        <v>89833</v>
      </c>
      <c r="H3637" s="399" t="s">
        <v>4875</v>
      </c>
      <c r="I3637" s="399" t="s">
        <v>1036</v>
      </c>
      <c r="J3637" s="399" t="s">
        <v>1037</v>
      </c>
      <c r="K3637" s="400">
        <v>23.34</v>
      </c>
      <c r="L3637" s="399" t="s">
        <v>951</v>
      </c>
    </row>
    <row r="3638" spans="1:12" ht="13.5">
      <c r="A3638" s="399" t="s">
        <v>4248</v>
      </c>
      <c r="B3638" s="399" t="s">
        <v>4249</v>
      </c>
      <c r="C3638" s="399" t="s">
        <v>3611</v>
      </c>
      <c r="D3638" s="399" t="s">
        <v>4473</v>
      </c>
      <c r="E3638" s="400" t="s">
        <v>947</v>
      </c>
      <c r="F3638" s="399" t="s">
        <v>947</v>
      </c>
      <c r="G3638" s="399">
        <v>89834</v>
      </c>
      <c r="H3638" s="399" t="s">
        <v>4876</v>
      </c>
      <c r="I3638" s="399" t="s">
        <v>1036</v>
      </c>
      <c r="J3638" s="399" t="s">
        <v>1037</v>
      </c>
      <c r="K3638" s="400">
        <v>27.15</v>
      </c>
      <c r="L3638" s="399" t="s">
        <v>951</v>
      </c>
    </row>
    <row r="3639" spans="1:12" ht="13.5">
      <c r="A3639" s="399" t="s">
        <v>4248</v>
      </c>
      <c r="B3639" s="399" t="s">
        <v>4249</v>
      </c>
      <c r="C3639" s="399" t="s">
        <v>3611</v>
      </c>
      <c r="D3639" s="399" t="s">
        <v>4473</v>
      </c>
      <c r="E3639" s="400" t="s">
        <v>947</v>
      </c>
      <c r="F3639" s="399" t="s">
        <v>947</v>
      </c>
      <c r="G3639" s="399">
        <v>89835</v>
      </c>
      <c r="H3639" s="399" t="s">
        <v>4877</v>
      </c>
      <c r="I3639" s="399" t="s">
        <v>1036</v>
      </c>
      <c r="J3639" s="399" t="s">
        <v>1037</v>
      </c>
      <c r="K3639" s="400">
        <v>21.36</v>
      </c>
      <c r="L3639" s="399" t="s">
        <v>951</v>
      </c>
    </row>
    <row r="3640" spans="1:12" ht="13.5">
      <c r="A3640" s="399" t="s">
        <v>4248</v>
      </c>
      <c r="B3640" s="399" t="s">
        <v>4249</v>
      </c>
      <c r="C3640" s="399" t="s">
        <v>3611</v>
      </c>
      <c r="D3640" s="399" t="s">
        <v>4473</v>
      </c>
      <c r="E3640" s="400" t="s">
        <v>947</v>
      </c>
      <c r="F3640" s="399" t="s">
        <v>947</v>
      </c>
      <c r="G3640" s="399">
        <v>89836</v>
      </c>
      <c r="H3640" s="399" t="s">
        <v>4878</v>
      </c>
      <c r="I3640" s="399" t="s">
        <v>1036</v>
      </c>
      <c r="J3640" s="399" t="s">
        <v>1037</v>
      </c>
      <c r="K3640" s="400">
        <v>131.12</v>
      </c>
      <c r="L3640" s="399" t="s">
        <v>951</v>
      </c>
    </row>
    <row r="3641" spans="1:12" ht="13.5">
      <c r="A3641" s="399" t="s">
        <v>4248</v>
      </c>
      <c r="B3641" s="399" t="s">
        <v>4249</v>
      </c>
      <c r="C3641" s="399" t="s">
        <v>3611</v>
      </c>
      <c r="D3641" s="399" t="s">
        <v>4473</v>
      </c>
      <c r="E3641" s="400" t="s">
        <v>947</v>
      </c>
      <c r="F3641" s="399" t="s">
        <v>947</v>
      </c>
      <c r="G3641" s="399">
        <v>89837</v>
      </c>
      <c r="H3641" s="399" t="s">
        <v>4879</v>
      </c>
      <c r="I3641" s="399" t="s">
        <v>1036</v>
      </c>
      <c r="J3641" s="399" t="s">
        <v>1037</v>
      </c>
      <c r="K3641" s="400">
        <v>66.41</v>
      </c>
      <c r="L3641" s="399" t="s">
        <v>951</v>
      </c>
    </row>
    <row r="3642" spans="1:12" ht="13.5">
      <c r="A3642" s="399" t="s">
        <v>4248</v>
      </c>
      <c r="B3642" s="399" t="s">
        <v>4249</v>
      </c>
      <c r="C3642" s="399" t="s">
        <v>3611</v>
      </c>
      <c r="D3642" s="399" t="s">
        <v>4473</v>
      </c>
      <c r="E3642" s="400" t="s">
        <v>947</v>
      </c>
      <c r="F3642" s="399" t="s">
        <v>947</v>
      </c>
      <c r="G3642" s="399">
        <v>89838</v>
      </c>
      <c r="H3642" s="399" t="s">
        <v>4880</v>
      </c>
      <c r="I3642" s="399" t="s">
        <v>1036</v>
      </c>
      <c r="J3642" s="399" t="s">
        <v>1037</v>
      </c>
      <c r="K3642" s="400">
        <v>72.95</v>
      </c>
      <c r="L3642" s="399" t="s">
        <v>951</v>
      </c>
    </row>
    <row r="3643" spans="1:12" ht="13.5">
      <c r="A3643" s="399" t="s">
        <v>4248</v>
      </c>
      <c r="B3643" s="399" t="s">
        <v>4249</v>
      </c>
      <c r="C3643" s="399" t="s">
        <v>3611</v>
      </c>
      <c r="D3643" s="399" t="s">
        <v>4473</v>
      </c>
      <c r="E3643" s="400" t="s">
        <v>947</v>
      </c>
      <c r="F3643" s="399" t="s">
        <v>947</v>
      </c>
      <c r="G3643" s="399">
        <v>89839</v>
      </c>
      <c r="H3643" s="399" t="s">
        <v>4881</v>
      </c>
      <c r="I3643" s="399" t="s">
        <v>1036</v>
      </c>
      <c r="J3643" s="399" t="s">
        <v>1037</v>
      </c>
      <c r="K3643" s="400">
        <v>96.05</v>
      </c>
      <c r="L3643" s="399" t="s">
        <v>951</v>
      </c>
    </row>
    <row r="3644" spans="1:12" ht="13.5">
      <c r="A3644" s="399" t="s">
        <v>4248</v>
      </c>
      <c r="B3644" s="399" t="s">
        <v>4249</v>
      </c>
      <c r="C3644" s="399" t="s">
        <v>3611</v>
      </c>
      <c r="D3644" s="399" t="s">
        <v>4473</v>
      </c>
      <c r="E3644" s="400" t="s">
        <v>947</v>
      </c>
      <c r="F3644" s="399" t="s">
        <v>947</v>
      </c>
      <c r="G3644" s="399">
        <v>89840</v>
      </c>
      <c r="H3644" s="399" t="s">
        <v>4882</v>
      </c>
      <c r="I3644" s="399" t="s">
        <v>1036</v>
      </c>
      <c r="J3644" s="399" t="s">
        <v>1037</v>
      </c>
      <c r="K3644" s="400">
        <v>84.83</v>
      </c>
      <c r="L3644" s="399" t="s">
        <v>951</v>
      </c>
    </row>
    <row r="3645" spans="1:12" ht="13.5">
      <c r="A3645" s="399" t="s">
        <v>4248</v>
      </c>
      <c r="B3645" s="399" t="s">
        <v>4249</v>
      </c>
      <c r="C3645" s="399" t="s">
        <v>3611</v>
      </c>
      <c r="D3645" s="399" t="s">
        <v>4473</v>
      </c>
      <c r="E3645" s="400" t="s">
        <v>947</v>
      </c>
      <c r="F3645" s="399" t="s">
        <v>947</v>
      </c>
      <c r="G3645" s="399">
        <v>89841</v>
      </c>
      <c r="H3645" s="399" t="s">
        <v>4883</v>
      </c>
      <c r="I3645" s="399" t="s">
        <v>1036</v>
      </c>
      <c r="J3645" s="399" t="s">
        <v>1037</v>
      </c>
      <c r="K3645" s="400">
        <v>140.47</v>
      </c>
      <c r="L3645" s="399" t="s">
        <v>951</v>
      </c>
    </row>
    <row r="3646" spans="1:12" ht="13.5">
      <c r="A3646" s="399" t="s">
        <v>4248</v>
      </c>
      <c r="B3646" s="399" t="s">
        <v>4249</v>
      </c>
      <c r="C3646" s="399" t="s">
        <v>3611</v>
      </c>
      <c r="D3646" s="399" t="s">
        <v>4473</v>
      </c>
      <c r="E3646" s="400" t="s">
        <v>947</v>
      </c>
      <c r="F3646" s="399" t="s">
        <v>947</v>
      </c>
      <c r="G3646" s="399">
        <v>89842</v>
      </c>
      <c r="H3646" s="399" t="s">
        <v>4884</v>
      </c>
      <c r="I3646" s="399" t="s">
        <v>1036</v>
      </c>
      <c r="J3646" s="399" t="s">
        <v>1037</v>
      </c>
      <c r="K3646" s="400">
        <v>24.65</v>
      </c>
      <c r="L3646" s="399" t="s">
        <v>951</v>
      </c>
    </row>
    <row r="3647" spans="1:12" ht="13.5">
      <c r="A3647" s="399" t="s">
        <v>4248</v>
      </c>
      <c r="B3647" s="399" t="s">
        <v>4249</v>
      </c>
      <c r="C3647" s="399" t="s">
        <v>3611</v>
      </c>
      <c r="D3647" s="399" t="s">
        <v>4473</v>
      </c>
      <c r="E3647" s="400" t="s">
        <v>947</v>
      </c>
      <c r="F3647" s="399" t="s">
        <v>947</v>
      </c>
      <c r="G3647" s="399">
        <v>89844</v>
      </c>
      <c r="H3647" s="399" t="s">
        <v>4885</v>
      </c>
      <c r="I3647" s="399" t="s">
        <v>1036</v>
      </c>
      <c r="J3647" s="399" t="s">
        <v>1037</v>
      </c>
      <c r="K3647" s="400">
        <v>31.16</v>
      </c>
      <c r="L3647" s="399" t="s">
        <v>951</v>
      </c>
    </row>
    <row r="3648" spans="1:12" ht="13.5">
      <c r="A3648" s="399" t="s">
        <v>4248</v>
      </c>
      <c r="B3648" s="399" t="s">
        <v>4249</v>
      </c>
      <c r="C3648" s="399" t="s">
        <v>3611</v>
      </c>
      <c r="D3648" s="399" t="s">
        <v>4473</v>
      </c>
      <c r="E3648" s="400" t="s">
        <v>947</v>
      </c>
      <c r="F3648" s="399" t="s">
        <v>947</v>
      </c>
      <c r="G3648" s="399">
        <v>89845</v>
      </c>
      <c r="H3648" s="399" t="s">
        <v>4886</v>
      </c>
      <c r="I3648" s="399" t="s">
        <v>1036</v>
      </c>
      <c r="J3648" s="399" t="s">
        <v>1037</v>
      </c>
      <c r="K3648" s="400">
        <v>47.42</v>
      </c>
      <c r="L3648" s="399" t="s">
        <v>951</v>
      </c>
    </row>
    <row r="3649" spans="1:12" ht="13.5">
      <c r="A3649" s="399" t="s">
        <v>4248</v>
      </c>
      <c r="B3649" s="399" t="s">
        <v>4249</v>
      </c>
      <c r="C3649" s="399" t="s">
        <v>3611</v>
      </c>
      <c r="D3649" s="399" t="s">
        <v>4473</v>
      </c>
      <c r="E3649" s="400" t="s">
        <v>947</v>
      </c>
      <c r="F3649" s="399" t="s">
        <v>947</v>
      </c>
      <c r="G3649" s="399">
        <v>89846</v>
      </c>
      <c r="H3649" s="399" t="s">
        <v>4887</v>
      </c>
      <c r="I3649" s="399" t="s">
        <v>1036</v>
      </c>
      <c r="J3649" s="399" t="s">
        <v>1037</v>
      </c>
      <c r="K3649" s="400">
        <v>103.3</v>
      </c>
      <c r="L3649" s="399" t="s">
        <v>951</v>
      </c>
    </row>
    <row r="3650" spans="1:12" ht="13.5">
      <c r="A3650" s="399" t="s">
        <v>4248</v>
      </c>
      <c r="B3650" s="399" t="s">
        <v>4249</v>
      </c>
      <c r="C3650" s="399" t="s">
        <v>3611</v>
      </c>
      <c r="D3650" s="399" t="s">
        <v>4473</v>
      </c>
      <c r="E3650" s="400" t="s">
        <v>947</v>
      </c>
      <c r="F3650" s="399" t="s">
        <v>947</v>
      </c>
      <c r="G3650" s="399">
        <v>89847</v>
      </c>
      <c r="H3650" s="399" t="s">
        <v>4888</v>
      </c>
      <c r="I3650" s="399" t="s">
        <v>1036</v>
      </c>
      <c r="J3650" s="399" t="s">
        <v>1037</v>
      </c>
      <c r="K3650" s="400">
        <v>127.25</v>
      </c>
      <c r="L3650" s="399" t="s">
        <v>951</v>
      </c>
    </row>
    <row r="3651" spans="1:12" ht="13.5">
      <c r="A3651" s="399" t="s">
        <v>4248</v>
      </c>
      <c r="B3651" s="399" t="s">
        <v>4249</v>
      </c>
      <c r="C3651" s="399" t="s">
        <v>3611</v>
      </c>
      <c r="D3651" s="399" t="s">
        <v>4473</v>
      </c>
      <c r="E3651" s="400" t="s">
        <v>947</v>
      </c>
      <c r="F3651" s="399" t="s">
        <v>947</v>
      </c>
      <c r="G3651" s="399">
        <v>89850</v>
      </c>
      <c r="H3651" s="399" t="s">
        <v>4889</v>
      </c>
      <c r="I3651" s="399" t="s">
        <v>1036</v>
      </c>
      <c r="J3651" s="399" t="s">
        <v>1037</v>
      </c>
      <c r="K3651" s="400">
        <v>18.16</v>
      </c>
      <c r="L3651" s="399" t="s">
        <v>951</v>
      </c>
    </row>
    <row r="3652" spans="1:12" ht="13.5">
      <c r="A3652" s="399" t="s">
        <v>4248</v>
      </c>
      <c r="B3652" s="399" t="s">
        <v>4249</v>
      </c>
      <c r="C3652" s="399" t="s">
        <v>3611</v>
      </c>
      <c r="D3652" s="399" t="s">
        <v>4473</v>
      </c>
      <c r="E3652" s="400" t="s">
        <v>947</v>
      </c>
      <c r="F3652" s="399" t="s">
        <v>947</v>
      </c>
      <c r="G3652" s="399">
        <v>89851</v>
      </c>
      <c r="H3652" s="399" t="s">
        <v>4890</v>
      </c>
      <c r="I3652" s="399" t="s">
        <v>1036</v>
      </c>
      <c r="J3652" s="399" t="s">
        <v>1037</v>
      </c>
      <c r="K3652" s="400">
        <v>18.12</v>
      </c>
      <c r="L3652" s="399" t="s">
        <v>951</v>
      </c>
    </row>
    <row r="3653" spans="1:12" ht="13.5">
      <c r="A3653" s="399" t="s">
        <v>4248</v>
      </c>
      <c r="B3653" s="399" t="s">
        <v>4249</v>
      </c>
      <c r="C3653" s="399" t="s">
        <v>3611</v>
      </c>
      <c r="D3653" s="399" t="s">
        <v>4473</v>
      </c>
      <c r="E3653" s="400" t="s">
        <v>947</v>
      </c>
      <c r="F3653" s="399" t="s">
        <v>947</v>
      </c>
      <c r="G3653" s="399">
        <v>89852</v>
      </c>
      <c r="H3653" s="399" t="s">
        <v>4891</v>
      </c>
      <c r="I3653" s="399" t="s">
        <v>1036</v>
      </c>
      <c r="J3653" s="399" t="s">
        <v>1037</v>
      </c>
      <c r="K3653" s="400">
        <v>27.38</v>
      </c>
      <c r="L3653" s="399" t="s">
        <v>951</v>
      </c>
    </row>
    <row r="3654" spans="1:12" ht="13.5">
      <c r="A3654" s="399" t="s">
        <v>4248</v>
      </c>
      <c r="B3654" s="399" t="s">
        <v>4249</v>
      </c>
      <c r="C3654" s="399" t="s">
        <v>3611</v>
      </c>
      <c r="D3654" s="399" t="s">
        <v>4473</v>
      </c>
      <c r="E3654" s="400" t="s">
        <v>947</v>
      </c>
      <c r="F3654" s="399" t="s">
        <v>947</v>
      </c>
      <c r="G3654" s="399">
        <v>89853</v>
      </c>
      <c r="H3654" s="399" t="s">
        <v>4892</v>
      </c>
      <c r="I3654" s="399" t="s">
        <v>1036</v>
      </c>
      <c r="J3654" s="399" t="s">
        <v>1037</v>
      </c>
      <c r="K3654" s="400">
        <v>43.73</v>
      </c>
      <c r="L3654" s="399" t="s">
        <v>951</v>
      </c>
    </row>
    <row r="3655" spans="1:12" ht="13.5">
      <c r="A3655" s="399" t="s">
        <v>4248</v>
      </c>
      <c r="B3655" s="399" t="s">
        <v>4249</v>
      </c>
      <c r="C3655" s="399" t="s">
        <v>3611</v>
      </c>
      <c r="D3655" s="399" t="s">
        <v>4473</v>
      </c>
      <c r="E3655" s="400" t="s">
        <v>947</v>
      </c>
      <c r="F3655" s="399" t="s">
        <v>947</v>
      </c>
      <c r="G3655" s="399">
        <v>89854</v>
      </c>
      <c r="H3655" s="399" t="s">
        <v>4893</v>
      </c>
      <c r="I3655" s="399" t="s">
        <v>1036</v>
      </c>
      <c r="J3655" s="399" t="s">
        <v>1037</v>
      </c>
      <c r="K3655" s="400">
        <v>56.69</v>
      </c>
      <c r="L3655" s="399" t="s">
        <v>951</v>
      </c>
    </row>
    <row r="3656" spans="1:12" ht="13.5">
      <c r="A3656" s="399" t="s">
        <v>4248</v>
      </c>
      <c r="B3656" s="399" t="s">
        <v>4249</v>
      </c>
      <c r="C3656" s="399" t="s">
        <v>3611</v>
      </c>
      <c r="D3656" s="399" t="s">
        <v>4473</v>
      </c>
      <c r="E3656" s="400" t="s">
        <v>947</v>
      </c>
      <c r="F3656" s="399" t="s">
        <v>947</v>
      </c>
      <c r="G3656" s="399">
        <v>89855</v>
      </c>
      <c r="H3656" s="399" t="s">
        <v>4894</v>
      </c>
      <c r="I3656" s="399" t="s">
        <v>1036</v>
      </c>
      <c r="J3656" s="399" t="s">
        <v>1037</v>
      </c>
      <c r="K3656" s="400">
        <v>59.99</v>
      </c>
      <c r="L3656" s="399" t="s">
        <v>951</v>
      </c>
    </row>
    <row r="3657" spans="1:12" ht="13.5">
      <c r="A3657" s="399" t="s">
        <v>4248</v>
      </c>
      <c r="B3657" s="399" t="s">
        <v>4249</v>
      </c>
      <c r="C3657" s="399" t="s">
        <v>3611</v>
      </c>
      <c r="D3657" s="399" t="s">
        <v>4473</v>
      </c>
      <c r="E3657" s="400" t="s">
        <v>947</v>
      </c>
      <c r="F3657" s="399" t="s">
        <v>947</v>
      </c>
      <c r="G3657" s="399">
        <v>89856</v>
      </c>
      <c r="H3657" s="399" t="s">
        <v>4895</v>
      </c>
      <c r="I3657" s="399" t="s">
        <v>1036</v>
      </c>
      <c r="J3657" s="399" t="s">
        <v>1037</v>
      </c>
      <c r="K3657" s="400">
        <v>13.69</v>
      </c>
      <c r="L3657" s="399" t="s">
        <v>951</v>
      </c>
    </row>
    <row r="3658" spans="1:12" ht="13.5">
      <c r="A3658" s="399" t="s">
        <v>4248</v>
      </c>
      <c r="B3658" s="399" t="s">
        <v>4249</v>
      </c>
      <c r="C3658" s="399" t="s">
        <v>3611</v>
      </c>
      <c r="D3658" s="399" t="s">
        <v>4473</v>
      </c>
      <c r="E3658" s="400" t="s">
        <v>947</v>
      </c>
      <c r="F3658" s="399" t="s">
        <v>947</v>
      </c>
      <c r="G3658" s="399">
        <v>89857</v>
      </c>
      <c r="H3658" s="399" t="s">
        <v>4896</v>
      </c>
      <c r="I3658" s="399" t="s">
        <v>1036</v>
      </c>
      <c r="J3658" s="399" t="s">
        <v>1037</v>
      </c>
      <c r="K3658" s="400">
        <v>20.8</v>
      </c>
      <c r="L3658" s="399" t="s">
        <v>951</v>
      </c>
    </row>
    <row r="3659" spans="1:12" ht="13.5">
      <c r="A3659" s="399" t="s">
        <v>4248</v>
      </c>
      <c r="B3659" s="399" t="s">
        <v>4249</v>
      </c>
      <c r="C3659" s="399" t="s">
        <v>3611</v>
      </c>
      <c r="D3659" s="399" t="s">
        <v>4473</v>
      </c>
      <c r="E3659" s="400" t="s">
        <v>947</v>
      </c>
      <c r="F3659" s="399" t="s">
        <v>947</v>
      </c>
      <c r="G3659" s="399">
        <v>89859</v>
      </c>
      <c r="H3659" s="399" t="s">
        <v>4897</v>
      </c>
      <c r="I3659" s="399" t="s">
        <v>1036</v>
      </c>
      <c r="J3659" s="399" t="s">
        <v>950</v>
      </c>
      <c r="K3659" s="400">
        <v>60</v>
      </c>
      <c r="L3659" s="399" t="s">
        <v>951</v>
      </c>
    </row>
    <row r="3660" spans="1:12" ht="13.5">
      <c r="A3660" s="399" t="s">
        <v>4248</v>
      </c>
      <c r="B3660" s="399" t="s">
        <v>4249</v>
      </c>
      <c r="C3660" s="399" t="s">
        <v>3611</v>
      </c>
      <c r="D3660" s="399" t="s">
        <v>4473</v>
      </c>
      <c r="E3660" s="400" t="s">
        <v>947</v>
      </c>
      <c r="F3660" s="399" t="s">
        <v>947</v>
      </c>
      <c r="G3660" s="399">
        <v>89860</v>
      </c>
      <c r="H3660" s="399" t="s">
        <v>4898</v>
      </c>
      <c r="I3660" s="399" t="s">
        <v>1036</v>
      </c>
      <c r="J3660" s="399" t="s">
        <v>1037</v>
      </c>
      <c r="K3660" s="400">
        <v>29.61</v>
      </c>
      <c r="L3660" s="399" t="s">
        <v>951</v>
      </c>
    </row>
    <row r="3661" spans="1:12" ht="13.5">
      <c r="A3661" s="399" t="s">
        <v>4248</v>
      </c>
      <c r="B3661" s="399" t="s">
        <v>4249</v>
      </c>
      <c r="C3661" s="399" t="s">
        <v>3611</v>
      </c>
      <c r="D3661" s="399" t="s">
        <v>4473</v>
      </c>
      <c r="E3661" s="400" t="s">
        <v>947</v>
      </c>
      <c r="F3661" s="399" t="s">
        <v>947</v>
      </c>
      <c r="G3661" s="399">
        <v>89861</v>
      </c>
      <c r="H3661" s="399" t="s">
        <v>4899</v>
      </c>
      <c r="I3661" s="399" t="s">
        <v>1036</v>
      </c>
      <c r="J3661" s="399" t="s">
        <v>1037</v>
      </c>
      <c r="K3661" s="400">
        <v>33.42</v>
      </c>
      <c r="L3661" s="399" t="s">
        <v>951</v>
      </c>
    </row>
    <row r="3662" spans="1:12" ht="13.5">
      <c r="A3662" s="399" t="s">
        <v>4248</v>
      </c>
      <c r="B3662" s="399" t="s">
        <v>4249</v>
      </c>
      <c r="C3662" s="399" t="s">
        <v>3611</v>
      </c>
      <c r="D3662" s="399" t="s">
        <v>4473</v>
      </c>
      <c r="E3662" s="400" t="s">
        <v>947</v>
      </c>
      <c r="F3662" s="399" t="s">
        <v>947</v>
      </c>
      <c r="G3662" s="399">
        <v>89862</v>
      </c>
      <c r="H3662" s="399" t="s">
        <v>4900</v>
      </c>
      <c r="I3662" s="399" t="s">
        <v>1036</v>
      </c>
      <c r="J3662" s="399" t="s">
        <v>1037</v>
      </c>
      <c r="K3662" s="400">
        <v>62.04</v>
      </c>
      <c r="L3662" s="399" t="s">
        <v>951</v>
      </c>
    </row>
    <row r="3663" spans="1:12" ht="13.5">
      <c r="A3663" s="399" t="s">
        <v>4248</v>
      </c>
      <c r="B3663" s="399" t="s">
        <v>4249</v>
      </c>
      <c r="C3663" s="399" t="s">
        <v>3611</v>
      </c>
      <c r="D3663" s="399" t="s">
        <v>4473</v>
      </c>
      <c r="E3663" s="400" t="s">
        <v>947</v>
      </c>
      <c r="F3663" s="399" t="s">
        <v>947</v>
      </c>
      <c r="G3663" s="399">
        <v>89863</v>
      </c>
      <c r="H3663" s="399" t="s">
        <v>4901</v>
      </c>
      <c r="I3663" s="399" t="s">
        <v>1036</v>
      </c>
      <c r="J3663" s="399" t="s">
        <v>1037</v>
      </c>
      <c r="K3663" s="400">
        <v>125.69</v>
      </c>
      <c r="L3663" s="399" t="s">
        <v>951</v>
      </c>
    </row>
    <row r="3664" spans="1:12" ht="13.5">
      <c r="A3664" s="399" t="s">
        <v>4248</v>
      </c>
      <c r="B3664" s="399" t="s">
        <v>4249</v>
      </c>
      <c r="C3664" s="399" t="s">
        <v>3611</v>
      </c>
      <c r="D3664" s="399" t="s">
        <v>4473</v>
      </c>
      <c r="E3664" s="400" t="s">
        <v>947</v>
      </c>
      <c r="F3664" s="399" t="s">
        <v>947</v>
      </c>
      <c r="G3664" s="399">
        <v>89866</v>
      </c>
      <c r="H3664" s="399" t="s">
        <v>4902</v>
      </c>
      <c r="I3664" s="399" t="s">
        <v>1036</v>
      </c>
      <c r="J3664" s="399" t="s">
        <v>1037</v>
      </c>
      <c r="K3664" s="400">
        <v>4.1100000000000003</v>
      </c>
      <c r="L3664" s="399" t="s">
        <v>951</v>
      </c>
    </row>
    <row r="3665" spans="1:12" ht="13.5">
      <c r="A3665" s="399" t="s">
        <v>4248</v>
      </c>
      <c r="B3665" s="399" t="s">
        <v>4249</v>
      </c>
      <c r="C3665" s="399" t="s">
        <v>3611</v>
      </c>
      <c r="D3665" s="399" t="s">
        <v>4473</v>
      </c>
      <c r="E3665" s="400" t="s">
        <v>947</v>
      </c>
      <c r="F3665" s="399" t="s">
        <v>947</v>
      </c>
      <c r="G3665" s="399">
        <v>89867</v>
      </c>
      <c r="H3665" s="399" t="s">
        <v>4903</v>
      </c>
      <c r="I3665" s="399" t="s">
        <v>1036</v>
      </c>
      <c r="J3665" s="399" t="s">
        <v>1037</v>
      </c>
      <c r="K3665" s="400">
        <v>4.68</v>
      </c>
      <c r="L3665" s="399" t="s">
        <v>951</v>
      </c>
    </row>
    <row r="3666" spans="1:12" ht="13.5">
      <c r="A3666" s="399" t="s">
        <v>4248</v>
      </c>
      <c r="B3666" s="399" t="s">
        <v>4249</v>
      </c>
      <c r="C3666" s="399" t="s">
        <v>3611</v>
      </c>
      <c r="D3666" s="399" t="s">
        <v>4473</v>
      </c>
      <c r="E3666" s="400" t="s">
        <v>947</v>
      </c>
      <c r="F3666" s="399" t="s">
        <v>947</v>
      </c>
      <c r="G3666" s="399">
        <v>89868</v>
      </c>
      <c r="H3666" s="399" t="s">
        <v>4904</v>
      </c>
      <c r="I3666" s="399" t="s">
        <v>1036</v>
      </c>
      <c r="J3666" s="399" t="s">
        <v>1037</v>
      </c>
      <c r="K3666" s="400">
        <v>2.97</v>
      </c>
      <c r="L3666" s="399" t="s">
        <v>951</v>
      </c>
    </row>
    <row r="3667" spans="1:12" ht="13.5">
      <c r="A3667" s="399" t="s">
        <v>4248</v>
      </c>
      <c r="B3667" s="399" t="s">
        <v>4249</v>
      </c>
      <c r="C3667" s="399" t="s">
        <v>3611</v>
      </c>
      <c r="D3667" s="399" t="s">
        <v>4473</v>
      </c>
      <c r="E3667" s="400" t="s">
        <v>947</v>
      </c>
      <c r="F3667" s="399" t="s">
        <v>947</v>
      </c>
      <c r="G3667" s="399">
        <v>89869</v>
      </c>
      <c r="H3667" s="399" t="s">
        <v>4905</v>
      </c>
      <c r="I3667" s="399" t="s">
        <v>1036</v>
      </c>
      <c r="J3667" s="399" t="s">
        <v>1037</v>
      </c>
      <c r="K3667" s="400">
        <v>6.45</v>
      </c>
      <c r="L3667" s="399" t="s">
        <v>951</v>
      </c>
    </row>
    <row r="3668" spans="1:12" ht="13.5">
      <c r="A3668" s="399" t="s">
        <v>4248</v>
      </c>
      <c r="B3668" s="399" t="s">
        <v>4249</v>
      </c>
      <c r="C3668" s="399" t="s">
        <v>3611</v>
      </c>
      <c r="D3668" s="399" t="s">
        <v>4473</v>
      </c>
      <c r="E3668" s="400" t="s">
        <v>947</v>
      </c>
      <c r="F3668" s="399" t="s">
        <v>947</v>
      </c>
      <c r="G3668" s="399">
        <v>89979</v>
      </c>
      <c r="H3668" s="399" t="s">
        <v>4906</v>
      </c>
      <c r="I3668" s="399" t="s">
        <v>1036</v>
      </c>
      <c r="J3668" s="399" t="s">
        <v>1037</v>
      </c>
      <c r="K3668" s="400">
        <v>19.600000000000001</v>
      </c>
      <c r="L3668" s="399" t="s">
        <v>951</v>
      </c>
    </row>
    <row r="3669" spans="1:12" ht="13.5">
      <c r="A3669" s="399" t="s">
        <v>4248</v>
      </c>
      <c r="B3669" s="399" t="s">
        <v>4249</v>
      </c>
      <c r="C3669" s="399" t="s">
        <v>3611</v>
      </c>
      <c r="D3669" s="399" t="s">
        <v>4473</v>
      </c>
      <c r="E3669" s="400" t="s">
        <v>947</v>
      </c>
      <c r="F3669" s="399" t="s">
        <v>947</v>
      </c>
      <c r="G3669" s="399">
        <v>89980</v>
      </c>
      <c r="H3669" s="399" t="s">
        <v>4907</v>
      </c>
      <c r="I3669" s="399" t="s">
        <v>1036</v>
      </c>
      <c r="J3669" s="399" t="s">
        <v>1037</v>
      </c>
      <c r="K3669" s="400">
        <v>7.43</v>
      </c>
      <c r="L3669" s="399" t="s">
        <v>951</v>
      </c>
    </row>
    <row r="3670" spans="1:12" ht="13.5">
      <c r="A3670" s="399" t="s">
        <v>4248</v>
      </c>
      <c r="B3670" s="399" t="s">
        <v>4249</v>
      </c>
      <c r="C3670" s="399" t="s">
        <v>3611</v>
      </c>
      <c r="D3670" s="399" t="s">
        <v>4473</v>
      </c>
      <c r="E3670" s="400" t="s">
        <v>947</v>
      </c>
      <c r="F3670" s="399" t="s">
        <v>947</v>
      </c>
      <c r="G3670" s="399">
        <v>89981</v>
      </c>
      <c r="H3670" s="399" t="s">
        <v>4908</v>
      </c>
      <c r="I3670" s="399" t="s">
        <v>1036</v>
      </c>
      <c r="J3670" s="399" t="s">
        <v>1037</v>
      </c>
      <c r="K3670" s="400">
        <v>16.77</v>
      </c>
      <c r="L3670" s="399" t="s">
        <v>951</v>
      </c>
    </row>
    <row r="3671" spans="1:12" ht="13.5">
      <c r="A3671" s="399" t="s">
        <v>4248</v>
      </c>
      <c r="B3671" s="399" t="s">
        <v>4249</v>
      </c>
      <c r="C3671" s="399" t="s">
        <v>3611</v>
      </c>
      <c r="D3671" s="399" t="s">
        <v>4473</v>
      </c>
      <c r="E3671" s="400" t="s">
        <v>947</v>
      </c>
      <c r="F3671" s="399" t="s">
        <v>947</v>
      </c>
      <c r="G3671" s="399">
        <v>90373</v>
      </c>
      <c r="H3671" s="399" t="s">
        <v>4909</v>
      </c>
      <c r="I3671" s="399" t="s">
        <v>1036</v>
      </c>
      <c r="J3671" s="399" t="s">
        <v>1037</v>
      </c>
      <c r="K3671" s="400">
        <v>11.32</v>
      </c>
      <c r="L3671" s="399" t="s">
        <v>951</v>
      </c>
    </row>
    <row r="3672" spans="1:12" ht="13.5">
      <c r="A3672" s="399" t="s">
        <v>4248</v>
      </c>
      <c r="B3672" s="399" t="s">
        <v>4249</v>
      </c>
      <c r="C3672" s="399" t="s">
        <v>3611</v>
      </c>
      <c r="D3672" s="399" t="s">
        <v>4473</v>
      </c>
      <c r="E3672" s="400" t="s">
        <v>947</v>
      </c>
      <c r="F3672" s="399" t="s">
        <v>947</v>
      </c>
      <c r="G3672" s="399">
        <v>90374</v>
      </c>
      <c r="H3672" s="399" t="s">
        <v>4910</v>
      </c>
      <c r="I3672" s="399" t="s">
        <v>1036</v>
      </c>
      <c r="J3672" s="399" t="s">
        <v>1037</v>
      </c>
      <c r="K3672" s="400">
        <v>17.420000000000002</v>
      </c>
      <c r="L3672" s="399" t="s">
        <v>951</v>
      </c>
    </row>
    <row r="3673" spans="1:12" ht="13.5">
      <c r="A3673" s="399" t="s">
        <v>4248</v>
      </c>
      <c r="B3673" s="399" t="s">
        <v>4249</v>
      </c>
      <c r="C3673" s="399" t="s">
        <v>3611</v>
      </c>
      <c r="D3673" s="399" t="s">
        <v>4473</v>
      </c>
      <c r="E3673" s="400" t="s">
        <v>947</v>
      </c>
      <c r="F3673" s="399" t="s">
        <v>947</v>
      </c>
      <c r="G3673" s="399">
        <v>90375</v>
      </c>
      <c r="H3673" s="399" t="s">
        <v>4911</v>
      </c>
      <c r="I3673" s="399" t="s">
        <v>1036</v>
      </c>
      <c r="J3673" s="399" t="s">
        <v>1037</v>
      </c>
      <c r="K3673" s="400">
        <v>7.28</v>
      </c>
      <c r="L3673" s="399" t="s">
        <v>951</v>
      </c>
    </row>
    <row r="3674" spans="1:12" ht="13.5">
      <c r="A3674" s="399" t="s">
        <v>4248</v>
      </c>
      <c r="B3674" s="399" t="s">
        <v>4249</v>
      </c>
      <c r="C3674" s="399" t="s">
        <v>3611</v>
      </c>
      <c r="D3674" s="399" t="s">
        <v>4473</v>
      </c>
      <c r="E3674" s="400" t="s">
        <v>947</v>
      </c>
      <c r="F3674" s="399" t="s">
        <v>947</v>
      </c>
      <c r="G3674" s="399">
        <v>92287</v>
      </c>
      <c r="H3674" s="399" t="s">
        <v>4912</v>
      </c>
      <c r="I3674" s="399" t="s">
        <v>1036</v>
      </c>
      <c r="J3674" s="399" t="s">
        <v>950</v>
      </c>
      <c r="K3674" s="400">
        <v>11.66</v>
      </c>
      <c r="L3674" s="399" t="s">
        <v>951</v>
      </c>
    </row>
    <row r="3675" spans="1:12" ht="13.5">
      <c r="A3675" s="399" t="s">
        <v>4248</v>
      </c>
      <c r="B3675" s="399" t="s">
        <v>4249</v>
      </c>
      <c r="C3675" s="399" t="s">
        <v>3611</v>
      </c>
      <c r="D3675" s="399" t="s">
        <v>4473</v>
      </c>
      <c r="E3675" s="400" t="s">
        <v>947</v>
      </c>
      <c r="F3675" s="399" t="s">
        <v>947</v>
      </c>
      <c r="G3675" s="399">
        <v>92288</v>
      </c>
      <c r="H3675" s="399" t="s">
        <v>4913</v>
      </c>
      <c r="I3675" s="399" t="s">
        <v>1036</v>
      </c>
      <c r="J3675" s="399" t="s">
        <v>950</v>
      </c>
      <c r="K3675" s="400">
        <v>17.64</v>
      </c>
      <c r="L3675" s="399" t="s">
        <v>951</v>
      </c>
    </row>
    <row r="3676" spans="1:12" ht="13.5">
      <c r="A3676" s="399" t="s">
        <v>4248</v>
      </c>
      <c r="B3676" s="399" t="s">
        <v>4249</v>
      </c>
      <c r="C3676" s="399" t="s">
        <v>3611</v>
      </c>
      <c r="D3676" s="399" t="s">
        <v>4473</v>
      </c>
      <c r="E3676" s="400" t="s">
        <v>947</v>
      </c>
      <c r="F3676" s="399" t="s">
        <v>947</v>
      </c>
      <c r="G3676" s="399">
        <v>92289</v>
      </c>
      <c r="H3676" s="399" t="s">
        <v>4914</v>
      </c>
      <c r="I3676" s="399" t="s">
        <v>1036</v>
      </c>
      <c r="J3676" s="399" t="s">
        <v>950</v>
      </c>
      <c r="K3676" s="400">
        <v>30.22</v>
      </c>
      <c r="L3676" s="399" t="s">
        <v>951</v>
      </c>
    </row>
    <row r="3677" spans="1:12" ht="13.5">
      <c r="A3677" s="399" t="s">
        <v>4248</v>
      </c>
      <c r="B3677" s="399" t="s">
        <v>4249</v>
      </c>
      <c r="C3677" s="399" t="s">
        <v>3611</v>
      </c>
      <c r="D3677" s="399" t="s">
        <v>4473</v>
      </c>
      <c r="E3677" s="400" t="s">
        <v>947</v>
      </c>
      <c r="F3677" s="399" t="s">
        <v>947</v>
      </c>
      <c r="G3677" s="399">
        <v>92290</v>
      </c>
      <c r="H3677" s="399" t="s">
        <v>4915</v>
      </c>
      <c r="I3677" s="399" t="s">
        <v>1036</v>
      </c>
      <c r="J3677" s="399" t="s">
        <v>950</v>
      </c>
      <c r="K3677" s="400">
        <v>45.36</v>
      </c>
      <c r="L3677" s="399" t="s">
        <v>951</v>
      </c>
    </row>
    <row r="3678" spans="1:12" ht="13.5">
      <c r="A3678" s="399" t="s">
        <v>4248</v>
      </c>
      <c r="B3678" s="399" t="s">
        <v>4249</v>
      </c>
      <c r="C3678" s="399" t="s">
        <v>3611</v>
      </c>
      <c r="D3678" s="399" t="s">
        <v>4473</v>
      </c>
      <c r="E3678" s="400" t="s">
        <v>947</v>
      </c>
      <c r="F3678" s="399" t="s">
        <v>947</v>
      </c>
      <c r="G3678" s="399">
        <v>92291</v>
      </c>
      <c r="H3678" s="399" t="s">
        <v>4916</v>
      </c>
      <c r="I3678" s="399" t="s">
        <v>1036</v>
      </c>
      <c r="J3678" s="399" t="s">
        <v>950</v>
      </c>
      <c r="K3678" s="400">
        <v>68.959999999999994</v>
      </c>
      <c r="L3678" s="399" t="s">
        <v>951</v>
      </c>
    </row>
    <row r="3679" spans="1:12" ht="13.5">
      <c r="A3679" s="399" t="s">
        <v>4248</v>
      </c>
      <c r="B3679" s="399" t="s">
        <v>4249</v>
      </c>
      <c r="C3679" s="399" t="s">
        <v>3611</v>
      </c>
      <c r="D3679" s="399" t="s">
        <v>4473</v>
      </c>
      <c r="E3679" s="400" t="s">
        <v>947</v>
      </c>
      <c r="F3679" s="399" t="s">
        <v>947</v>
      </c>
      <c r="G3679" s="399">
        <v>92292</v>
      </c>
      <c r="H3679" s="399" t="s">
        <v>4917</v>
      </c>
      <c r="I3679" s="399" t="s">
        <v>1036</v>
      </c>
      <c r="J3679" s="399" t="s">
        <v>950</v>
      </c>
      <c r="K3679" s="400">
        <v>211.3</v>
      </c>
      <c r="L3679" s="399" t="s">
        <v>951</v>
      </c>
    </row>
    <row r="3680" spans="1:12" ht="13.5">
      <c r="A3680" s="399" t="s">
        <v>4248</v>
      </c>
      <c r="B3680" s="399" t="s">
        <v>4249</v>
      </c>
      <c r="C3680" s="399" t="s">
        <v>3611</v>
      </c>
      <c r="D3680" s="399" t="s">
        <v>4473</v>
      </c>
      <c r="E3680" s="400" t="s">
        <v>947</v>
      </c>
      <c r="F3680" s="399" t="s">
        <v>947</v>
      </c>
      <c r="G3680" s="399">
        <v>92293</v>
      </c>
      <c r="H3680" s="399" t="s">
        <v>4918</v>
      </c>
      <c r="I3680" s="399" t="s">
        <v>1036</v>
      </c>
      <c r="J3680" s="399" t="s">
        <v>950</v>
      </c>
      <c r="K3680" s="400">
        <v>6.8</v>
      </c>
      <c r="L3680" s="399" t="s">
        <v>951</v>
      </c>
    </row>
    <row r="3681" spans="1:12" ht="13.5">
      <c r="A3681" s="399" t="s">
        <v>4248</v>
      </c>
      <c r="B3681" s="399" t="s">
        <v>4249</v>
      </c>
      <c r="C3681" s="399" t="s">
        <v>3611</v>
      </c>
      <c r="D3681" s="399" t="s">
        <v>4473</v>
      </c>
      <c r="E3681" s="400" t="s">
        <v>947</v>
      </c>
      <c r="F3681" s="399" t="s">
        <v>947</v>
      </c>
      <c r="G3681" s="399">
        <v>92294</v>
      </c>
      <c r="H3681" s="399" t="s">
        <v>4919</v>
      </c>
      <c r="I3681" s="399" t="s">
        <v>1036</v>
      </c>
      <c r="J3681" s="399" t="s">
        <v>950</v>
      </c>
      <c r="K3681" s="400">
        <v>10.89</v>
      </c>
      <c r="L3681" s="399" t="s">
        <v>951</v>
      </c>
    </row>
    <row r="3682" spans="1:12" ht="13.5">
      <c r="A3682" s="399" t="s">
        <v>4248</v>
      </c>
      <c r="B3682" s="399" t="s">
        <v>4249</v>
      </c>
      <c r="C3682" s="399" t="s">
        <v>3611</v>
      </c>
      <c r="D3682" s="399" t="s">
        <v>4473</v>
      </c>
      <c r="E3682" s="400" t="s">
        <v>947</v>
      </c>
      <c r="F3682" s="399" t="s">
        <v>947</v>
      </c>
      <c r="G3682" s="399">
        <v>92295</v>
      </c>
      <c r="H3682" s="399" t="s">
        <v>4920</v>
      </c>
      <c r="I3682" s="399" t="s">
        <v>1036</v>
      </c>
      <c r="J3682" s="399" t="s">
        <v>950</v>
      </c>
      <c r="K3682" s="400">
        <v>19.7</v>
      </c>
      <c r="L3682" s="399" t="s">
        <v>951</v>
      </c>
    </row>
    <row r="3683" spans="1:12" ht="13.5">
      <c r="A3683" s="399" t="s">
        <v>4248</v>
      </c>
      <c r="B3683" s="399" t="s">
        <v>4249</v>
      </c>
      <c r="C3683" s="399" t="s">
        <v>3611</v>
      </c>
      <c r="D3683" s="399" t="s">
        <v>4473</v>
      </c>
      <c r="E3683" s="400" t="s">
        <v>947</v>
      </c>
      <c r="F3683" s="399" t="s">
        <v>947</v>
      </c>
      <c r="G3683" s="399">
        <v>92296</v>
      </c>
      <c r="H3683" s="399" t="s">
        <v>4921</v>
      </c>
      <c r="I3683" s="399" t="s">
        <v>1036</v>
      </c>
      <c r="J3683" s="399" t="s">
        <v>950</v>
      </c>
      <c r="K3683" s="400">
        <v>26.05</v>
      </c>
      <c r="L3683" s="399" t="s">
        <v>951</v>
      </c>
    </row>
    <row r="3684" spans="1:12" ht="13.5">
      <c r="A3684" s="399" t="s">
        <v>4248</v>
      </c>
      <c r="B3684" s="399" t="s">
        <v>4249</v>
      </c>
      <c r="C3684" s="399" t="s">
        <v>3611</v>
      </c>
      <c r="D3684" s="399" t="s">
        <v>4473</v>
      </c>
      <c r="E3684" s="400" t="s">
        <v>947</v>
      </c>
      <c r="F3684" s="399" t="s">
        <v>947</v>
      </c>
      <c r="G3684" s="399">
        <v>92297</v>
      </c>
      <c r="H3684" s="399" t="s">
        <v>4922</v>
      </c>
      <c r="I3684" s="399" t="s">
        <v>1036</v>
      </c>
      <c r="J3684" s="399" t="s">
        <v>950</v>
      </c>
      <c r="K3684" s="400">
        <v>39.909999999999997</v>
      </c>
      <c r="L3684" s="399" t="s">
        <v>951</v>
      </c>
    </row>
    <row r="3685" spans="1:12" ht="13.5">
      <c r="A3685" s="399" t="s">
        <v>4248</v>
      </c>
      <c r="B3685" s="399" t="s">
        <v>4249</v>
      </c>
      <c r="C3685" s="399" t="s">
        <v>3611</v>
      </c>
      <c r="D3685" s="399" t="s">
        <v>4473</v>
      </c>
      <c r="E3685" s="400" t="s">
        <v>947</v>
      </c>
      <c r="F3685" s="399" t="s">
        <v>947</v>
      </c>
      <c r="G3685" s="399">
        <v>92298</v>
      </c>
      <c r="H3685" s="399" t="s">
        <v>4923</v>
      </c>
      <c r="I3685" s="399" t="s">
        <v>1036</v>
      </c>
      <c r="J3685" s="399" t="s">
        <v>950</v>
      </c>
      <c r="K3685" s="400">
        <v>109.76</v>
      </c>
      <c r="L3685" s="399" t="s">
        <v>951</v>
      </c>
    </row>
    <row r="3686" spans="1:12" ht="13.5">
      <c r="A3686" s="399" t="s">
        <v>4248</v>
      </c>
      <c r="B3686" s="399" t="s">
        <v>4249</v>
      </c>
      <c r="C3686" s="399" t="s">
        <v>3611</v>
      </c>
      <c r="D3686" s="399" t="s">
        <v>4473</v>
      </c>
      <c r="E3686" s="400" t="s">
        <v>947</v>
      </c>
      <c r="F3686" s="399" t="s">
        <v>947</v>
      </c>
      <c r="G3686" s="399">
        <v>92299</v>
      </c>
      <c r="H3686" s="399" t="s">
        <v>4924</v>
      </c>
      <c r="I3686" s="399" t="s">
        <v>1036</v>
      </c>
      <c r="J3686" s="399" t="s">
        <v>950</v>
      </c>
      <c r="K3686" s="400">
        <v>15.41</v>
      </c>
      <c r="L3686" s="399" t="s">
        <v>951</v>
      </c>
    </row>
    <row r="3687" spans="1:12" ht="13.5">
      <c r="A3687" s="399" t="s">
        <v>4248</v>
      </c>
      <c r="B3687" s="399" t="s">
        <v>4249</v>
      </c>
      <c r="C3687" s="399" t="s">
        <v>3611</v>
      </c>
      <c r="D3687" s="399" t="s">
        <v>4473</v>
      </c>
      <c r="E3687" s="400" t="s">
        <v>947</v>
      </c>
      <c r="F3687" s="399" t="s">
        <v>947</v>
      </c>
      <c r="G3687" s="399">
        <v>92300</v>
      </c>
      <c r="H3687" s="399" t="s">
        <v>4925</v>
      </c>
      <c r="I3687" s="399" t="s">
        <v>1036</v>
      </c>
      <c r="J3687" s="399" t="s">
        <v>950</v>
      </c>
      <c r="K3687" s="400">
        <v>22.56</v>
      </c>
      <c r="L3687" s="399" t="s">
        <v>951</v>
      </c>
    </row>
    <row r="3688" spans="1:12" ht="13.5">
      <c r="A3688" s="399" t="s">
        <v>4248</v>
      </c>
      <c r="B3688" s="399" t="s">
        <v>4249</v>
      </c>
      <c r="C3688" s="399" t="s">
        <v>3611</v>
      </c>
      <c r="D3688" s="399" t="s">
        <v>4473</v>
      </c>
      <c r="E3688" s="400" t="s">
        <v>947</v>
      </c>
      <c r="F3688" s="399" t="s">
        <v>947</v>
      </c>
      <c r="G3688" s="399">
        <v>92301</v>
      </c>
      <c r="H3688" s="399" t="s">
        <v>4926</v>
      </c>
      <c r="I3688" s="399" t="s">
        <v>1036</v>
      </c>
      <c r="J3688" s="399" t="s">
        <v>950</v>
      </c>
      <c r="K3688" s="400">
        <v>42.88</v>
      </c>
      <c r="L3688" s="399" t="s">
        <v>951</v>
      </c>
    </row>
    <row r="3689" spans="1:12" ht="13.5">
      <c r="A3689" s="399" t="s">
        <v>4248</v>
      </c>
      <c r="B3689" s="399" t="s">
        <v>4249</v>
      </c>
      <c r="C3689" s="399" t="s">
        <v>3611</v>
      </c>
      <c r="D3689" s="399" t="s">
        <v>4473</v>
      </c>
      <c r="E3689" s="400" t="s">
        <v>947</v>
      </c>
      <c r="F3689" s="399" t="s">
        <v>947</v>
      </c>
      <c r="G3689" s="399">
        <v>92302</v>
      </c>
      <c r="H3689" s="399" t="s">
        <v>4927</v>
      </c>
      <c r="I3689" s="399" t="s">
        <v>1036</v>
      </c>
      <c r="J3689" s="399" t="s">
        <v>950</v>
      </c>
      <c r="K3689" s="400">
        <v>56.4</v>
      </c>
      <c r="L3689" s="399" t="s">
        <v>951</v>
      </c>
    </row>
    <row r="3690" spans="1:12" ht="13.5">
      <c r="A3690" s="399" t="s">
        <v>4248</v>
      </c>
      <c r="B3690" s="399" t="s">
        <v>4249</v>
      </c>
      <c r="C3690" s="399" t="s">
        <v>3611</v>
      </c>
      <c r="D3690" s="399" t="s">
        <v>4473</v>
      </c>
      <c r="E3690" s="400" t="s">
        <v>947</v>
      </c>
      <c r="F3690" s="399" t="s">
        <v>947</v>
      </c>
      <c r="G3690" s="399">
        <v>92303</v>
      </c>
      <c r="H3690" s="399" t="s">
        <v>4928</v>
      </c>
      <c r="I3690" s="399" t="s">
        <v>1036</v>
      </c>
      <c r="J3690" s="399" t="s">
        <v>950</v>
      </c>
      <c r="K3690" s="400">
        <v>101.92</v>
      </c>
      <c r="L3690" s="399" t="s">
        <v>951</v>
      </c>
    </row>
    <row r="3691" spans="1:12" ht="13.5">
      <c r="A3691" s="399" t="s">
        <v>4248</v>
      </c>
      <c r="B3691" s="399" t="s">
        <v>4249</v>
      </c>
      <c r="C3691" s="399" t="s">
        <v>3611</v>
      </c>
      <c r="D3691" s="399" t="s">
        <v>4473</v>
      </c>
      <c r="E3691" s="400" t="s">
        <v>947</v>
      </c>
      <c r="F3691" s="399" t="s">
        <v>947</v>
      </c>
      <c r="G3691" s="399">
        <v>92304</v>
      </c>
      <c r="H3691" s="399" t="s">
        <v>4929</v>
      </c>
      <c r="I3691" s="399" t="s">
        <v>1036</v>
      </c>
      <c r="J3691" s="399" t="s">
        <v>950</v>
      </c>
      <c r="K3691" s="400">
        <v>261.02</v>
      </c>
      <c r="L3691" s="399" t="s">
        <v>951</v>
      </c>
    </row>
    <row r="3692" spans="1:12" ht="13.5">
      <c r="A3692" s="399" t="s">
        <v>4248</v>
      </c>
      <c r="B3692" s="399" t="s">
        <v>4249</v>
      </c>
      <c r="C3692" s="399" t="s">
        <v>3611</v>
      </c>
      <c r="D3692" s="399" t="s">
        <v>4473</v>
      </c>
      <c r="E3692" s="400" t="s">
        <v>947</v>
      </c>
      <c r="F3692" s="399" t="s">
        <v>947</v>
      </c>
      <c r="G3692" s="399">
        <v>92311</v>
      </c>
      <c r="H3692" s="399" t="s">
        <v>4930</v>
      </c>
      <c r="I3692" s="399" t="s">
        <v>1036</v>
      </c>
      <c r="J3692" s="399" t="s">
        <v>950</v>
      </c>
      <c r="K3692" s="400">
        <v>9.0399999999999991</v>
      </c>
      <c r="L3692" s="399" t="s">
        <v>951</v>
      </c>
    </row>
    <row r="3693" spans="1:12" ht="13.5">
      <c r="A3693" s="399" t="s">
        <v>4248</v>
      </c>
      <c r="B3693" s="399" t="s">
        <v>4249</v>
      </c>
      <c r="C3693" s="399" t="s">
        <v>3611</v>
      </c>
      <c r="D3693" s="399" t="s">
        <v>4473</v>
      </c>
      <c r="E3693" s="400" t="s">
        <v>947</v>
      </c>
      <c r="F3693" s="399" t="s">
        <v>947</v>
      </c>
      <c r="G3693" s="399">
        <v>92312</v>
      </c>
      <c r="H3693" s="399" t="s">
        <v>4931</v>
      </c>
      <c r="I3693" s="399" t="s">
        <v>1036</v>
      </c>
      <c r="J3693" s="399" t="s">
        <v>950</v>
      </c>
      <c r="K3693" s="400">
        <v>14.12</v>
      </c>
      <c r="L3693" s="399" t="s">
        <v>951</v>
      </c>
    </row>
    <row r="3694" spans="1:12" ht="13.5">
      <c r="A3694" s="399" t="s">
        <v>4248</v>
      </c>
      <c r="B3694" s="399" t="s">
        <v>4249</v>
      </c>
      <c r="C3694" s="399" t="s">
        <v>3611</v>
      </c>
      <c r="D3694" s="399" t="s">
        <v>4473</v>
      </c>
      <c r="E3694" s="400" t="s">
        <v>947</v>
      </c>
      <c r="F3694" s="399" t="s">
        <v>947</v>
      </c>
      <c r="G3694" s="399">
        <v>92313</v>
      </c>
      <c r="H3694" s="399" t="s">
        <v>4932</v>
      </c>
      <c r="I3694" s="399" t="s">
        <v>1036</v>
      </c>
      <c r="J3694" s="399" t="s">
        <v>950</v>
      </c>
      <c r="K3694" s="400">
        <v>20.09</v>
      </c>
      <c r="L3694" s="399" t="s">
        <v>951</v>
      </c>
    </row>
    <row r="3695" spans="1:12" ht="13.5">
      <c r="A3695" s="399" t="s">
        <v>4248</v>
      </c>
      <c r="B3695" s="399" t="s">
        <v>4249</v>
      </c>
      <c r="C3695" s="399" t="s">
        <v>3611</v>
      </c>
      <c r="D3695" s="399" t="s">
        <v>4473</v>
      </c>
      <c r="E3695" s="400" t="s">
        <v>947</v>
      </c>
      <c r="F3695" s="399" t="s">
        <v>947</v>
      </c>
      <c r="G3695" s="399">
        <v>92314</v>
      </c>
      <c r="H3695" s="399" t="s">
        <v>4933</v>
      </c>
      <c r="I3695" s="399" t="s">
        <v>1036</v>
      </c>
      <c r="J3695" s="399" t="s">
        <v>950</v>
      </c>
      <c r="K3695" s="400">
        <v>5.89</v>
      </c>
      <c r="L3695" s="399" t="s">
        <v>951</v>
      </c>
    </row>
    <row r="3696" spans="1:12" ht="13.5">
      <c r="A3696" s="399" t="s">
        <v>4248</v>
      </c>
      <c r="B3696" s="399" t="s">
        <v>4249</v>
      </c>
      <c r="C3696" s="399" t="s">
        <v>3611</v>
      </c>
      <c r="D3696" s="399" t="s">
        <v>4473</v>
      </c>
      <c r="E3696" s="400" t="s">
        <v>947</v>
      </c>
      <c r="F3696" s="399" t="s">
        <v>947</v>
      </c>
      <c r="G3696" s="399">
        <v>92315</v>
      </c>
      <c r="H3696" s="399" t="s">
        <v>4934</v>
      </c>
      <c r="I3696" s="399" t="s">
        <v>1036</v>
      </c>
      <c r="J3696" s="399" t="s">
        <v>950</v>
      </c>
      <c r="K3696" s="400">
        <v>8.48</v>
      </c>
      <c r="L3696" s="399" t="s">
        <v>951</v>
      </c>
    </row>
    <row r="3697" spans="1:12" ht="13.5">
      <c r="A3697" s="399" t="s">
        <v>4248</v>
      </c>
      <c r="B3697" s="399" t="s">
        <v>4249</v>
      </c>
      <c r="C3697" s="399" t="s">
        <v>3611</v>
      </c>
      <c r="D3697" s="399" t="s">
        <v>4473</v>
      </c>
      <c r="E3697" s="400" t="s">
        <v>947</v>
      </c>
      <c r="F3697" s="399" t="s">
        <v>947</v>
      </c>
      <c r="G3697" s="399">
        <v>92316</v>
      </c>
      <c r="H3697" s="399" t="s">
        <v>4935</v>
      </c>
      <c r="I3697" s="399" t="s">
        <v>1036</v>
      </c>
      <c r="J3697" s="399" t="s">
        <v>950</v>
      </c>
      <c r="K3697" s="400">
        <v>12.55</v>
      </c>
      <c r="L3697" s="399" t="s">
        <v>951</v>
      </c>
    </row>
    <row r="3698" spans="1:12" ht="13.5">
      <c r="A3698" s="399" t="s">
        <v>4248</v>
      </c>
      <c r="B3698" s="399" t="s">
        <v>4249</v>
      </c>
      <c r="C3698" s="399" t="s">
        <v>3611</v>
      </c>
      <c r="D3698" s="399" t="s">
        <v>4473</v>
      </c>
      <c r="E3698" s="400" t="s">
        <v>947</v>
      </c>
      <c r="F3698" s="399" t="s">
        <v>947</v>
      </c>
      <c r="G3698" s="399">
        <v>92317</v>
      </c>
      <c r="H3698" s="399" t="s">
        <v>4936</v>
      </c>
      <c r="I3698" s="399" t="s">
        <v>1036</v>
      </c>
      <c r="J3698" s="399" t="s">
        <v>950</v>
      </c>
      <c r="K3698" s="400">
        <v>12.28</v>
      </c>
      <c r="L3698" s="399" t="s">
        <v>951</v>
      </c>
    </row>
    <row r="3699" spans="1:12" ht="13.5">
      <c r="A3699" s="399" t="s">
        <v>4248</v>
      </c>
      <c r="B3699" s="399" t="s">
        <v>4249</v>
      </c>
      <c r="C3699" s="399" t="s">
        <v>3611</v>
      </c>
      <c r="D3699" s="399" t="s">
        <v>4473</v>
      </c>
      <c r="E3699" s="400" t="s">
        <v>947</v>
      </c>
      <c r="F3699" s="399" t="s">
        <v>947</v>
      </c>
      <c r="G3699" s="399">
        <v>92318</v>
      </c>
      <c r="H3699" s="399" t="s">
        <v>4937</v>
      </c>
      <c r="I3699" s="399" t="s">
        <v>1036</v>
      </c>
      <c r="J3699" s="399" t="s">
        <v>950</v>
      </c>
      <c r="K3699" s="400">
        <v>18.690000000000001</v>
      </c>
      <c r="L3699" s="399" t="s">
        <v>951</v>
      </c>
    </row>
    <row r="3700" spans="1:12" ht="13.5">
      <c r="A3700" s="399" t="s">
        <v>4248</v>
      </c>
      <c r="B3700" s="399" t="s">
        <v>4249</v>
      </c>
      <c r="C3700" s="399" t="s">
        <v>3611</v>
      </c>
      <c r="D3700" s="399" t="s">
        <v>4473</v>
      </c>
      <c r="E3700" s="400" t="s">
        <v>947</v>
      </c>
      <c r="F3700" s="399" t="s">
        <v>947</v>
      </c>
      <c r="G3700" s="399">
        <v>92319</v>
      </c>
      <c r="H3700" s="399" t="s">
        <v>4938</v>
      </c>
      <c r="I3700" s="399" t="s">
        <v>1036</v>
      </c>
      <c r="J3700" s="399" t="s">
        <v>950</v>
      </c>
      <c r="K3700" s="400">
        <v>25.83</v>
      </c>
      <c r="L3700" s="399" t="s">
        <v>951</v>
      </c>
    </row>
    <row r="3701" spans="1:12" ht="13.5">
      <c r="A3701" s="399" t="s">
        <v>4248</v>
      </c>
      <c r="B3701" s="399" t="s">
        <v>4249</v>
      </c>
      <c r="C3701" s="399" t="s">
        <v>3611</v>
      </c>
      <c r="D3701" s="399" t="s">
        <v>4473</v>
      </c>
      <c r="E3701" s="400" t="s">
        <v>947</v>
      </c>
      <c r="F3701" s="399" t="s">
        <v>947</v>
      </c>
      <c r="G3701" s="399">
        <v>92326</v>
      </c>
      <c r="H3701" s="399" t="s">
        <v>4939</v>
      </c>
      <c r="I3701" s="399" t="s">
        <v>1036</v>
      </c>
      <c r="J3701" s="399" t="s">
        <v>950</v>
      </c>
      <c r="K3701" s="400">
        <v>9.99</v>
      </c>
      <c r="L3701" s="399" t="s">
        <v>951</v>
      </c>
    </row>
    <row r="3702" spans="1:12" ht="13.5">
      <c r="A3702" s="399" t="s">
        <v>4248</v>
      </c>
      <c r="B3702" s="399" t="s">
        <v>4249</v>
      </c>
      <c r="C3702" s="399" t="s">
        <v>3611</v>
      </c>
      <c r="D3702" s="399" t="s">
        <v>4473</v>
      </c>
      <c r="E3702" s="400" t="s">
        <v>947</v>
      </c>
      <c r="F3702" s="399" t="s">
        <v>947</v>
      </c>
      <c r="G3702" s="399">
        <v>92327</v>
      </c>
      <c r="H3702" s="399" t="s">
        <v>4940</v>
      </c>
      <c r="I3702" s="399" t="s">
        <v>1036</v>
      </c>
      <c r="J3702" s="399" t="s">
        <v>950</v>
      </c>
      <c r="K3702" s="400">
        <v>16.38</v>
      </c>
      <c r="L3702" s="399" t="s">
        <v>951</v>
      </c>
    </row>
    <row r="3703" spans="1:12" ht="13.5">
      <c r="A3703" s="399" t="s">
        <v>4248</v>
      </c>
      <c r="B3703" s="399" t="s">
        <v>4249</v>
      </c>
      <c r="C3703" s="399" t="s">
        <v>3611</v>
      </c>
      <c r="D3703" s="399" t="s">
        <v>4473</v>
      </c>
      <c r="E3703" s="400" t="s">
        <v>947</v>
      </c>
      <c r="F3703" s="399" t="s">
        <v>947</v>
      </c>
      <c r="G3703" s="399">
        <v>92328</v>
      </c>
      <c r="H3703" s="399" t="s">
        <v>4941</v>
      </c>
      <c r="I3703" s="399" t="s">
        <v>1036</v>
      </c>
      <c r="J3703" s="399" t="s">
        <v>950</v>
      </c>
      <c r="K3703" s="400">
        <v>24.1</v>
      </c>
      <c r="L3703" s="399" t="s">
        <v>951</v>
      </c>
    </row>
    <row r="3704" spans="1:12" ht="13.5">
      <c r="A3704" s="399" t="s">
        <v>4248</v>
      </c>
      <c r="B3704" s="399" t="s">
        <v>4249</v>
      </c>
      <c r="C3704" s="399" t="s">
        <v>3611</v>
      </c>
      <c r="D3704" s="399" t="s">
        <v>4473</v>
      </c>
      <c r="E3704" s="400" t="s">
        <v>947</v>
      </c>
      <c r="F3704" s="399" t="s">
        <v>947</v>
      </c>
      <c r="G3704" s="399">
        <v>92329</v>
      </c>
      <c r="H3704" s="399" t="s">
        <v>4942</v>
      </c>
      <c r="I3704" s="399" t="s">
        <v>1036</v>
      </c>
      <c r="J3704" s="399" t="s">
        <v>950</v>
      </c>
      <c r="K3704" s="400">
        <v>6.06</v>
      </c>
      <c r="L3704" s="399" t="s">
        <v>951</v>
      </c>
    </row>
    <row r="3705" spans="1:12" ht="13.5">
      <c r="A3705" s="399" t="s">
        <v>4248</v>
      </c>
      <c r="B3705" s="399" t="s">
        <v>4249</v>
      </c>
      <c r="C3705" s="399" t="s">
        <v>3611</v>
      </c>
      <c r="D3705" s="399" t="s">
        <v>4473</v>
      </c>
      <c r="E3705" s="400" t="s">
        <v>947</v>
      </c>
      <c r="F3705" s="399" t="s">
        <v>947</v>
      </c>
      <c r="G3705" s="399">
        <v>92330</v>
      </c>
      <c r="H3705" s="399" t="s">
        <v>4943</v>
      </c>
      <c r="I3705" s="399" t="s">
        <v>1036</v>
      </c>
      <c r="J3705" s="399" t="s">
        <v>950</v>
      </c>
      <c r="K3705" s="400">
        <v>9.9600000000000009</v>
      </c>
      <c r="L3705" s="399" t="s">
        <v>951</v>
      </c>
    </row>
    <row r="3706" spans="1:12" ht="13.5">
      <c r="A3706" s="399" t="s">
        <v>4248</v>
      </c>
      <c r="B3706" s="399" t="s">
        <v>4249</v>
      </c>
      <c r="C3706" s="399" t="s">
        <v>3611</v>
      </c>
      <c r="D3706" s="399" t="s">
        <v>4473</v>
      </c>
      <c r="E3706" s="400" t="s">
        <v>947</v>
      </c>
      <c r="F3706" s="399" t="s">
        <v>947</v>
      </c>
      <c r="G3706" s="399">
        <v>92331</v>
      </c>
      <c r="H3706" s="399" t="s">
        <v>4944</v>
      </c>
      <c r="I3706" s="399" t="s">
        <v>1036</v>
      </c>
      <c r="J3706" s="399" t="s">
        <v>950</v>
      </c>
      <c r="K3706" s="400">
        <v>15.23</v>
      </c>
      <c r="L3706" s="399" t="s">
        <v>951</v>
      </c>
    </row>
    <row r="3707" spans="1:12" ht="13.5">
      <c r="A3707" s="399" t="s">
        <v>4248</v>
      </c>
      <c r="B3707" s="399" t="s">
        <v>4249</v>
      </c>
      <c r="C3707" s="399" t="s">
        <v>3611</v>
      </c>
      <c r="D3707" s="399" t="s">
        <v>4473</v>
      </c>
      <c r="E3707" s="400" t="s">
        <v>947</v>
      </c>
      <c r="F3707" s="399" t="s">
        <v>947</v>
      </c>
      <c r="G3707" s="399">
        <v>92332</v>
      </c>
      <c r="H3707" s="399" t="s">
        <v>4945</v>
      </c>
      <c r="I3707" s="399" t="s">
        <v>1036</v>
      </c>
      <c r="J3707" s="399" t="s">
        <v>950</v>
      </c>
      <c r="K3707" s="400">
        <v>12.52</v>
      </c>
      <c r="L3707" s="399" t="s">
        <v>951</v>
      </c>
    </row>
    <row r="3708" spans="1:12" ht="13.5">
      <c r="A3708" s="399" t="s">
        <v>4248</v>
      </c>
      <c r="B3708" s="399" t="s">
        <v>4249</v>
      </c>
      <c r="C3708" s="399" t="s">
        <v>3611</v>
      </c>
      <c r="D3708" s="399" t="s">
        <v>4473</v>
      </c>
      <c r="E3708" s="400" t="s">
        <v>947</v>
      </c>
      <c r="F3708" s="399" t="s">
        <v>947</v>
      </c>
      <c r="G3708" s="399">
        <v>92333</v>
      </c>
      <c r="H3708" s="399" t="s">
        <v>4946</v>
      </c>
      <c r="I3708" s="399" t="s">
        <v>1036</v>
      </c>
      <c r="J3708" s="399" t="s">
        <v>950</v>
      </c>
      <c r="K3708" s="400">
        <v>21.69</v>
      </c>
      <c r="L3708" s="399" t="s">
        <v>951</v>
      </c>
    </row>
    <row r="3709" spans="1:12" ht="13.5">
      <c r="A3709" s="399" t="s">
        <v>4248</v>
      </c>
      <c r="B3709" s="399" t="s">
        <v>4249</v>
      </c>
      <c r="C3709" s="399" t="s">
        <v>3611</v>
      </c>
      <c r="D3709" s="399" t="s">
        <v>4473</v>
      </c>
      <c r="E3709" s="400" t="s">
        <v>947</v>
      </c>
      <c r="F3709" s="399" t="s">
        <v>947</v>
      </c>
      <c r="G3709" s="399">
        <v>92334</v>
      </c>
      <c r="H3709" s="399" t="s">
        <v>4947</v>
      </c>
      <c r="I3709" s="399" t="s">
        <v>1036</v>
      </c>
      <c r="J3709" s="399" t="s">
        <v>950</v>
      </c>
      <c r="K3709" s="400">
        <v>31.16</v>
      </c>
      <c r="L3709" s="399" t="s">
        <v>951</v>
      </c>
    </row>
    <row r="3710" spans="1:12" ht="13.5">
      <c r="A3710" s="399" t="s">
        <v>4248</v>
      </c>
      <c r="B3710" s="399" t="s">
        <v>4249</v>
      </c>
      <c r="C3710" s="399" t="s">
        <v>3611</v>
      </c>
      <c r="D3710" s="399" t="s">
        <v>4473</v>
      </c>
      <c r="E3710" s="400" t="s">
        <v>947</v>
      </c>
      <c r="F3710" s="399" t="s">
        <v>947</v>
      </c>
      <c r="G3710" s="399">
        <v>92344</v>
      </c>
      <c r="H3710" s="399" t="s">
        <v>4948</v>
      </c>
      <c r="I3710" s="399" t="s">
        <v>1036</v>
      </c>
      <c r="J3710" s="399" t="s">
        <v>1037</v>
      </c>
      <c r="K3710" s="400">
        <v>45.28</v>
      </c>
      <c r="L3710" s="399" t="s">
        <v>951</v>
      </c>
    </row>
    <row r="3711" spans="1:12" ht="13.5">
      <c r="A3711" s="399" t="s">
        <v>4248</v>
      </c>
      <c r="B3711" s="399" t="s">
        <v>4249</v>
      </c>
      <c r="C3711" s="399" t="s">
        <v>3611</v>
      </c>
      <c r="D3711" s="399" t="s">
        <v>4473</v>
      </c>
      <c r="E3711" s="400" t="s">
        <v>947</v>
      </c>
      <c r="F3711" s="399" t="s">
        <v>947</v>
      </c>
      <c r="G3711" s="399">
        <v>92345</v>
      </c>
      <c r="H3711" s="399" t="s">
        <v>4949</v>
      </c>
      <c r="I3711" s="399" t="s">
        <v>1036</v>
      </c>
      <c r="J3711" s="399" t="s">
        <v>1037</v>
      </c>
      <c r="K3711" s="400">
        <v>45.27</v>
      </c>
      <c r="L3711" s="399" t="s">
        <v>951</v>
      </c>
    </row>
    <row r="3712" spans="1:12" ht="13.5">
      <c r="A3712" s="399" t="s">
        <v>4248</v>
      </c>
      <c r="B3712" s="399" t="s">
        <v>4249</v>
      </c>
      <c r="C3712" s="399" t="s">
        <v>3611</v>
      </c>
      <c r="D3712" s="399" t="s">
        <v>4473</v>
      </c>
      <c r="E3712" s="400" t="s">
        <v>947</v>
      </c>
      <c r="F3712" s="399" t="s">
        <v>947</v>
      </c>
      <c r="G3712" s="399">
        <v>92346</v>
      </c>
      <c r="H3712" s="399" t="s">
        <v>4950</v>
      </c>
      <c r="I3712" s="399" t="s">
        <v>1036</v>
      </c>
      <c r="J3712" s="399" t="s">
        <v>1037</v>
      </c>
      <c r="K3712" s="400">
        <v>57.98</v>
      </c>
      <c r="L3712" s="399" t="s">
        <v>951</v>
      </c>
    </row>
    <row r="3713" spans="1:12" ht="13.5">
      <c r="A3713" s="399" t="s">
        <v>4248</v>
      </c>
      <c r="B3713" s="399" t="s">
        <v>4249</v>
      </c>
      <c r="C3713" s="399" t="s">
        <v>3611</v>
      </c>
      <c r="D3713" s="399" t="s">
        <v>4473</v>
      </c>
      <c r="E3713" s="400" t="s">
        <v>947</v>
      </c>
      <c r="F3713" s="399" t="s">
        <v>947</v>
      </c>
      <c r="G3713" s="399">
        <v>92347</v>
      </c>
      <c r="H3713" s="399" t="s">
        <v>4951</v>
      </c>
      <c r="I3713" s="399" t="s">
        <v>1036</v>
      </c>
      <c r="J3713" s="399" t="s">
        <v>1037</v>
      </c>
      <c r="K3713" s="400">
        <v>63.69</v>
      </c>
      <c r="L3713" s="399" t="s">
        <v>951</v>
      </c>
    </row>
    <row r="3714" spans="1:12" ht="13.5">
      <c r="A3714" s="399" t="s">
        <v>4248</v>
      </c>
      <c r="B3714" s="399" t="s">
        <v>4249</v>
      </c>
      <c r="C3714" s="399" t="s">
        <v>3611</v>
      </c>
      <c r="D3714" s="399" t="s">
        <v>4473</v>
      </c>
      <c r="E3714" s="400" t="s">
        <v>947</v>
      </c>
      <c r="F3714" s="399" t="s">
        <v>947</v>
      </c>
      <c r="G3714" s="399">
        <v>92348</v>
      </c>
      <c r="H3714" s="399" t="s">
        <v>4952</v>
      </c>
      <c r="I3714" s="399" t="s">
        <v>1036</v>
      </c>
      <c r="J3714" s="399" t="s">
        <v>1037</v>
      </c>
      <c r="K3714" s="400">
        <v>79.010000000000005</v>
      </c>
      <c r="L3714" s="399" t="s">
        <v>951</v>
      </c>
    </row>
    <row r="3715" spans="1:12" ht="13.5">
      <c r="A3715" s="399" t="s">
        <v>4248</v>
      </c>
      <c r="B3715" s="399" t="s">
        <v>4249</v>
      </c>
      <c r="C3715" s="399" t="s">
        <v>3611</v>
      </c>
      <c r="D3715" s="399" t="s">
        <v>4473</v>
      </c>
      <c r="E3715" s="400" t="s">
        <v>947</v>
      </c>
      <c r="F3715" s="399" t="s">
        <v>947</v>
      </c>
      <c r="G3715" s="399">
        <v>92349</v>
      </c>
      <c r="H3715" s="399" t="s">
        <v>4953</v>
      </c>
      <c r="I3715" s="399" t="s">
        <v>1036</v>
      </c>
      <c r="J3715" s="399" t="s">
        <v>1037</v>
      </c>
      <c r="K3715" s="400">
        <v>84.09</v>
      </c>
      <c r="L3715" s="399" t="s">
        <v>951</v>
      </c>
    </row>
    <row r="3716" spans="1:12" ht="13.5">
      <c r="A3716" s="399" t="s">
        <v>4248</v>
      </c>
      <c r="B3716" s="399" t="s">
        <v>4249</v>
      </c>
      <c r="C3716" s="399" t="s">
        <v>3611</v>
      </c>
      <c r="D3716" s="399" t="s">
        <v>4473</v>
      </c>
      <c r="E3716" s="400" t="s">
        <v>947</v>
      </c>
      <c r="F3716" s="399" t="s">
        <v>947</v>
      </c>
      <c r="G3716" s="399">
        <v>92350</v>
      </c>
      <c r="H3716" s="399" t="s">
        <v>4954</v>
      </c>
      <c r="I3716" s="399" t="s">
        <v>1036</v>
      </c>
      <c r="J3716" s="399" t="s">
        <v>1037</v>
      </c>
      <c r="K3716" s="400">
        <v>67.37</v>
      </c>
      <c r="L3716" s="399" t="s">
        <v>951</v>
      </c>
    </row>
    <row r="3717" spans="1:12" ht="13.5">
      <c r="A3717" s="399" t="s">
        <v>4248</v>
      </c>
      <c r="B3717" s="399" t="s">
        <v>4249</v>
      </c>
      <c r="C3717" s="399" t="s">
        <v>3611</v>
      </c>
      <c r="D3717" s="399" t="s">
        <v>4473</v>
      </c>
      <c r="E3717" s="400" t="s">
        <v>947</v>
      </c>
      <c r="F3717" s="399" t="s">
        <v>947</v>
      </c>
      <c r="G3717" s="399">
        <v>92351</v>
      </c>
      <c r="H3717" s="399" t="s">
        <v>4955</v>
      </c>
      <c r="I3717" s="399" t="s">
        <v>1036</v>
      </c>
      <c r="J3717" s="399" t="s">
        <v>1037</v>
      </c>
      <c r="K3717" s="400">
        <v>66.099999999999994</v>
      </c>
      <c r="L3717" s="399" t="s">
        <v>951</v>
      </c>
    </row>
    <row r="3718" spans="1:12" ht="13.5">
      <c r="A3718" s="399" t="s">
        <v>4248</v>
      </c>
      <c r="B3718" s="399" t="s">
        <v>4249</v>
      </c>
      <c r="C3718" s="399" t="s">
        <v>3611</v>
      </c>
      <c r="D3718" s="399" t="s">
        <v>4473</v>
      </c>
      <c r="E3718" s="400" t="s">
        <v>947</v>
      </c>
      <c r="F3718" s="399" t="s">
        <v>947</v>
      </c>
      <c r="G3718" s="399">
        <v>92352</v>
      </c>
      <c r="H3718" s="399" t="s">
        <v>4956</v>
      </c>
      <c r="I3718" s="399" t="s">
        <v>1036</v>
      </c>
      <c r="J3718" s="399" t="s">
        <v>1037</v>
      </c>
      <c r="K3718" s="400">
        <v>97.85</v>
      </c>
      <c r="L3718" s="399" t="s">
        <v>951</v>
      </c>
    </row>
    <row r="3719" spans="1:12" ht="13.5">
      <c r="A3719" s="399" t="s">
        <v>4248</v>
      </c>
      <c r="B3719" s="399" t="s">
        <v>4249</v>
      </c>
      <c r="C3719" s="399" t="s">
        <v>3611</v>
      </c>
      <c r="D3719" s="399" t="s">
        <v>4473</v>
      </c>
      <c r="E3719" s="400" t="s">
        <v>947</v>
      </c>
      <c r="F3719" s="399" t="s">
        <v>947</v>
      </c>
      <c r="G3719" s="399">
        <v>92353</v>
      </c>
      <c r="H3719" s="399" t="s">
        <v>4957</v>
      </c>
      <c r="I3719" s="399" t="s">
        <v>1036</v>
      </c>
      <c r="J3719" s="399" t="s">
        <v>1037</v>
      </c>
      <c r="K3719" s="400">
        <v>92.27</v>
      </c>
      <c r="L3719" s="399" t="s">
        <v>951</v>
      </c>
    </row>
    <row r="3720" spans="1:12" ht="13.5">
      <c r="A3720" s="399" t="s">
        <v>4248</v>
      </c>
      <c r="B3720" s="399" t="s">
        <v>4249</v>
      </c>
      <c r="C3720" s="399" t="s">
        <v>3611</v>
      </c>
      <c r="D3720" s="399" t="s">
        <v>4473</v>
      </c>
      <c r="E3720" s="400" t="s">
        <v>947</v>
      </c>
      <c r="F3720" s="399" t="s">
        <v>947</v>
      </c>
      <c r="G3720" s="399">
        <v>92354</v>
      </c>
      <c r="H3720" s="399" t="s">
        <v>4958</v>
      </c>
      <c r="I3720" s="399" t="s">
        <v>1036</v>
      </c>
      <c r="J3720" s="399" t="s">
        <v>1037</v>
      </c>
      <c r="K3720" s="400">
        <v>127.18</v>
      </c>
      <c r="L3720" s="399" t="s">
        <v>951</v>
      </c>
    </row>
    <row r="3721" spans="1:12" ht="13.5">
      <c r="A3721" s="399" t="s">
        <v>4248</v>
      </c>
      <c r="B3721" s="399" t="s">
        <v>4249</v>
      </c>
      <c r="C3721" s="399" t="s">
        <v>3611</v>
      </c>
      <c r="D3721" s="399" t="s">
        <v>4473</v>
      </c>
      <c r="E3721" s="400" t="s">
        <v>947</v>
      </c>
      <c r="F3721" s="399" t="s">
        <v>947</v>
      </c>
      <c r="G3721" s="399">
        <v>92355</v>
      </c>
      <c r="H3721" s="399" t="s">
        <v>4959</v>
      </c>
      <c r="I3721" s="399" t="s">
        <v>1036</v>
      </c>
      <c r="J3721" s="399" t="s">
        <v>1037</v>
      </c>
      <c r="K3721" s="400">
        <v>116.41</v>
      </c>
      <c r="L3721" s="399" t="s">
        <v>951</v>
      </c>
    </row>
    <row r="3722" spans="1:12" ht="13.5">
      <c r="A3722" s="399" t="s">
        <v>4248</v>
      </c>
      <c r="B3722" s="399" t="s">
        <v>4249</v>
      </c>
      <c r="C3722" s="399" t="s">
        <v>3611</v>
      </c>
      <c r="D3722" s="399" t="s">
        <v>4473</v>
      </c>
      <c r="E3722" s="400" t="s">
        <v>947</v>
      </c>
      <c r="F3722" s="399" t="s">
        <v>947</v>
      </c>
      <c r="G3722" s="399">
        <v>92356</v>
      </c>
      <c r="H3722" s="399" t="s">
        <v>4960</v>
      </c>
      <c r="I3722" s="399" t="s">
        <v>1036</v>
      </c>
      <c r="J3722" s="399" t="s">
        <v>1037</v>
      </c>
      <c r="K3722" s="400">
        <v>88.14</v>
      </c>
      <c r="L3722" s="399" t="s">
        <v>951</v>
      </c>
    </row>
    <row r="3723" spans="1:12" ht="13.5">
      <c r="A3723" s="399" t="s">
        <v>4248</v>
      </c>
      <c r="B3723" s="399" t="s">
        <v>4249</v>
      </c>
      <c r="C3723" s="399" t="s">
        <v>3611</v>
      </c>
      <c r="D3723" s="399" t="s">
        <v>4473</v>
      </c>
      <c r="E3723" s="400" t="s">
        <v>947</v>
      </c>
      <c r="F3723" s="399" t="s">
        <v>947</v>
      </c>
      <c r="G3723" s="399">
        <v>92357</v>
      </c>
      <c r="H3723" s="399" t="s">
        <v>4961</v>
      </c>
      <c r="I3723" s="399" t="s">
        <v>1036</v>
      </c>
      <c r="J3723" s="399" t="s">
        <v>1037</v>
      </c>
      <c r="K3723" s="400">
        <v>125.87</v>
      </c>
      <c r="L3723" s="399" t="s">
        <v>951</v>
      </c>
    </row>
    <row r="3724" spans="1:12" ht="13.5">
      <c r="A3724" s="399" t="s">
        <v>4248</v>
      </c>
      <c r="B3724" s="399" t="s">
        <v>4249</v>
      </c>
      <c r="C3724" s="399" t="s">
        <v>3611</v>
      </c>
      <c r="D3724" s="399" t="s">
        <v>4473</v>
      </c>
      <c r="E3724" s="400" t="s">
        <v>947</v>
      </c>
      <c r="F3724" s="399" t="s">
        <v>947</v>
      </c>
      <c r="G3724" s="399">
        <v>92358</v>
      </c>
      <c r="H3724" s="399" t="s">
        <v>4962</v>
      </c>
      <c r="I3724" s="399" t="s">
        <v>1036</v>
      </c>
      <c r="J3724" s="399" t="s">
        <v>1037</v>
      </c>
      <c r="K3724" s="400">
        <v>154.22</v>
      </c>
      <c r="L3724" s="399" t="s">
        <v>951</v>
      </c>
    </row>
    <row r="3725" spans="1:12" ht="13.5">
      <c r="A3725" s="399" t="s">
        <v>4248</v>
      </c>
      <c r="B3725" s="399" t="s">
        <v>4249</v>
      </c>
      <c r="C3725" s="399" t="s">
        <v>3611</v>
      </c>
      <c r="D3725" s="399" t="s">
        <v>4473</v>
      </c>
      <c r="E3725" s="400" t="s">
        <v>947</v>
      </c>
      <c r="F3725" s="399" t="s">
        <v>947</v>
      </c>
      <c r="G3725" s="399">
        <v>92369</v>
      </c>
      <c r="H3725" s="399" t="s">
        <v>4963</v>
      </c>
      <c r="I3725" s="399" t="s">
        <v>1036</v>
      </c>
      <c r="J3725" s="399" t="s">
        <v>1037</v>
      </c>
      <c r="K3725" s="400">
        <v>25.87</v>
      </c>
      <c r="L3725" s="399" t="s">
        <v>951</v>
      </c>
    </row>
    <row r="3726" spans="1:12" ht="13.5">
      <c r="A3726" s="399" t="s">
        <v>4248</v>
      </c>
      <c r="B3726" s="399" t="s">
        <v>4249</v>
      </c>
      <c r="C3726" s="399" t="s">
        <v>3611</v>
      </c>
      <c r="D3726" s="399" t="s">
        <v>4473</v>
      </c>
      <c r="E3726" s="400" t="s">
        <v>947</v>
      </c>
      <c r="F3726" s="399" t="s">
        <v>947</v>
      </c>
      <c r="G3726" s="399">
        <v>92370</v>
      </c>
      <c r="H3726" s="399" t="s">
        <v>4964</v>
      </c>
      <c r="I3726" s="399" t="s">
        <v>1036</v>
      </c>
      <c r="J3726" s="399" t="s">
        <v>1037</v>
      </c>
      <c r="K3726" s="400">
        <v>26.9</v>
      </c>
      <c r="L3726" s="399" t="s">
        <v>951</v>
      </c>
    </row>
    <row r="3727" spans="1:12" ht="13.5">
      <c r="A3727" s="399" t="s">
        <v>4248</v>
      </c>
      <c r="B3727" s="399" t="s">
        <v>4249</v>
      </c>
      <c r="C3727" s="399" t="s">
        <v>3611</v>
      </c>
      <c r="D3727" s="399" t="s">
        <v>4473</v>
      </c>
      <c r="E3727" s="400" t="s">
        <v>947</v>
      </c>
      <c r="F3727" s="399" t="s">
        <v>947</v>
      </c>
      <c r="G3727" s="399">
        <v>92371</v>
      </c>
      <c r="H3727" s="399" t="s">
        <v>4965</v>
      </c>
      <c r="I3727" s="399" t="s">
        <v>1036</v>
      </c>
      <c r="J3727" s="399" t="s">
        <v>1037</v>
      </c>
      <c r="K3727" s="400">
        <v>30.66</v>
      </c>
      <c r="L3727" s="399" t="s">
        <v>951</v>
      </c>
    </row>
    <row r="3728" spans="1:12" ht="13.5">
      <c r="A3728" s="399" t="s">
        <v>4248</v>
      </c>
      <c r="B3728" s="399" t="s">
        <v>4249</v>
      </c>
      <c r="C3728" s="399" t="s">
        <v>3611</v>
      </c>
      <c r="D3728" s="399" t="s">
        <v>4473</v>
      </c>
      <c r="E3728" s="400" t="s">
        <v>947</v>
      </c>
      <c r="F3728" s="399" t="s">
        <v>947</v>
      </c>
      <c r="G3728" s="399">
        <v>92372</v>
      </c>
      <c r="H3728" s="399" t="s">
        <v>4966</v>
      </c>
      <c r="I3728" s="399" t="s">
        <v>1036</v>
      </c>
      <c r="J3728" s="399" t="s">
        <v>1037</v>
      </c>
      <c r="K3728" s="400">
        <v>31.62</v>
      </c>
      <c r="L3728" s="399" t="s">
        <v>951</v>
      </c>
    </row>
    <row r="3729" spans="1:12" ht="13.5">
      <c r="A3729" s="399" t="s">
        <v>4248</v>
      </c>
      <c r="B3729" s="399" t="s">
        <v>4249</v>
      </c>
      <c r="C3729" s="399" t="s">
        <v>3611</v>
      </c>
      <c r="D3729" s="399" t="s">
        <v>4473</v>
      </c>
      <c r="E3729" s="400" t="s">
        <v>947</v>
      </c>
      <c r="F3729" s="399" t="s">
        <v>947</v>
      </c>
      <c r="G3729" s="399">
        <v>92373</v>
      </c>
      <c r="H3729" s="399" t="s">
        <v>4967</v>
      </c>
      <c r="I3729" s="399" t="s">
        <v>1036</v>
      </c>
      <c r="J3729" s="399" t="s">
        <v>1037</v>
      </c>
      <c r="K3729" s="400">
        <v>35.75</v>
      </c>
      <c r="L3729" s="399" t="s">
        <v>951</v>
      </c>
    </row>
    <row r="3730" spans="1:12" ht="13.5">
      <c r="A3730" s="399" t="s">
        <v>4248</v>
      </c>
      <c r="B3730" s="399" t="s">
        <v>4249</v>
      </c>
      <c r="C3730" s="399" t="s">
        <v>3611</v>
      </c>
      <c r="D3730" s="399" t="s">
        <v>4473</v>
      </c>
      <c r="E3730" s="400" t="s">
        <v>947</v>
      </c>
      <c r="F3730" s="399" t="s">
        <v>947</v>
      </c>
      <c r="G3730" s="399">
        <v>92374</v>
      </c>
      <c r="H3730" s="399" t="s">
        <v>4968</v>
      </c>
      <c r="I3730" s="399" t="s">
        <v>1036</v>
      </c>
      <c r="J3730" s="399" t="s">
        <v>1037</v>
      </c>
      <c r="K3730" s="400">
        <v>35.93</v>
      </c>
      <c r="L3730" s="399" t="s">
        <v>951</v>
      </c>
    </row>
    <row r="3731" spans="1:12" ht="13.5">
      <c r="A3731" s="399" t="s">
        <v>4248</v>
      </c>
      <c r="B3731" s="399" t="s">
        <v>4249</v>
      </c>
      <c r="C3731" s="399" t="s">
        <v>3611</v>
      </c>
      <c r="D3731" s="399" t="s">
        <v>4473</v>
      </c>
      <c r="E3731" s="400" t="s">
        <v>947</v>
      </c>
      <c r="F3731" s="399" t="s">
        <v>947</v>
      </c>
      <c r="G3731" s="399">
        <v>92375</v>
      </c>
      <c r="H3731" s="399" t="s">
        <v>4969</v>
      </c>
      <c r="I3731" s="399" t="s">
        <v>1036</v>
      </c>
      <c r="J3731" s="399" t="s">
        <v>1037</v>
      </c>
      <c r="K3731" s="400">
        <v>45.24</v>
      </c>
      <c r="L3731" s="399" t="s">
        <v>951</v>
      </c>
    </row>
    <row r="3732" spans="1:12" ht="13.5">
      <c r="A3732" s="399" t="s">
        <v>4248</v>
      </c>
      <c r="B3732" s="399" t="s">
        <v>4249</v>
      </c>
      <c r="C3732" s="399" t="s">
        <v>3611</v>
      </c>
      <c r="D3732" s="399" t="s">
        <v>4473</v>
      </c>
      <c r="E3732" s="400" t="s">
        <v>947</v>
      </c>
      <c r="F3732" s="399" t="s">
        <v>947</v>
      </c>
      <c r="G3732" s="399">
        <v>92376</v>
      </c>
      <c r="H3732" s="399" t="s">
        <v>4970</v>
      </c>
      <c r="I3732" s="399" t="s">
        <v>1036</v>
      </c>
      <c r="J3732" s="399" t="s">
        <v>1037</v>
      </c>
      <c r="K3732" s="400">
        <v>45.23</v>
      </c>
      <c r="L3732" s="399" t="s">
        <v>951</v>
      </c>
    </row>
    <row r="3733" spans="1:12" ht="13.5">
      <c r="A3733" s="399" t="s">
        <v>4248</v>
      </c>
      <c r="B3733" s="399" t="s">
        <v>4249</v>
      </c>
      <c r="C3733" s="399" t="s">
        <v>3611</v>
      </c>
      <c r="D3733" s="399" t="s">
        <v>4473</v>
      </c>
      <c r="E3733" s="400" t="s">
        <v>947</v>
      </c>
      <c r="F3733" s="399" t="s">
        <v>947</v>
      </c>
      <c r="G3733" s="399">
        <v>92377</v>
      </c>
      <c r="H3733" s="399" t="s">
        <v>4971</v>
      </c>
      <c r="I3733" s="399" t="s">
        <v>1036</v>
      </c>
      <c r="J3733" s="399" t="s">
        <v>1037</v>
      </c>
      <c r="K3733" s="400">
        <v>59.31</v>
      </c>
      <c r="L3733" s="399" t="s">
        <v>951</v>
      </c>
    </row>
    <row r="3734" spans="1:12" ht="13.5">
      <c r="A3734" s="399" t="s">
        <v>4248</v>
      </c>
      <c r="B3734" s="399" t="s">
        <v>4249</v>
      </c>
      <c r="C3734" s="399" t="s">
        <v>3611</v>
      </c>
      <c r="D3734" s="399" t="s">
        <v>4473</v>
      </c>
      <c r="E3734" s="400" t="s">
        <v>947</v>
      </c>
      <c r="F3734" s="399" t="s">
        <v>947</v>
      </c>
      <c r="G3734" s="399">
        <v>92378</v>
      </c>
      <c r="H3734" s="399" t="s">
        <v>4972</v>
      </c>
      <c r="I3734" s="399" t="s">
        <v>1036</v>
      </c>
      <c r="J3734" s="399" t="s">
        <v>1037</v>
      </c>
      <c r="K3734" s="400">
        <v>65.02</v>
      </c>
      <c r="L3734" s="399" t="s">
        <v>951</v>
      </c>
    </row>
    <row r="3735" spans="1:12" ht="13.5">
      <c r="A3735" s="399" t="s">
        <v>4248</v>
      </c>
      <c r="B3735" s="399" t="s">
        <v>4249</v>
      </c>
      <c r="C3735" s="399" t="s">
        <v>3611</v>
      </c>
      <c r="D3735" s="399" t="s">
        <v>4473</v>
      </c>
      <c r="E3735" s="400" t="s">
        <v>947</v>
      </c>
      <c r="F3735" s="399" t="s">
        <v>947</v>
      </c>
      <c r="G3735" s="399">
        <v>92379</v>
      </c>
      <c r="H3735" s="399" t="s">
        <v>4973</v>
      </c>
      <c r="I3735" s="399" t="s">
        <v>1036</v>
      </c>
      <c r="J3735" s="399" t="s">
        <v>1037</v>
      </c>
      <c r="K3735" s="400">
        <v>81.760000000000005</v>
      </c>
      <c r="L3735" s="399" t="s">
        <v>951</v>
      </c>
    </row>
    <row r="3736" spans="1:12" ht="13.5">
      <c r="A3736" s="399" t="s">
        <v>4248</v>
      </c>
      <c r="B3736" s="399" t="s">
        <v>4249</v>
      </c>
      <c r="C3736" s="399" t="s">
        <v>3611</v>
      </c>
      <c r="D3736" s="399" t="s">
        <v>4473</v>
      </c>
      <c r="E3736" s="400" t="s">
        <v>947</v>
      </c>
      <c r="F3736" s="399" t="s">
        <v>947</v>
      </c>
      <c r="G3736" s="399">
        <v>92380</v>
      </c>
      <c r="H3736" s="399" t="s">
        <v>4974</v>
      </c>
      <c r="I3736" s="399" t="s">
        <v>1036</v>
      </c>
      <c r="J3736" s="399" t="s">
        <v>1037</v>
      </c>
      <c r="K3736" s="400">
        <v>86.84</v>
      </c>
      <c r="L3736" s="399" t="s">
        <v>951</v>
      </c>
    </row>
    <row r="3737" spans="1:12" ht="13.5">
      <c r="A3737" s="399" t="s">
        <v>4248</v>
      </c>
      <c r="B3737" s="399" t="s">
        <v>4249</v>
      </c>
      <c r="C3737" s="399" t="s">
        <v>3611</v>
      </c>
      <c r="D3737" s="399" t="s">
        <v>4473</v>
      </c>
      <c r="E3737" s="400" t="s">
        <v>947</v>
      </c>
      <c r="F3737" s="399" t="s">
        <v>947</v>
      </c>
      <c r="G3737" s="399">
        <v>92381</v>
      </c>
      <c r="H3737" s="399" t="s">
        <v>4975</v>
      </c>
      <c r="I3737" s="399" t="s">
        <v>1036</v>
      </c>
      <c r="J3737" s="399" t="s">
        <v>1037</v>
      </c>
      <c r="K3737" s="400">
        <v>39.08</v>
      </c>
      <c r="L3737" s="399" t="s">
        <v>951</v>
      </c>
    </row>
    <row r="3738" spans="1:12" ht="13.5">
      <c r="A3738" s="399" t="s">
        <v>4248</v>
      </c>
      <c r="B3738" s="399" t="s">
        <v>4249</v>
      </c>
      <c r="C3738" s="399" t="s">
        <v>3611</v>
      </c>
      <c r="D3738" s="399" t="s">
        <v>4473</v>
      </c>
      <c r="E3738" s="400" t="s">
        <v>947</v>
      </c>
      <c r="F3738" s="399" t="s">
        <v>947</v>
      </c>
      <c r="G3738" s="399">
        <v>92382</v>
      </c>
      <c r="H3738" s="399" t="s">
        <v>4976</v>
      </c>
      <c r="I3738" s="399" t="s">
        <v>1036</v>
      </c>
      <c r="J3738" s="399" t="s">
        <v>1037</v>
      </c>
      <c r="K3738" s="400">
        <v>37.71</v>
      </c>
      <c r="L3738" s="399" t="s">
        <v>951</v>
      </c>
    </row>
    <row r="3739" spans="1:12" ht="13.5">
      <c r="A3739" s="399" t="s">
        <v>4248</v>
      </c>
      <c r="B3739" s="399" t="s">
        <v>4249</v>
      </c>
      <c r="C3739" s="399" t="s">
        <v>3611</v>
      </c>
      <c r="D3739" s="399" t="s">
        <v>4473</v>
      </c>
      <c r="E3739" s="400" t="s">
        <v>947</v>
      </c>
      <c r="F3739" s="399" t="s">
        <v>947</v>
      </c>
      <c r="G3739" s="399">
        <v>92383</v>
      </c>
      <c r="H3739" s="399" t="s">
        <v>4977</v>
      </c>
      <c r="I3739" s="399" t="s">
        <v>1036</v>
      </c>
      <c r="J3739" s="399" t="s">
        <v>1037</v>
      </c>
      <c r="K3739" s="400">
        <v>47.92</v>
      </c>
      <c r="L3739" s="399" t="s">
        <v>951</v>
      </c>
    </row>
    <row r="3740" spans="1:12" ht="13.5">
      <c r="A3740" s="399" t="s">
        <v>4248</v>
      </c>
      <c r="B3740" s="399" t="s">
        <v>4249</v>
      </c>
      <c r="C3740" s="399" t="s">
        <v>3611</v>
      </c>
      <c r="D3740" s="399" t="s">
        <v>4473</v>
      </c>
      <c r="E3740" s="400" t="s">
        <v>947</v>
      </c>
      <c r="F3740" s="399" t="s">
        <v>947</v>
      </c>
      <c r="G3740" s="399">
        <v>92384</v>
      </c>
      <c r="H3740" s="399" t="s">
        <v>4978</v>
      </c>
      <c r="I3740" s="399" t="s">
        <v>1036</v>
      </c>
      <c r="J3740" s="399" t="s">
        <v>1037</v>
      </c>
      <c r="K3740" s="400">
        <v>45.2</v>
      </c>
      <c r="L3740" s="399" t="s">
        <v>951</v>
      </c>
    </row>
    <row r="3741" spans="1:12" ht="13.5">
      <c r="A3741" s="399" t="s">
        <v>4248</v>
      </c>
      <c r="B3741" s="399" t="s">
        <v>4249</v>
      </c>
      <c r="C3741" s="399" t="s">
        <v>3611</v>
      </c>
      <c r="D3741" s="399" t="s">
        <v>4473</v>
      </c>
      <c r="E3741" s="400" t="s">
        <v>947</v>
      </c>
      <c r="F3741" s="399" t="s">
        <v>947</v>
      </c>
      <c r="G3741" s="399">
        <v>92385</v>
      </c>
      <c r="H3741" s="399" t="s">
        <v>4979</v>
      </c>
      <c r="I3741" s="399" t="s">
        <v>1036</v>
      </c>
      <c r="J3741" s="399" t="s">
        <v>1037</v>
      </c>
      <c r="K3741" s="400">
        <v>54.48</v>
      </c>
      <c r="L3741" s="399" t="s">
        <v>951</v>
      </c>
    </row>
    <row r="3742" spans="1:12" ht="13.5">
      <c r="A3742" s="399" t="s">
        <v>4248</v>
      </c>
      <c r="B3742" s="399" t="s">
        <v>4249</v>
      </c>
      <c r="C3742" s="399" t="s">
        <v>3611</v>
      </c>
      <c r="D3742" s="399" t="s">
        <v>4473</v>
      </c>
      <c r="E3742" s="400" t="s">
        <v>947</v>
      </c>
      <c r="F3742" s="399" t="s">
        <v>947</v>
      </c>
      <c r="G3742" s="399">
        <v>92386</v>
      </c>
      <c r="H3742" s="399" t="s">
        <v>4980</v>
      </c>
      <c r="I3742" s="399" t="s">
        <v>1036</v>
      </c>
      <c r="J3742" s="399" t="s">
        <v>1037</v>
      </c>
      <c r="K3742" s="400">
        <v>52.61</v>
      </c>
      <c r="L3742" s="399" t="s">
        <v>951</v>
      </c>
    </row>
    <row r="3743" spans="1:12" ht="13.5">
      <c r="A3743" s="399" t="s">
        <v>4248</v>
      </c>
      <c r="B3743" s="399" t="s">
        <v>4249</v>
      </c>
      <c r="C3743" s="399" t="s">
        <v>3611</v>
      </c>
      <c r="D3743" s="399" t="s">
        <v>4473</v>
      </c>
      <c r="E3743" s="400" t="s">
        <v>947</v>
      </c>
      <c r="F3743" s="399" t="s">
        <v>947</v>
      </c>
      <c r="G3743" s="399">
        <v>92387</v>
      </c>
      <c r="H3743" s="399" t="s">
        <v>4981</v>
      </c>
      <c r="I3743" s="399" t="s">
        <v>1036</v>
      </c>
      <c r="J3743" s="399" t="s">
        <v>1037</v>
      </c>
      <c r="K3743" s="400">
        <v>67.28</v>
      </c>
      <c r="L3743" s="399" t="s">
        <v>951</v>
      </c>
    </row>
    <row r="3744" spans="1:12" ht="13.5">
      <c r="A3744" s="399" t="s">
        <v>4248</v>
      </c>
      <c r="B3744" s="399" t="s">
        <v>4249</v>
      </c>
      <c r="C3744" s="399" t="s">
        <v>3611</v>
      </c>
      <c r="D3744" s="399" t="s">
        <v>4473</v>
      </c>
      <c r="E3744" s="400" t="s">
        <v>947</v>
      </c>
      <c r="F3744" s="399" t="s">
        <v>947</v>
      </c>
      <c r="G3744" s="399">
        <v>92388</v>
      </c>
      <c r="H3744" s="399" t="s">
        <v>4982</v>
      </c>
      <c r="I3744" s="399" t="s">
        <v>1036</v>
      </c>
      <c r="J3744" s="399" t="s">
        <v>1037</v>
      </c>
      <c r="K3744" s="400">
        <v>66.010000000000005</v>
      </c>
      <c r="L3744" s="399" t="s">
        <v>951</v>
      </c>
    </row>
    <row r="3745" spans="1:12" ht="13.5">
      <c r="A3745" s="399" t="s">
        <v>4248</v>
      </c>
      <c r="B3745" s="399" t="s">
        <v>4249</v>
      </c>
      <c r="C3745" s="399" t="s">
        <v>3611</v>
      </c>
      <c r="D3745" s="399" t="s">
        <v>4473</v>
      </c>
      <c r="E3745" s="400" t="s">
        <v>947</v>
      </c>
      <c r="F3745" s="399" t="s">
        <v>947</v>
      </c>
      <c r="G3745" s="399">
        <v>92389</v>
      </c>
      <c r="H3745" s="399" t="s">
        <v>4983</v>
      </c>
      <c r="I3745" s="399" t="s">
        <v>1036</v>
      </c>
      <c r="J3745" s="399" t="s">
        <v>1037</v>
      </c>
      <c r="K3745" s="400">
        <v>99.89</v>
      </c>
      <c r="L3745" s="399" t="s">
        <v>951</v>
      </c>
    </row>
    <row r="3746" spans="1:12" ht="13.5">
      <c r="A3746" s="399" t="s">
        <v>4248</v>
      </c>
      <c r="B3746" s="399" t="s">
        <v>4249</v>
      </c>
      <c r="C3746" s="399" t="s">
        <v>3611</v>
      </c>
      <c r="D3746" s="399" t="s">
        <v>4473</v>
      </c>
      <c r="E3746" s="400" t="s">
        <v>947</v>
      </c>
      <c r="F3746" s="399" t="s">
        <v>947</v>
      </c>
      <c r="G3746" s="399">
        <v>92390</v>
      </c>
      <c r="H3746" s="399" t="s">
        <v>4984</v>
      </c>
      <c r="I3746" s="399" t="s">
        <v>1036</v>
      </c>
      <c r="J3746" s="399" t="s">
        <v>1037</v>
      </c>
      <c r="K3746" s="400">
        <v>94.31</v>
      </c>
      <c r="L3746" s="399" t="s">
        <v>951</v>
      </c>
    </row>
    <row r="3747" spans="1:12" ht="13.5">
      <c r="A3747" s="399" t="s">
        <v>4248</v>
      </c>
      <c r="B3747" s="399" t="s">
        <v>4249</v>
      </c>
      <c r="C3747" s="399" t="s">
        <v>3611</v>
      </c>
      <c r="D3747" s="399" t="s">
        <v>4473</v>
      </c>
      <c r="E3747" s="400" t="s">
        <v>947</v>
      </c>
      <c r="F3747" s="399" t="s">
        <v>947</v>
      </c>
      <c r="G3747" s="399">
        <v>92635</v>
      </c>
      <c r="H3747" s="399" t="s">
        <v>4985</v>
      </c>
      <c r="I3747" s="399" t="s">
        <v>1036</v>
      </c>
      <c r="J3747" s="399" t="s">
        <v>1037</v>
      </c>
      <c r="K3747" s="400">
        <v>131.30000000000001</v>
      </c>
      <c r="L3747" s="399" t="s">
        <v>951</v>
      </c>
    </row>
    <row r="3748" spans="1:12" ht="13.5">
      <c r="A3748" s="399" t="s">
        <v>4248</v>
      </c>
      <c r="B3748" s="399" t="s">
        <v>4249</v>
      </c>
      <c r="C3748" s="399" t="s">
        <v>3611</v>
      </c>
      <c r="D3748" s="399" t="s">
        <v>4473</v>
      </c>
      <c r="E3748" s="400" t="s">
        <v>947</v>
      </c>
      <c r="F3748" s="399" t="s">
        <v>947</v>
      </c>
      <c r="G3748" s="399">
        <v>92636</v>
      </c>
      <c r="H3748" s="399" t="s">
        <v>4986</v>
      </c>
      <c r="I3748" s="399" t="s">
        <v>1036</v>
      </c>
      <c r="J3748" s="399" t="s">
        <v>1037</v>
      </c>
      <c r="K3748" s="400">
        <v>120.53</v>
      </c>
      <c r="L3748" s="399" t="s">
        <v>951</v>
      </c>
    </row>
    <row r="3749" spans="1:12" ht="13.5">
      <c r="A3749" s="399" t="s">
        <v>4248</v>
      </c>
      <c r="B3749" s="399" t="s">
        <v>4249</v>
      </c>
      <c r="C3749" s="399" t="s">
        <v>3611</v>
      </c>
      <c r="D3749" s="399" t="s">
        <v>4473</v>
      </c>
      <c r="E3749" s="400" t="s">
        <v>947</v>
      </c>
      <c r="F3749" s="399" t="s">
        <v>947</v>
      </c>
      <c r="G3749" s="399">
        <v>92637</v>
      </c>
      <c r="H3749" s="399" t="s">
        <v>4987</v>
      </c>
      <c r="I3749" s="399" t="s">
        <v>1036</v>
      </c>
      <c r="J3749" s="399" t="s">
        <v>1037</v>
      </c>
      <c r="K3749" s="400">
        <v>50.8</v>
      </c>
      <c r="L3749" s="399" t="s">
        <v>951</v>
      </c>
    </row>
    <row r="3750" spans="1:12" ht="13.5">
      <c r="A3750" s="399" t="s">
        <v>4248</v>
      </c>
      <c r="B3750" s="399" t="s">
        <v>4249</v>
      </c>
      <c r="C3750" s="399" t="s">
        <v>3611</v>
      </c>
      <c r="D3750" s="399" t="s">
        <v>4473</v>
      </c>
      <c r="E3750" s="400" t="s">
        <v>947</v>
      </c>
      <c r="F3750" s="399" t="s">
        <v>947</v>
      </c>
      <c r="G3750" s="399">
        <v>92638</v>
      </c>
      <c r="H3750" s="399" t="s">
        <v>4988</v>
      </c>
      <c r="I3750" s="399" t="s">
        <v>1036</v>
      </c>
      <c r="J3750" s="399" t="s">
        <v>1037</v>
      </c>
      <c r="K3750" s="400">
        <v>60.65</v>
      </c>
      <c r="L3750" s="399" t="s">
        <v>951</v>
      </c>
    </row>
    <row r="3751" spans="1:12" ht="13.5">
      <c r="A3751" s="399" t="s">
        <v>4248</v>
      </c>
      <c r="B3751" s="399" t="s">
        <v>4249</v>
      </c>
      <c r="C3751" s="399" t="s">
        <v>3611</v>
      </c>
      <c r="D3751" s="399" t="s">
        <v>4473</v>
      </c>
      <c r="E3751" s="400" t="s">
        <v>947</v>
      </c>
      <c r="F3751" s="399" t="s">
        <v>947</v>
      </c>
      <c r="G3751" s="399">
        <v>92639</v>
      </c>
      <c r="H3751" s="399" t="s">
        <v>4989</v>
      </c>
      <c r="I3751" s="399" t="s">
        <v>1036</v>
      </c>
      <c r="J3751" s="399" t="s">
        <v>1037</v>
      </c>
      <c r="K3751" s="400">
        <v>69.459999999999994</v>
      </c>
      <c r="L3751" s="399" t="s">
        <v>951</v>
      </c>
    </row>
    <row r="3752" spans="1:12" ht="13.5">
      <c r="A3752" s="399" t="s">
        <v>4248</v>
      </c>
      <c r="B3752" s="399" t="s">
        <v>4249</v>
      </c>
      <c r="C3752" s="399" t="s">
        <v>3611</v>
      </c>
      <c r="D3752" s="399" t="s">
        <v>4473</v>
      </c>
      <c r="E3752" s="400" t="s">
        <v>947</v>
      </c>
      <c r="F3752" s="399" t="s">
        <v>947</v>
      </c>
      <c r="G3752" s="399">
        <v>92640</v>
      </c>
      <c r="H3752" s="399" t="s">
        <v>4990</v>
      </c>
      <c r="I3752" s="399" t="s">
        <v>1036</v>
      </c>
      <c r="J3752" s="399" t="s">
        <v>1037</v>
      </c>
      <c r="K3752" s="400">
        <v>88.03</v>
      </c>
      <c r="L3752" s="399" t="s">
        <v>951</v>
      </c>
    </row>
    <row r="3753" spans="1:12" ht="13.5">
      <c r="A3753" s="399" t="s">
        <v>4248</v>
      </c>
      <c r="B3753" s="399" t="s">
        <v>4249</v>
      </c>
      <c r="C3753" s="399" t="s">
        <v>3611</v>
      </c>
      <c r="D3753" s="399" t="s">
        <v>4473</v>
      </c>
      <c r="E3753" s="400" t="s">
        <v>947</v>
      </c>
      <c r="F3753" s="399" t="s">
        <v>947</v>
      </c>
      <c r="G3753" s="399">
        <v>92642</v>
      </c>
      <c r="H3753" s="399" t="s">
        <v>4991</v>
      </c>
      <c r="I3753" s="399" t="s">
        <v>1036</v>
      </c>
      <c r="J3753" s="399" t="s">
        <v>1037</v>
      </c>
      <c r="K3753" s="400">
        <v>128.54</v>
      </c>
      <c r="L3753" s="399" t="s">
        <v>951</v>
      </c>
    </row>
    <row r="3754" spans="1:12" ht="13.5">
      <c r="A3754" s="399" t="s">
        <v>4248</v>
      </c>
      <c r="B3754" s="399" t="s">
        <v>4249</v>
      </c>
      <c r="C3754" s="399" t="s">
        <v>3611</v>
      </c>
      <c r="D3754" s="399" t="s">
        <v>4473</v>
      </c>
      <c r="E3754" s="400" t="s">
        <v>947</v>
      </c>
      <c r="F3754" s="399" t="s">
        <v>947</v>
      </c>
      <c r="G3754" s="399">
        <v>92644</v>
      </c>
      <c r="H3754" s="399" t="s">
        <v>4992</v>
      </c>
      <c r="I3754" s="399" t="s">
        <v>1036</v>
      </c>
      <c r="J3754" s="399" t="s">
        <v>1037</v>
      </c>
      <c r="K3754" s="400">
        <v>159.72</v>
      </c>
      <c r="L3754" s="399" t="s">
        <v>951</v>
      </c>
    </row>
    <row r="3755" spans="1:12" ht="13.5">
      <c r="A3755" s="399" t="s">
        <v>4248</v>
      </c>
      <c r="B3755" s="399" t="s">
        <v>4249</v>
      </c>
      <c r="C3755" s="399" t="s">
        <v>3611</v>
      </c>
      <c r="D3755" s="399" t="s">
        <v>4473</v>
      </c>
      <c r="E3755" s="400" t="s">
        <v>947</v>
      </c>
      <c r="F3755" s="399" t="s">
        <v>947</v>
      </c>
      <c r="G3755" s="399">
        <v>92657</v>
      </c>
      <c r="H3755" s="399" t="s">
        <v>4993</v>
      </c>
      <c r="I3755" s="399" t="s">
        <v>1036</v>
      </c>
      <c r="J3755" s="399" t="s">
        <v>1037</v>
      </c>
      <c r="K3755" s="400">
        <v>18.47</v>
      </c>
      <c r="L3755" s="399" t="s">
        <v>951</v>
      </c>
    </row>
    <row r="3756" spans="1:12" ht="13.5">
      <c r="A3756" s="399" t="s">
        <v>4248</v>
      </c>
      <c r="B3756" s="399" t="s">
        <v>4249</v>
      </c>
      <c r="C3756" s="399" t="s">
        <v>3611</v>
      </c>
      <c r="D3756" s="399" t="s">
        <v>4473</v>
      </c>
      <c r="E3756" s="400" t="s">
        <v>947</v>
      </c>
      <c r="F3756" s="399" t="s">
        <v>947</v>
      </c>
      <c r="G3756" s="399">
        <v>92658</v>
      </c>
      <c r="H3756" s="399" t="s">
        <v>4994</v>
      </c>
      <c r="I3756" s="399" t="s">
        <v>1036</v>
      </c>
      <c r="J3756" s="399" t="s">
        <v>1037</v>
      </c>
      <c r="K3756" s="400">
        <v>19.5</v>
      </c>
      <c r="L3756" s="399" t="s">
        <v>951</v>
      </c>
    </row>
    <row r="3757" spans="1:12" ht="13.5">
      <c r="A3757" s="399" t="s">
        <v>4248</v>
      </c>
      <c r="B3757" s="399" t="s">
        <v>4249</v>
      </c>
      <c r="C3757" s="399" t="s">
        <v>3611</v>
      </c>
      <c r="D3757" s="399" t="s">
        <v>4473</v>
      </c>
      <c r="E3757" s="400" t="s">
        <v>947</v>
      </c>
      <c r="F3757" s="399" t="s">
        <v>947</v>
      </c>
      <c r="G3757" s="399">
        <v>92659</v>
      </c>
      <c r="H3757" s="399" t="s">
        <v>4995</v>
      </c>
      <c r="I3757" s="399" t="s">
        <v>1036</v>
      </c>
      <c r="J3757" s="399" t="s">
        <v>1037</v>
      </c>
      <c r="K3757" s="400">
        <v>22.23</v>
      </c>
      <c r="L3757" s="399" t="s">
        <v>951</v>
      </c>
    </row>
    <row r="3758" spans="1:12" ht="13.5">
      <c r="A3758" s="399" t="s">
        <v>4248</v>
      </c>
      <c r="B3758" s="399" t="s">
        <v>4249</v>
      </c>
      <c r="C3758" s="399" t="s">
        <v>3611</v>
      </c>
      <c r="D3758" s="399" t="s">
        <v>4473</v>
      </c>
      <c r="E3758" s="400" t="s">
        <v>947</v>
      </c>
      <c r="F3758" s="399" t="s">
        <v>947</v>
      </c>
      <c r="G3758" s="399">
        <v>92660</v>
      </c>
      <c r="H3758" s="399" t="s">
        <v>4996</v>
      </c>
      <c r="I3758" s="399" t="s">
        <v>1036</v>
      </c>
      <c r="J3758" s="399" t="s">
        <v>1037</v>
      </c>
      <c r="K3758" s="400">
        <v>23.19</v>
      </c>
      <c r="L3758" s="399" t="s">
        <v>951</v>
      </c>
    </row>
    <row r="3759" spans="1:12" ht="13.5">
      <c r="A3759" s="399" t="s">
        <v>4248</v>
      </c>
      <c r="B3759" s="399" t="s">
        <v>4249</v>
      </c>
      <c r="C3759" s="399" t="s">
        <v>3611</v>
      </c>
      <c r="D3759" s="399" t="s">
        <v>4473</v>
      </c>
      <c r="E3759" s="400" t="s">
        <v>947</v>
      </c>
      <c r="F3759" s="399" t="s">
        <v>947</v>
      </c>
      <c r="G3759" s="399">
        <v>92661</v>
      </c>
      <c r="H3759" s="399" t="s">
        <v>4997</v>
      </c>
      <c r="I3759" s="399" t="s">
        <v>1036</v>
      </c>
      <c r="J3759" s="399" t="s">
        <v>1037</v>
      </c>
      <c r="K3759" s="400">
        <v>26.14</v>
      </c>
      <c r="L3759" s="399" t="s">
        <v>951</v>
      </c>
    </row>
    <row r="3760" spans="1:12" ht="13.5">
      <c r="A3760" s="399" t="s">
        <v>4248</v>
      </c>
      <c r="B3760" s="399" t="s">
        <v>4249</v>
      </c>
      <c r="C3760" s="399" t="s">
        <v>3611</v>
      </c>
      <c r="D3760" s="399" t="s">
        <v>4473</v>
      </c>
      <c r="E3760" s="400" t="s">
        <v>947</v>
      </c>
      <c r="F3760" s="399" t="s">
        <v>947</v>
      </c>
      <c r="G3760" s="399">
        <v>92662</v>
      </c>
      <c r="H3760" s="399" t="s">
        <v>4998</v>
      </c>
      <c r="I3760" s="399" t="s">
        <v>1036</v>
      </c>
      <c r="J3760" s="399" t="s">
        <v>1037</v>
      </c>
      <c r="K3760" s="400">
        <v>26.32</v>
      </c>
      <c r="L3760" s="399" t="s">
        <v>951</v>
      </c>
    </row>
    <row r="3761" spans="1:12" ht="13.5">
      <c r="A3761" s="399" t="s">
        <v>4248</v>
      </c>
      <c r="B3761" s="399" t="s">
        <v>4249</v>
      </c>
      <c r="C3761" s="399" t="s">
        <v>3611</v>
      </c>
      <c r="D3761" s="399" t="s">
        <v>4473</v>
      </c>
      <c r="E3761" s="400" t="s">
        <v>947</v>
      </c>
      <c r="F3761" s="399" t="s">
        <v>947</v>
      </c>
      <c r="G3761" s="399">
        <v>92663</v>
      </c>
      <c r="H3761" s="399" t="s">
        <v>4999</v>
      </c>
      <c r="I3761" s="399" t="s">
        <v>1036</v>
      </c>
      <c r="J3761" s="399" t="s">
        <v>1037</v>
      </c>
      <c r="K3761" s="400">
        <v>34.18</v>
      </c>
      <c r="L3761" s="399" t="s">
        <v>951</v>
      </c>
    </row>
    <row r="3762" spans="1:12" ht="13.5">
      <c r="A3762" s="399" t="s">
        <v>4248</v>
      </c>
      <c r="B3762" s="399" t="s">
        <v>4249</v>
      </c>
      <c r="C3762" s="399" t="s">
        <v>3611</v>
      </c>
      <c r="D3762" s="399" t="s">
        <v>4473</v>
      </c>
      <c r="E3762" s="400" t="s">
        <v>947</v>
      </c>
      <c r="F3762" s="399" t="s">
        <v>947</v>
      </c>
      <c r="G3762" s="399">
        <v>92664</v>
      </c>
      <c r="H3762" s="399" t="s">
        <v>5000</v>
      </c>
      <c r="I3762" s="399" t="s">
        <v>1036</v>
      </c>
      <c r="J3762" s="399" t="s">
        <v>1037</v>
      </c>
      <c r="K3762" s="400">
        <v>34.17</v>
      </c>
      <c r="L3762" s="399" t="s">
        <v>951</v>
      </c>
    </row>
    <row r="3763" spans="1:12" ht="13.5">
      <c r="A3763" s="399" t="s">
        <v>4248</v>
      </c>
      <c r="B3763" s="399" t="s">
        <v>4249</v>
      </c>
      <c r="C3763" s="399" t="s">
        <v>3611</v>
      </c>
      <c r="D3763" s="399" t="s">
        <v>4473</v>
      </c>
      <c r="E3763" s="400" t="s">
        <v>947</v>
      </c>
      <c r="F3763" s="399" t="s">
        <v>947</v>
      </c>
      <c r="G3763" s="399">
        <v>92665</v>
      </c>
      <c r="H3763" s="399" t="s">
        <v>5001</v>
      </c>
      <c r="I3763" s="399" t="s">
        <v>1036</v>
      </c>
      <c r="J3763" s="399" t="s">
        <v>1037</v>
      </c>
      <c r="K3763" s="400">
        <v>46.05</v>
      </c>
      <c r="L3763" s="399" t="s">
        <v>951</v>
      </c>
    </row>
    <row r="3764" spans="1:12" ht="13.5">
      <c r="A3764" s="399" t="s">
        <v>4248</v>
      </c>
      <c r="B3764" s="399" t="s">
        <v>4249</v>
      </c>
      <c r="C3764" s="399" t="s">
        <v>3611</v>
      </c>
      <c r="D3764" s="399" t="s">
        <v>4473</v>
      </c>
      <c r="E3764" s="400" t="s">
        <v>947</v>
      </c>
      <c r="F3764" s="399" t="s">
        <v>947</v>
      </c>
      <c r="G3764" s="399">
        <v>92666</v>
      </c>
      <c r="H3764" s="399" t="s">
        <v>5002</v>
      </c>
      <c r="I3764" s="399" t="s">
        <v>1036</v>
      </c>
      <c r="J3764" s="399" t="s">
        <v>1037</v>
      </c>
      <c r="K3764" s="400">
        <v>51.76</v>
      </c>
      <c r="L3764" s="399" t="s">
        <v>951</v>
      </c>
    </row>
    <row r="3765" spans="1:12" ht="13.5">
      <c r="A3765" s="399" t="s">
        <v>4248</v>
      </c>
      <c r="B3765" s="399" t="s">
        <v>4249</v>
      </c>
      <c r="C3765" s="399" t="s">
        <v>3611</v>
      </c>
      <c r="D3765" s="399" t="s">
        <v>4473</v>
      </c>
      <c r="E3765" s="400" t="s">
        <v>947</v>
      </c>
      <c r="F3765" s="399" t="s">
        <v>947</v>
      </c>
      <c r="G3765" s="399">
        <v>92667</v>
      </c>
      <c r="H3765" s="399" t="s">
        <v>5003</v>
      </c>
      <c r="I3765" s="399" t="s">
        <v>1036</v>
      </c>
      <c r="J3765" s="399" t="s">
        <v>1037</v>
      </c>
      <c r="K3765" s="400">
        <v>66.349999999999994</v>
      </c>
      <c r="L3765" s="399" t="s">
        <v>951</v>
      </c>
    </row>
    <row r="3766" spans="1:12" ht="13.5">
      <c r="A3766" s="399" t="s">
        <v>4248</v>
      </c>
      <c r="B3766" s="399" t="s">
        <v>4249</v>
      </c>
      <c r="C3766" s="399" t="s">
        <v>3611</v>
      </c>
      <c r="D3766" s="399" t="s">
        <v>4473</v>
      </c>
      <c r="E3766" s="400" t="s">
        <v>947</v>
      </c>
      <c r="F3766" s="399" t="s">
        <v>947</v>
      </c>
      <c r="G3766" s="399">
        <v>92668</v>
      </c>
      <c r="H3766" s="399" t="s">
        <v>5004</v>
      </c>
      <c r="I3766" s="399" t="s">
        <v>1036</v>
      </c>
      <c r="J3766" s="399" t="s">
        <v>1037</v>
      </c>
      <c r="K3766" s="400">
        <v>71.430000000000007</v>
      </c>
      <c r="L3766" s="399" t="s">
        <v>951</v>
      </c>
    </row>
    <row r="3767" spans="1:12" ht="13.5">
      <c r="A3767" s="399" t="s">
        <v>4248</v>
      </c>
      <c r="B3767" s="399" t="s">
        <v>4249</v>
      </c>
      <c r="C3767" s="399" t="s">
        <v>3611</v>
      </c>
      <c r="D3767" s="399" t="s">
        <v>4473</v>
      </c>
      <c r="E3767" s="400" t="s">
        <v>947</v>
      </c>
      <c r="F3767" s="399" t="s">
        <v>947</v>
      </c>
      <c r="G3767" s="399">
        <v>92669</v>
      </c>
      <c r="H3767" s="399" t="s">
        <v>5005</v>
      </c>
      <c r="I3767" s="399" t="s">
        <v>1036</v>
      </c>
      <c r="J3767" s="399" t="s">
        <v>1037</v>
      </c>
      <c r="K3767" s="400">
        <v>27.94</v>
      </c>
      <c r="L3767" s="399" t="s">
        <v>951</v>
      </c>
    </row>
    <row r="3768" spans="1:12" ht="13.5">
      <c r="A3768" s="399" t="s">
        <v>4248</v>
      </c>
      <c r="B3768" s="399" t="s">
        <v>4249</v>
      </c>
      <c r="C3768" s="399" t="s">
        <v>3611</v>
      </c>
      <c r="D3768" s="399" t="s">
        <v>4473</v>
      </c>
      <c r="E3768" s="400" t="s">
        <v>947</v>
      </c>
      <c r="F3768" s="399" t="s">
        <v>947</v>
      </c>
      <c r="G3768" s="399">
        <v>92670</v>
      </c>
      <c r="H3768" s="399" t="s">
        <v>5006</v>
      </c>
      <c r="I3768" s="399" t="s">
        <v>1036</v>
      </c>
      <c r="J3768" s="399" t="s">
        <v>1037</v>
      </c>
      <c r="K3768" s="400">
        <v>26.57</v>
      </c>
      <c r="L3768" s="399" t="s">
        <v>951</v>
      </c>
    </row>
    <row r="3769" spans="1:12" ht="13.5">
      <c r="A3769" s="399" t="s">
        <v>4248</v>
      </c>
      <c r="B3769" s="399" t="s">
        <v>4249</v>
      </c>
      <c r="C3769" s="399" t="s">
        <v>3611</v>
      </c>
      <c r="D3769" s="399" t="s">
        <v>4473</v>
      </c>
      <c r="E3769" s="400" t="s">
        <v>947</v>
      </c>
      <c r="F3769" s="399" t="s">
        <v>947</v>
      </c>
      <c r="G3769" s="399">
        <v>92671</v>
      </c>
      <c r="H3769" s="399" t="s">
        <v>5007</v>
      </c>
      <c r="I3769" s="399" t="s">
        <v>1036</v>
      </c>
      <c r="J3769" s="399" t="s">
        <v>1037</v>
      </c>
      <c r="K3769" s="400">
        <v>35.29</v>
      </c>
      <c r="L3769" s="399" t="s">
        <v>951</v>
      </c>
    </row>
    <row r="3770" spans="1:12" ht="13.5">
      <c r="A3770" s="399" t="s">
        <v>4248</v>
      </c>
      <c r="B3770" s="399" t="s">
        <v>4249</v>
      </c>
      <c r="C3770" s="399" t="s">
        <v>3611</v>
      </c>
      <c r="D3770" s="399" t="s">
        <v>4473</v>
      </c>
      <c r="E3770" s="400" t="s">
        <v>947</v>
      </c>
      <c r="F3770" s="399" t="s">
        <v>947</v>
      </c>
      <c r="G3770" s="399">
        <v>92672</v>
      </c>
      <c r="H3770" s="399" t="s">
        <v>5008</v>
      </c>
      <c r="I3770" s="399" t="s">
        <v>1036</v>
      </c>
      <c r="J3770" s="399" t="s">
        <v>1037</v>
      </c>
      <c r="K3770" s="400">
        <v>32.57</v>
      </c>
      <c r="L3770" s="399" t="s">
        <v>951</v>
      </c>
    </row>
    <row r="3771" spans="1:12" ht="13.5">
      <c r="A3771" s="399" t="s">
        <v>4248</v>
      </c>
      <c r="B3771" s="399" t="s">
        <v>4249</v>
      </c>
      <c r="C3771" s="399" t="s">
        <v>3611</v>
      </c>
      <c r="D3771" s="399" t="s">
        <v>4473</v>
      </c>
      <c r="E3771" s="400" t="s">
        <v>947</v>
      </c>
      <c r="F3771" s="399" t="s">
        <v>947</v>
      </c>
      <c r="G3771" s="399">
        <v>92673</v>
      </c>
      <c r="H3771" s="399" t="s">
        <v>5009</v>
      </c>
      <c r="I3771" s="399" t="s">
        <v>1036</v>
      </c>
      <c r="J3771" s="399" t="s">
        <v>1037</v>
      </c>
      <c r="K3771" s="400">
        <v>40.090000000000003</v>
      </c>
      <c r="L3771" s="399" t="s">
        <v>951</v>
      </c>
    </row>
    <row r="3772" spans="1:12" ht="13.5">
      <c r="A3772" s="399" t="s">
        <v>4248</v>
      </c>
      <c r="B3772" s="399" t="s">
        <v>4249</v>
      </c>
      <c r="C3772" s="399" t="s">
        <v>3611</v>
      </c>
      <c r="D3772" s="399" t="s">
        <v>4473</v>
      </c>
      <c r="E3772" s="400" t="s">
        <v>947</v>
      </c>
      <c r="F3772" s="399" t="s">
        <v>947</v>
      </c>
      <c r="G3772" s="399">
        <v>92674</v>
      </c>
      <c r="H3772" s="399" t="s">
        <v>5010</v>
      </c>
      <c r="I3772" s="399" t="s">
        <v>1036</v>
      </c>
      <c r="J3772" s="399" t="s">
        <v>1037</v>
      </c>
      <c r="K3772" s="400">
        <v>38.22</v>
      </c>
      <c r="L3772" s="399" t="s">
        <v>951</v>
      </c>
    </row>
    <row r="3773" spans="1:12" ht="13.5">
      <c r="A3773" s="399" t="s">
        <v>4248</v>
      </c>
      <c r="B3773" s="399" t="s">
        <v>4249</v>
      </c>
      <c r="C3773" s="399" t="s">
        <v>3611</v>
      </c>
      <c r="D3773" s="399" t="s">
        <v>4473</v>
      </c>
      <c r="E3773" s="400" t="s">
        <v>947</v>
      </c>
      <c r="F3773" s="399" t="s">
        <v>947</v>
      </c>
      <c r="G3773" s="399">
        <v>92675</v>
      </c>
      <c r="H3773" s="399" t="s">
        <v>5011</v>
      </c>
      <c r="I3773" s="399" t="s">
        <v>1036</v>
      </c>
      <c r="J3773" s="399" t="s">
        <v>1037</v>
      </c>
      <c r="K3773" s="400">
        <v>50.74</v>
      </c>
      <c r="L3773" s="399" t="s">
        <v>951</v>
      </c>
    </row>
    <row r="3774" spans="1:12" ht="13.5">
      <c r="A3774" s="399" t="s">
        <v>4248</v>
      </c>
      <c r="B3774" s="399" t="s">
        <v>4249</v>
      </c>
      <c r="C3774" s="399" t="s">
        <v>3611</v>
      </c>
      <c r="D3774" s="399" t="s">
        <v>4473</v>
      </c>
      <c r="E3774" s="400" t="s">
        <v>947</v>
      </c>
      <c r="F3774" s="399" t="s">
        <v>947</v>
      </c>
      <c r="G3774" s="399">
        <v>92676</v>
      </c>
      <c r="H3774" s="399" t="s">
        <v>5012</v>
      </c>
      <c r="I3774" s="399" t="s">
        <v>1036</v>
      </c>
      <c r="J3774" s="399" t="s">
        <v>1037</v>
      </c>
      <c r="K3774" s="400">
        <v>49.47</v>
      </c>
      <c r="L3774" s="399" t="s">
        <v>951</v>
      </c>
    </row>
    <row r="3775" spans="1:12" ht="13.5">
      <c r="A3775" s="399" t="s">
        <v>4248</v>
      </c>
      <c r="B3775" s="399" t="s">
        <v>4249</v>
      </c>
      <c r="C3775" s="399" t="s">
        <v>3611</v>
      </c>
      <c r="D3775" s="399" t="s">
        <v>4473</v>
      </c>
      <c r="E3775" s="400" t="s">
        <v>947</v>
      </c>
      <c r="F3775" s="399" t="s">
        <v>947</v>
      </c>
      <c r="G3775" s="399">
        <v>92677</v>
      </c>
      <c r="H3775" s="399" t="s">
        <v>5013</v>
      </c>
      <c r="I3775" s="399" t="s">
        <v>1036</v>
      </c>
      <c r="J3775" s="399" t="s">
        <v>1037</v>
      </c>
      <c r="K3775" s="400">
        <v>80.05</v>
      </c>
      <c r="L3775" s="399" t="s">
        <v>951</v>
      </c>
    </row>
    <row r="3776" spans="1:12" ht="13.5">
      <c r="A3776" s="399" t="s">
        <v>4248</v>
      </c>
      <c r="B3776" s="399" t="s">
        <v>4249</v>
      </c>
      <c r="C3776" s="399" t="s">
        <v>3611</v>
      </c>
      <c r="D3776" s="399" t="s">
        <v>4473</v>
      </c>
      <c r="E3776" s="400" t="s">
        <v>947</v>
      </c>
      <c r="F3776" s="399" t="s">
        <v>947</v>
      </c>
      <c r="G3776" s="399">
        <v>92678</v>
      </c>
      <c r="H3776" s="399" t="s">
        <v>5014</v>
      </c>
      <c r="I3776" s="399" t="s">
        <v>1036</v>
      </c>
      <c r="J3776" s="399" t="s">
        <v>1037</v>
      </c>
      <c r="K3776" s="400">
        <v>74.47</v>
      </c>
      <c r="L3776" s="399" t="s">
        <v>951</v>
      </c>
    </row>
    <row r="3777" spans="1:12" ht="13.5">
      <c r="A3777" s="399" t="s">
        <v>4248</v>
      </c>
      <c r="B3777" s="399" t="s">
        <v>4249</v>
      </c>
      <c r="C3777" s="399" t="s">
        <v>3611</v>
      </c>
      <c r="D3777" s="399" t="s">
        <v>4473</v>
      </c>
      <c r="E3777" s="400" t="s">
        <v>947</v>
      </c>
      <c r="F3777" s="399" t="s">
        <v>947</v>
      </c>
      <c r="G3777" s="399">
        <v>92679</v>
      </c>
      <c r="H3777" s="399" t="s">
        <v>5015</v>
      </c>
      <c r="I3777" s="399" t="s">
        <v>1036</v>
      </c>
      <c r="J3777" s="399" t="s">
        <v>1037</v>
      </c>
      <c r="K3777" s="400">
        <v>108.2</v>
      </c>
      <c r="L3777" s="399" t="s">
        <v>951</v>
      </c>
    </row>
    <row r="3778" spans="1:12" ht="13.5">
      <c r="A3778" s="399" t="s">
        <v>4248</v>
      </c>
      <c r="B3778" s="399" t="s">
        <v>4249</v>
      </c>
      <c r="C3778" s="399" t="s">
        <v>3611</v>
      </c>
      <c r="D3778" s="399" t="s">
        <v>4473</v>
      </c>
      <c r="E3778" s="400" t="s">
        <v>947</v>
      </c>
      <c r="F3778" s="399" t="s">
        <v>947</v>
      </c>
      <c r="G3778" s="399">
        <v>92680</v>
      </c>
      <c r="H3778" s="399" t="s">
        <v>5016</v>
      </c>
      <c r="I3778" s="399" t="s">
        <v>1036</v>
      </c>
      <c r="J3778" s="399" t="s">
        <v>1037</v>
      </c>
      <c r="K3778" s="400">
        <v>97.43</v>
      </c>
      <c r="L3778" s="399" t="s">
        <v>951</v>
      </c>
    </row>
    <row r="3779" spans="1:12" ht="13.5">
      <c r="A3779" s="399" t="s">
        <v>4248</v>
      </c>
      <c r="B3779" s="399" t="s">
        <v>4249</v>
      </c>
      <c r="C3779" s="399" t="s">
        <v>3611</v>
      </c>
      <c r="D3779" s="399" t="s">
        <v>4473</v>
      </c>
      <c r="E3779" s="400" t="s">
        <v>947</v>
      </c>
      <c r="F3779" s="399" t="s">
        <v>947</v>
      </c>
      <c r="G3779" s="399">
        <v>92681</v>
      </c>
      <c r="H3779" s="399" t="s">
        <v>5017</v>
      </c>
      <c r="I3779" s="399" t="s">
        <v>1036</v>
      </c>
      <c r="J3779" s="399" t="s">
        <v>1037</v>
      </c>
      <c r="K3779" s="400">
        <v>35.950000000000003</v>
      </c>
      <c r="L3779" s="399" t="s">
        <v>951</v>
      </c>
    </row>
    <row r="3780" spans="1:12" ht="13.5">
      <c r="A3780" s="399" t="s">
        <v>4248</v>
      </c>
      <c r="B3780" s="399" t="s">
        <v>4249</v>
      </c>
      <c r="C3780" s="399" t="s">
        <v>3611</v>
      </c>
      <c r="D3780" s="399" t="s">
        <v>4473</v>
      </c>
      <c r="E3780" s="400" t="s">
        <v>947</v>
      </c>
      <c r="F3780" s="399" t="s">
        <v>947</v>
      </c>
      <c r="G3780" s="399">
        <v>92682</v>
      </c>
      <c r="H3780" s="399" t="s">
        <v>5018</v>
      </c>
      <c r="I3780" s="399" t="s">
        <v>1036</v>
      </c>
      <c r="J3780" s="399" t="s">
        <v>1037</v>
      </c>
      <c r="K3780" s="400">
        <v>43.74</v>
      </c>
      <c r="L3780" s="399" t="s">
        <v>951</v>
      </c>
    </row>
    <row r="3781" spans="1:12" ht="13.5">
      <c r="A3781" s="399" t="s">
        <v>4248</v>
      </c>
      <c r="B3781" s="399" t="s">
        <v>4249</v>
      </c>
      <c r="C3781" s="399" t="s">
        <v>3611</v>
      </c>
      <c r="D3781" s="399" t="s">
        <v>4473</v>
      </c>
      <c r="E3781" s="400" t="s">
        <v>947</v>
      </c>
      <c r="F3781" s="399" t="s">
        <v>947</v>
      </c>
      <c r="G3781" s="399">
        <v>92683</v>
      </c>
      <c r="H3781" s="399" t="s">
        <v>5019</v>
      </c>
      <c r="I3781" s="399" t="s">
        <v>1036</v>
      </c>
      <c r="J3781" s="399" t="s">
        <v>1037</v>
      </c>
      <c r="K3781" s="400">
        <v>50.29</v>
      </c>
      <c r="L3781" s="399" t="s">
        <v>951</v>
      </c>
    </row>
    <row r="3782" spans="1:12" ht="13.5">
      <c r="A3782" s="399" t="s">
        <v>4248</v>
      </c>
      <c r="B3782" s="399" t="s">
        <v>4249</v>
      </c>
      <c r="C3782" s="399" t="s">
        <v>3611</v>
      </c>
      <c r="D3782" s="399" t="s">
        <v>4473</v>
      </c>
      <c r="E3782" s="400" t="s">
        <v>947</v>
      </c>
      <c r="F3782" s="399" t="s">
        <v>947</v>
      </c>
      <c r="G3782" s="399">
        <v>92684</v>
      </c>
      <c r="H3782" s="399" t="s">
        <v>5020</v>
      </c>
      <c r="I3782" s="399" t="s">
        <v>1036</v>
      </c>
      <c r="J3782" s="399" t="s">
        <v>1037</v>
      </c>
      <c r="K3782" s="400">
        <v>65.94</v>
      </c>
      <c r="L3782" s="399" t="s">
        <v>951</v>
      </c>
    </row>
    <row r="3783" spans="1:12" ht="13.5">
      <c r="A3783" s="399" t="s">
        <v>4248</v>
      </c>
      <c r="B3783" s="399" t="s">
        <v>4249</v>
      </c>
      <c r="C3783" s="399" t="s">
        <v>3611</v>
      </c>
      <c r="D3783" s="399" t="s">
        <v>4473</v>
      </c>
      <c r="E3783" s="400" t="s">
        <v>947</v>
      </c>
      <c r="F3783" s="399" t="s">
        <v>947</v>
      </c>
      <c r="G3783" s="399">
        <v>92685</v>
      </c>
      <c r="H3783" s="399" t="s">
        <v>5021</v>
      </c>
      <c r="I3783" s="399" t="s">
        <v>1036</v>
      </c>
      <c r="J3783" s="399" t="s">
        <v>1037</v>
      </c>
      <c r="K3783" s="400">
        <v>102.11</v>
      </c>
      <c r="L3783" s="399" t="s">
        <v>951</v>
      </c>
    </row>
    <row r="3784" spans="1:12" ht="13.5">
      <c r="A3784" s="399" t="s">
        <v>4248</v>
      </c>
      <c r="B3784" s="399" t="s">
        <v>4249</v>
      </c>
      <c r="C3784" s="399" t="s">
        <v>3611</v>
      </c>
      <c r="D3784" s="399" t="s">
        <v>4473</v>
      </c>
      <c r="E3784" s="400" t="s">
        <v>947</v>
      </c>
      <c r="F3784" s="399" t="s">
        <v>947</v>
      </c>
      <c r="G3784" s="399">
        <v>92686</v>
      </c>
      <c r="H3784" s="399" t="s">
        <v>5022</v>
      </c>
      <c r="I3784" s="399" t="s">
        <v>1036</v>
      </c>
      <c r="J3784" s="399" t="s">
        <v>1037</v>
      </c>
      <c r="K3784" s="400">
        <v>128.88999999999999</v>
      </c>
      <c r="L3784" s="399" t="s">
        <v>951</v>
      </c>
    </row>
    <row r="3785" spans="1:12" ht="13.5">
      <c r="A3785" s="399" t="s">
        <v>4248</v>
      </c>
      <c r="B3785" s="399" t="s">
        <v>4249</v>
      </c>
      <c r="C3785" s="399" t="s">
        <v>3611</v>
      </c>
      <c r="D3785" s="399" t="s">
        <v>4473</v>
      </c>
      <c r="E3785" s="400" t="s">
        <v>947</v>
      </c>
      <c r="F3785" s="399" t="s">
        <v>947</v>
      </c>
      <c r="G3785" s="399">
        <v>92692</v>
      </c>
      <c r="H3785" s="399" t="s">
        <v>5023</v>
      </c>
      <c r="I3785" s="399" t="s">
        <v>1036</v>
      </c>
      <c r="J3785" s="399" t="s">
        <v>1037</v>
      </c>
      <c r="K3785" s="400">
        <v>10.07</v>
      </c>
      <c r="L3785" s="399" t="s">
        <v>951</v>
      </c>
    </row>
    <row r="3786" spans="1:12" ht="13.5">
      <c r="A3786" s="399" t="s">
        <v>4248</v>
      </c>
      <c r="B3786" s="399" t="s">
        <v>4249</v>
      </c>
      <c r="C3786" s="399" t="s">
        <v>3611</v>
      </c>
      <c r="D3786" s="399" t="s">
        <v>4473</v>
      </c>
      <c r="E3786" s="400" t="s">
        <v>947</v>
      </c>
      <c r="F3786" s="399" t="s">
        <v>947</v>
      </c>
      <c r="G3786" s="399">
        <v>92693</v>
      </c>
      <c r="H3786" s="399" t="s">
        <v>5024</v>
      </c>
      <c r="I3786" s="399" t="s">
        <v>1036</v>
      </c>
      <c r="J3786" s="399" t="s">
        <v>1037</v>
      </c>
      <c r="K3786" s="400">
        <v>10.29</v>
      </c>
      <c r="L3786" s="399" t="s">
        <v>951</v>
      </c>
    </row>
    <row r="3787" spans="1:12" ht="13.5">
      <c r="A3787" s="399" t="s">
        <v>4248</v>
      </c>
      <c r="B3787" s="399" t="s">
        <v>4249</v>
      </c>
      <c r="C3787" s="399" t="s">
        <v>3611</v>
      </c>
      <c r="D3787" s="399" t="s">
        <v>4473</v>
      </c>
      <c r="E3787" s="400" t="s">
        <v>947</v>
      </c>
      <c r="F3787" s="399" t="s">
        <v>947</v>
      </c>
      <c r="G3787" s="399">
        <v>92694</v>
      </c>
      <c r="H3787" s="399" t="s">
        <v>5025</v>
      </c>
      <c r="I3787" s="399" t="s">
        <v>1036</v>
      </c>
      <c r="J3787" s="399" t="s">
        <v>1037</v>
      </c>
      <c r="K3787" s="400">
        <v>16.21</v>
      </c>
      <c r="L3787" s="399" t="s">
        <v>951</v>
      </c>
    </row>
    <row r="3788" spans="1:12" ht="13.5">
      <c r="A3788" s="399" t="s">
        <v>4248</v>
      </c>
      <c r="B3788" s="399" t="s">
        <v>4249</v>
      </c>
      <c r="C3788" s="399" t="s">
        <v>3611</v>
      </c>
      <c r="D3788" s="399" t="s">
        <v>4473</v>
      </c>
      <c r="E3788" s="400" t="s">
        <v>947</v>
      </c>
      <c r="F3788" s="399" t="s">
        <v>947</v>
      </c>
      <c r="G3788" s="399">
        <v>92695</v>
      </c>
      <c r="H3788" s="399" t="s">
        <v>5026</v>
      </c>
      <c r="I3788" s="399" t="s">
        <v>1036</v>
      </c>
      <c r="J3788" s="399" t="s">
        <v>1037</v>
      </c>
      <c r="K3788" s="400">
        <v>16.440000000000001</v>
      </c>
      <c r="L3788" s="399" t="s">
        <v>951</v>
      </c>
    </row>
    <row r="3789" spans="1:12" ht="13.5">
      <c r="A3789" s="399" t="s">
        <v>4248</v>
      </c>
      <c r="B3789" s="399" t="s">
        <v>4249</v>
      </c>
      <c r="C3789" s="399" t="s">
        <v>3611</v>
      </c>
      <c r="D3789" s="399" t="s">
        <v>4473</v>
      </c>
      <c r="E3789" s="400" t="s">
        <v>947</v>
      </c>
      <c r="F3789" s="399" t="s">
        <v>947</v>
      </c>
      <c r="G3789" s="399">
        <v>92696</v>
      </c>
      <c r="H3789" s="399" t="s">
        <v>5027</v>
      </c>
      <c r="I3789" s="399" t="s">
        <v>1036</v>
      </c>
      <c r="J3789" s="399" t="s">
        <v>1037</v>
      </c>
      <c r="K3789" s="400">
        <v>25.56</v>
      </c>
      <c r="L3789" s="399" t="s">
        <v>951</v>
      </c>
    </row>
    <row r="3790" spans="1:12" ht="13.5">
      <c r="A3790" s="399" t="s">
        <v>4248</v>
      </c>
      <c r="B3790" s="399" t="s">
        <v>4249</v>
      </c>
      <c r="C3790" s="399" t="s">
        <v>3611</v>
      </c>
      <c r="D3790" s="399" t="s">
        <v>4473</v>
      </c>
      <c r="E3790" s="400" t="s">
        <v>947</v>
      </c>
      <c r="F3790" s="399" t="s">
        <v>947</v>
      </c>
      <c r="G3790" s="399">
        <v>92697</v>
      </c>
      <c r="H3790" s="399" t="s">
        <v>5028</v>
      </c>
      <c r="I3790" s="399" t="s">
        <v>1036</v>
      </c>
      <c r="J3790" s="399" t="s">
        <v>1037</v>
      </c>
      <c r="K3790" s="400">
        <v>26.59</v>
      </c>
      <c r="L3790" s="399" t="s">
        <v>951</v>
      </c>
    </row>
    <row r="3791" spans="1:12" ht="13.5">
      <c r="A3791" s="399" t="s">
        <v>4248</v>
      </c>
      <c r="B3791" s="399" t="s">
        <v>4249</v>
      </c>
      <c r="C3791" s="399" t="s">
        <v>3611</v>
      </c>
      <c r="D3791" s="399" t="s">
        <v>4473</v>
      </c>
      <c r="E3791" s="400" t="s">
        <v>947</v>
      </c>
      <c r="F3791" s="399" t="s">
        <v>947</v>
      </c>
      <c r="G3791" s="399">
        <v>92698</v>
      </c>
      <c r="H3791" s="399" t="s">
        <v>5029</v>
      </c>
      <c r="I3791" s="399" t="s">
        <v>1036</v>
      </c>
      <c r="J3791" s="399" t="s">
        <v>1037</v>
      </c>
      <c r="K3791" s="400">
        <v>14.88</v>
      </c>
      <c r="L3791" s="399" t="s">
        <v>951</v>
      </c>
    </row>
    <row r="3792" spans="1:12" ht="13.5">
      <c r="A3792" s="399" t="s">
        <v>4248</v>
      </c>
      <c r="B3792" s="399" t="s">
        <v>4249</v>
      </c>
      <c r="C3792" s="399" t="s">
        <v>3611</v>
      </c>
      <c r="D3792" s="399" t="s">
        <v>4473</v>
      </c>
      <c r="E3792" s="400" t="s">
        <v>947</v>
      </c>
      <c r="F3792" s="399" t="s">
        <v>947</v>
      </c>
      <c r="G3792" s="399">
        <v>92699</v>
      </c>
      <c r="H3792" s="399" t="s">
        <v>5030</v>
      </c>
      <c r="I3792" s="399" t="s">
        <v>1036</v>
      </c>
      <c r="J3792" s="399" t="s">
        <v>1037</v>
      </c>
      <c r="K3792" s="400">
        <v>14.14</v>
      </c>
      <c r="L3792" s="399" t="s">
        <v>951</v>
      </c>
    </row>
    <row r="3793" spans="1:12" ht="13.5">
      <c r="A3793" s="399" t="s">
        <v>4248</v>
      </c>
      <c r="B3793" s="399" t="s">
        <v>4249</v>
      </c>
      <c r="C3793" s="399" t="s">
        <v>3611</v>
      </c>
      <c r="D3793" s="399" t="s">
        <v>4473</v>
      </c>
      <c r="E3793" s="400" t="s">
        <v>947</v>
      </c>
      <c r="F3793" s="399" t="s">
        <v>947</v>
      </c>
      <c r="G3793" s="399">
        <v>92700</v>
      </c>
      <c r="H3793" s="399" t="s">
        <v>5031</v>
      </c>
      <c r="I3793" s="399" t="s">
        <v>1036</v>
      </c>
      <c r="J3793" s="399" t="s">
        <v>1037</v>
      </c>
      <c r="K3793" s="400">
        <v>24.53</v>
      </c>
      <c r="L3793" s="399" t="s">
        <v>951</v>
      </c>
    </row>
    <row r="3794" spans="1:12" ht="13.5">
      <c r="A3794" s="399" t="s">
        <v>4248</v>
      </c>
      <c r="B3794" s="399" t="s">
        <v>4249</v>
      </c>
      <c r="C3794" s="399" t="s">
        <v>3611</v>
      </c>
      <c r="D3794" s="399" t="s">
        <v>4473</v>
      </c>
      <c r="E3794" s="400" t="s">
        <v>947</v>
      </c>
      <c r="F3794" s="399" t="s">
        <v>947</v>
      </c>
      <c r="G3794" s="399">
        <v>92701</v>
      </c>
      <c r="H3794" s="399" t="s">
        <v>5032</v>
      </c>
      <c r="I3794" s="399" t="s">
        <v>1036</v>
      </c>
      <c r="J3794" s="399" t="s">
        <v>1037</v>
      </c>
      <c r="K3794" s="400">
        <v>23.42</v>
      </c>
      <c r="L3794" s="399" t="s">
        <v>951</v>
      </c>
    </row>
    <row r="3795" spans="1:12" ht="13.5">
      <c r="A3795" s="399" t="s">
        <v>4248</v>
      </c>
      <c r="B3795" s="399" t="s">
        <v>4249</v>
      </c>
      <c r="C3795" s="399" t="s">
        <v>3611</v>
      </c>
      <c r="D3795" s="399" t="s">
        <v>4473</v>
      </c>
      <c r="E3795" s="400" t="s">
        <v>947</v>
      </c>
      <c r="F3795" s="399" t="s">
        <v>947</v>
      </c>
      <c r="G3795" s="399">
        <v>92702</v>
      </c>
      <c r="H3795" s="399" t="s">
        <v>5033</v>
      </c>
      <c r="I3795" s="399" t="s">
        <v>1036</v>
      </c>
      <c r="J3795" s="399" t="s">
        <v>1037</v>
      </c>
      <c r="K3795" s="400">
        <v>38.64</v>
      </c>
      <c r="L3795" s="399" t="s">
        <v>951</v>
      </c>
    </row>
    <row r="3796" spans="1:12" ht="13.5">
      <c r="A3796" s="399" t="s">
        <v>4248</v>
      </c>
      <c r="B3796" s="399" t="s">
        <v>4249</v>
      </c>
      <c r="C3796" s="399" t="s">
        <v>3611</v>
      </c>
      <c r="D3796" s="399" t="s">
        <v>4473</v>
      </c>
      <c r="E3796" s="400" t="s">
        <v>947</v>
      </c>
      <c r="F3796" s="399" t="s">
        <v>947</v>
      </c>
      <c r="G3796" s="399">
        <v>92703</v>
      </c>
      <c r="H3796" s="399" t="s">
        <v>5034</v>
      </c>
      <c r="I3796" s="399" t="s">
        <v>1036</v>
      </c>
      <c r="J3796" s="399" t="s">
        <v>1037</v>
      </c>
      <c r="K3796" s="400">
        <v>37.270000000000003</v>
      </c>
      <c r="L3796" s="399" t="s">
        <v>951</v>
      </c>
    </row>
    <row r="3797" spans="1:12" ht="13.5">
      <c r="A3797" s="399" t="s">
        <v>4248</v>
      </c>
      <c r="B3797" s="399" t="s">
        <v>4249</v>
      </c>
      <c r="C3797" s="399" t="s">
        <v>3611</v>
      </c>
      <c r="D3797" s="399" t="s">
        <v>4473</v>
      </c>
      <c r="E3797" s="400" t="s">
        <v>947</v>
      </c>
      <c r="F3797" s="399" t="s">
        <v>947</v>
      </c>
      <c r="G3797" s="399">
        <v>92704</v>
      </c>
      <c r="H3797" s="399" t="s">
        <v>5035</v>
      </c>
      <c r="I3797" s="399" t="s">
        <v>1036</v>
      </c>
      <c r="J3797" s="399" t="s">
        <v>1037</v>
      </c>
      <c r="K3797" s="400">
        <v>19.04</v>
      </c>
      <c r="L3797" s="399" t="s">
        <v>951</v>
      </c>
    </row>
    <row r="3798" spans="1:12" ht="13.5">
      <c r="A3798" s="399" t="s">
        <v>4248</v>
      </c>
      <c r="B3798" s="399" t="s">
        <v>4249</v>
      </c>
      <c r="C3798" s="399" t="s">
        <v>3611</v>
      </c>
      <c r="D3798" s="399" t="s">
        <v>4473</v>
      </c>
      <c r="E3798" s="400" t="s">
        <v>947</v>
      </c>
      <c r="F3798" s="399" t="s">
        <v>947</v>
      </c>
      <c r="G3798" s="399">
        <v>92705</v>
      </c>
      <c r="H3798" s="399" t="s">
        <v>5036</v>
      </c>
      <c r="I3798" s="399" t="s">
        <v>1036</v>
      </c>
      <c r="J3798" s="399" t="s">
        <v>1037</v>
      </c>
      <c r="K3798" s="400">
        <v>31</v>
      </c>
      <c r="L3798" s="399" t="s">
        <v>951</v>
      </c>
    </row>
    <row r="3799" spans="1:12" ht="13.5">
      <c r="A3799" s="399" t="s">
        <v>4248</v>
      </c>
      <c r="B3799" s="399" t="s">
        <v>4249</v>
      </c>
      <c r="C3799" s="399" t="s">
        <v>3611</v>
      </c>
      <c r="D3799" s="399" t="s">
        <v>4473</v>
      </c>
      <c r="E3799" s="400" t="s">
        <v>947</v>
      </c>
      <c r="F3799" s="399" t="s">
        <v>947</v>
      </c>
      <c r="G3799" s="399">
        <v>92706</v>
      </c>
      <c r="H3799" s="399" t="s">
        <v>5037</v>
      </c>
      <c r="I3799" s="399" t="s">
        <v>1036</v>
      </c>
      <c r="J3799" s="399" t="s">
        <v>1037</v>
      </c>
      <c r="K3799" s="400">
        <v>50.21</v>
      </c>
      <c r="L3799" s="399" t="s">
        <v>951</v>
      </c>
    </row>
    <row r="3800" spans="1:12" ht="13.5">
      <c r="A3800" s="399" t="s">
        <v>4248</v>
      </c>
      <c r="B3800" s="399" t="s">
        <v>4249</v>
      </c>
      <c r="C3800" s="399" t="s">
        <v>3611</v>
      </c>
      <c r="D3800" s="399" t="s">
        <v>4473</v>
      </c>
      <c r="E3800" s="400" t="s">
        <v>947</v>
      </c>
      <c r="F3800" s="399" t="s">
        <v>947</v>
      </c>
      <c r="G3800" s="399">
        <v>92889</v>
      </c>
      <c r="H3800" s="399" t="s">
        <v>5038</v>
      </c>
      <c r="I3800" s="399" t="s">
        <v>1036</v>
      </c>
      <c r="J3800" s="399" t="s">
        <v>1037</v>
      </c>
      <c r="K3800" s="400">
        <v>82.34</v>
      </c>
      <c r="L3800" s="399" t="s">
        <v>951</v>
      </c>
    </row>
    <row r="3801" spans="1:12" ht="13.5">
      <c r="A3801" s="399" t="s">
        <v>4248</v>
      </c>
      <c r="B3801" s="399" t="s">
        <v>4249</v>
      </c>
      <c r="C3801" s="399" t="s">
        <v>3611</v>
      </c>
      <c r="D3801" s="399" t="s">
        <v>4473</v>
      </c>
      <c r="E3801" s="400" t="s">
        <v>947</v>
      </c>
      <c r="F3801" s="399" t="s">
        <v>947</v>
      </c>
      <c r="G3801" s="399">
        <v>92890</v>
      </c>
      <c r="H3801" s="399" t="s">
        <v>5039</v>
      </c>
      <c r="I3801" s="399" t="s">
        <v>1036</v>
      </c>
      <c r="J3801" s="399" t="s">
        <v>1037</v>
      </c>
      <c r="K3801" s="400">
        <v>121.73</v>
      </c>
      <c r="L3801" s="399" t="s">
        <v>951</v>
      </c>
    </row>
    <row r="3802" spans="1:12" ht="13.5">
      <c r="A3802" s="399" t="s">
        <v>4248</v>
      </c>
      <c r="B3802" s="399" t="s">
        <v>4249</v>
      </c>
      <c r="C3802" s="399" t="s">
        <v>3611</v>
      </c>
      <c r="D3802" s="399" t="s">
        <v>4473</v>
      </c>
      <c r="E3802" s="400" t="s">
        <v>947</v>
      </c>
      <c r="F3802" s="399" t="s">
        <v>947</v>
      </c>
      <c r="G3802" s="399">
        <v>92891</v>
      </c>
      <c r="H3802" s="399" t="s">
        <v>5040</v>
      </c>
      <c r="I3802" s="399" t="s">
        <v>1036</v>
      </c>
      <c r="J3802" s="399" t="s">
        <v>1037</v>
      </c>
      <c r="K3802" s="400">
        <v>175.45</v>
      </c>
      <c r="L3802" s="399" t="s">
        <v>951</v>
      </c>
    </row>
    <row r="3803" spans="1:12" ht="13.5">
      <c r="A3803" s="399" t="s">
        <v>4248</v>
      </c>
      <c r="B3803" s="399" t="s">
        <v>4249</v>
      </c>
      <c r="C3803" s="399" t="s">
        <v>3611</v>
      </c>
      <c r="D3803" s="399" t="s">
        <v>4473</v>
      </c>
      <c r="E3803" s="400" t="s">
        <v>947</v>
      </c>
      <c r="F3803" s="399" t="s">
        <v>947</v>
      </c>
      <c r="G3803" s="399">
        <v>92892</v>
      </c>
      <c r="H3803" s="399" t="s">
        <v>5041</v>
      </c>
      <c r="I3803" s="399" t="s">
        <v>1036</v>
      </c>
      <c r="J3803" s="399" t="s">
        <v>1037</v>
      </c>
      <c r="K3803" s="400">
        <v>37.93</v>
      </c>
      <c r="L3803" s="399" t="s">
        <v>951</v>
      </c>
    </row>
    <row r="3804" spans="1:12" ht="13.5">
      <c r="A3804" s="399" t="s">
        <v>4248</v>
      </c>
      <c r="B3804" s="399" t="s">
        <v>4249</v>
      </c>
      <c r="C3804" s="399" t="s">
        <v>3611</v>
      </c>
      <c r="D3804" s="399" t="s">
        <v>4473</v>
      </c>
      <c r="E3804" s="400" t="s">
        <v>947</v>
      </c>
      <c r="F3804" s="399" t="s">
        <v>947</v>
      </c>
      <c r="G3804" s="399">
        <v>92893</v>
      </c>
      <c r="H3804" s="399" t="s">
        <v>5042</v>
      </c>
      <c r="I3804" s="399" t="s">
        <v>1036</v>
      </c>
      <c r="J3804" s="399" t="s">
        <v>1037</v>
      </c>
      <c r="K3804" s="400">
        <v>52.13</v>
      </c>
      <c r="L3804" s="399" t="s">
        <v>951</v>
      </c>
    </row>
    <row r="3805" spans="1:12" ht="13.5">
      <c r="A3805" s="399" t="s">
        <v>4248</v>
      </c>
      <c r="B3805" s="399" t="s">
        <v>4249</v>
      </c>
      <c r="C3805" s="399" t="s">
        <v>3611</v>
      </c>
      <c r="D3805" s="399" t="s">
        <v>4473</v>
      </c>
      <c r="E3805" s="400" t="s">
        <v>947</v>
      </c>
      <c r="F3805" s="399" t="s">
        <v>947</v>
      </c>
      <c r="G3805" s="399">
        <v>92894</v>
      </c>
      <c r="H3805" s="399" t="s">
        <v>5043</v>
      </c>
      <c r="I3805" s="399" t="s">
        <v>1036</v>
      </c>
      <c r="J3805" s="399" t="s">
        <v>1037</v>
      </c>
      <c r="K3805" s="400">
        <v>61.68</v>
      </c>
      <c r="L3805" s="399" t="s">
        <v>951</v>
      </c>
    </row>
    <row r="3806" spans="1:12" ht="13.5">
      <c r="A3806" s="399" t="s">
        <v>4248</v>
      </c>
      <c r="B3806" s="399" t="s">
        <v>4249</v>
      </c>
      <c r="C3806" s="399" t="s">
        <v>3611</v>
      </c>
      <c r="D3806" s="399" t="s">
        <v>4473</v>
      </c>
      <c r="E3806" s="400" t="s">
        <v>947</v>
      </c>
      <c r="F3806" s="399" t="s">
        <v>947</v>
      </c>
      <c r="G3806" s="399">
        <v>92895</v>
      </c>
      <c r="H3806" s="399" t="s">
        <v>5044</v>
      </c>
      <c r="I3806" s="399" t="s">
        <v>1036</v>
      </c>
      <c r="J3806" s="399" t="s">
        <v>1037</v>
      </c>
      <c r="K3806" s="400">
        <v>82.3</v>
      </c>
      <c r="L3806" s="399" t="s">
        <v>951</v>
      </c>
    </row>
    <row r="3807" spans="1:12" ht="13.5">
      <c r="A3807" s="399" t="s">
        <v>4248</v>
      </c>
      <c r="B3807" s="399" t="s">
        <v>4249</v>
      </c>
      <c r="C3807" s="399" t="s">
        <v>3611</v>
      </c>
      <c r="D3807" s="399" t="s">
        <v>4473</v>
      </c>
      <c r="E3807" s="400" t="s">
        <v>947</v>
      </c>
      <c r="F3807" s="399" t="s">
        <v>947</v>
      </c>
      <c r="G3807" s="399">
        <v>92896</v>
      </c>
      <c r="H3807" s="399" t="s">
        <v>5045</v>
      </c>
      <c r="I3807" s="399" t="s">
        <v>1036</v>
      </c>
      <c r="J3807" s="399" t="s">
        <v>1037</v>
      </c>
      <c r="K3807" s="400">
        <v>123.06</v>
      </c>
      <c r="L3807" s="399" t="s">
        <v>951</v>
      </c>
    </row>
    <row r="3808" spans="1:12" ht="13.5">
      <c r="A3808" s="399" t="s">
        <v>4248</v>
      </c>
      <c r="B3808" s="399" t="s">
        <v>4249</v>
      </c>
      <c r="C3808" s="399" t="s">
        <v>3611</v>
      </c>
      <c r="D3808" s="399" t="s">
        <v>4473</v>
      </c>
      <c r="E3808" s="400" t="s">
        <v>947</v>
      </c>
      <c r="F3808" s="399" t="s">
        <v>947</v>
      </c>
      <c r="G3808" s="399">
        <v>92897</v>
      </c>
      <c r="H3808" s="399" t="s">
        <v>5046</v>
      </c>
      <c r="I3808" s="399" t="s">
        <v>1036</v>
      </c>
      <c r="J3808" s="399" t="s">
        <v>1037</v>
      </c>
      <c r="K3808" s="400">
        <v>178.2</v>
      </c>
      <c r="L3808" s="399" t="s">
        <v>951</v>
      </c>
    </row>
    <row r="3809" spans="1:12" ht="13.5">
      <c r="A3809" s="399" t="s">
        <v>4248</v>
      </c>
      <c r="B3809" s="399" t="s">
        <v>4249</v>
      </c>
      <c r="C3809" s="399" t="s">
        <v>3611</v>
      </c>
      <c r="D3809" s="399" t="s">
        <v>4473</v>
      </c>
      <c r="E3809" s="400" t="s">
        <v>947</v>
      </c>
      <c r="F3809" s="399" t="s">
        <v>947</v>
      </c>
      <c r="G3809" s="399">
        <v>92898</v>
      </c>
      <c r="H3809" s="399" t="s">
        <v>5047</v>
      </c>
      <c r="I3809" s="399" t="s">
        <v>1036</v>
      </c>
      <c r="J3809" s="399" t="s">
        <v>1037</v>
      </c>
      <c r="K3809" s="400">
        <v>30.53</v>
      </c>
      <c r="L3809" s="399" t="s">
        <v>951</v>
      </c>
    </row>
    <row r="3810" spans="1:12" ht="13.5">
      <c r="A3810" s="399" t="s">
        <v>4248</v>
      </c>
      <c r="B3810" s="399" t="s">
        <v>4249</v>
      </c>
      <c r="C3810" s="399" t="s">
        <v>3611</v>
      </c>
      <c r="D3810" s="399" t="s">
        <v>4473</v>
      </c>
      <c r="E3810" s="400" t="s">
        <v>947</v>
      </c>
      <c r="F3810" s="399" t="s">
        <v>947</v>
      </c>
      <c r="G3810" s="399">
        <v>92899</v>
      </c>
      <c r="H3810" s="399" t="s">
        <v>5048</v>
      </c>
      <c r="I3810" s="399" t="s">
        <v>1036</v>
      </c>
      <c r="J3810" s="399" t="s">
        <v>1037</v>
      </c>
      <c r="K3810" s="400">
        <v>43.7</v>
      </c>
      <c r="L3810" s="399" t="s">
        <v>951</v>
      </c>
    </row>
    <row r="3811" spans="1:12" ht="13.5">
      <c r="A3811" s="399" t="s">
        <v>4248</v>
      </c>
      <c r="B3811" s="399" t="s">
        <v>4249</v>
      </c>
      <c r="C3811" s="399" t="s">
        <v>3611</v>
      </c>
      <c r="D3811" s="399" t="s">
        <v>4473</v>
      </c>
      <c r="E3811" s="400" t="s">
        <v>947</v>
      </c>
      <c r="F3811" s="399" t="s">
        <v>947</v>
      </c>
      <c r="G3811" s="399">
        <v>92900</v>
      </c>
      <c r="H3811" s="399" t="s">
        <v>5049</v>
      </c>
      <c r="I3811" s="399" t="s">
        <v>1036</v>
      </c>
      <c r="J3811" s="399" t="s">
        <v>1037</v>
      </c>
      <c r="K3811" s="400">
        <v>52.07</v>
      </c>
      <c r="L3811" s="399" t="s">
        <v>951</v>
      </c>
    </row>
    <row r="3812" spans="1:12" ht="13.5">
      <c r="A3812" s="399" t="s">
        <v>4248</v>
      </c>
      <c r="B3812" s="399" t="s">
        <v>4249</v>
      </c>
      <c r="C3812" s="399" t="s">
        <v>3611</v>
      </c>
      <c r="D3812" s="399" t="s">
        <v>4473</v>
      </c>
      <c r="E3812" s="400" t="s">
        <v>947</v>
      </c>
      <c r="F3812" s="399" t="s">
        <v>947</v>
      </c>
      <c r="G3812" s="399">
        <v>92901</v>
      </c>
      <c r="H3812" s="399" t="s">
        <v>5050</v>
      </c>
      <c r="I3812" s="399" t="s">
        <v>1036</v>
      </c>
      <c r="J3812" s="399" t="s">
        <v>1037</v>
      </c>
      <c r="K3812" s="400">
        <v>71.239999999999995</v>
      </c>
      <c r="L3812" s="399" t="s">
        <v>951</v>
      </c>
    </row>
    <row r="3813" spans="1:12" ht="13.5">
      <c r="A3813" s="399" t="s">
        <v>4248</v>
      </c>
      <c r="B3813" s="399" t="s">
        <v>4249</v>
      </c>
      <c r="C3813" s="399" t="s">
        <v>3611</v>
      </c>
      <c r="D3813" s="399" t="s">
        <v>4473</v>
      </c>
      <c r="E3813" s="400" t="s">
        <v>947</v>
      </c>
      <c r="F3813" s="399" t="s">
        <v>947</v>
      </c>
      <c r="G3813" s="399">
        <v>92902</v>
      </c>
      <c r="H3813" s="399" t="s">
        <v>5051</v>
      </c>
      <c r="I3813" s="399" t="s">
        <v>1036</v>
      </c>
      <c r="J3813" s="399" t="s">
        <v>1037</v>
      </c>
      <c r="K3813" s="400">
        <v>109.8</v>
      </c>
      <c r="L3813" s="399" t="s">
        <v>951</v>
      </c>
    </row>
    <row r="3814" spans="1:12" ht="13.5">
      <c r="A3814" s="399" t="s">
        <v>4248</v>
      </c>
      <c r="B3814" s="399" t="s">
        <v>4249</v>
      </c>
      <c r="C3814" s="399" t="s">
        <v>3611</v>
      </c>
      <c r="D3814" s="399" t="s">
        <v>4473</v>
      </c>
      <c r="E3814" s="400" t="s">
        <v>947</v>
      </c>
      <c r="F3814" s="399" t="s">
        <v>947</v>
      </c>
      <c r="G3814" s="399">
        <v>92903</v>
      </c>
      <c r="H3814" s="399" t="s">
        <v>5052</v>
      </c>
      <c r="I3814" s="399" t="s">
        <v>1036</v>
      </c>
      <c r="J3814" s="399" t="s">
        <v>1037</v>
      </c>
      <c r="K3814" s="400">
        <v>162.79</v>
      </c>
      <c r="L3814" s="399" t="s">
        <v>951</v>
      </c>
    </row>
    <row r="3815" spans="1:12" ht="13.5">
      <c r="A3815" s="399" t="s">
        <v>4248</v>
      </c>
      <c r="B3815" s="399" t="s">
        <v>4249</v>
      </c>
      <c r="C3815" s="399" t="s">
        <v>3611</v>
      </c>
      <c r="D3815" s="399" t="s">
        <v>4473</v>
      </c>
      <c r="E3815" s="400" t="s">
        <v>947</v>
      </c>
      <c r="F3815" s="399" t="s">
        <v>947</v>
      </c>
      <c r="G3815" s="399">
        <v>92904</v>
      </c>
      <c r="H3815" s="399" t="s">
        <v>5053</v>
      </c>
      <c r="I3815" s="399" t="s">
        <v>1036</v>
      </c>
      <c r="J3815" s="399" t="s">
        <v>1037</v>
      </c>
      <c r="K3815" s="400">
        <v>20.420000000000002</v>
      </c>
      <c r="L3815" s="399" t="s">
        <v>951</v>
      </c>
    </row>
    <row r="3816" spans="1:12" ht="13.5">
      <c r="A3816" s="399" t="s">
        <v>4248</v>
      </c>
      <c r="B3816" s="399" t="s">
        <v>4249</v>
      </c>
      <c r="C3816" s="399" t="s">
        <v>3611</v>
      </c>
      <c r="D3816" s="399" t="s">
        <v>4473</v>
      </c>
      <c r="E3816" s="400" t="s">
        <v>947</v>
      </c>
      <c r="F3816" s="399" t="s">
        <v>947</v>
      </c>
      <c r="G3816" s="399">
        <v>92905</v>
      </c>
      <c r="H3816" s="399" t="s">
        <v>5054</v>
      </c>
      <c r="I3816" s="399" t="s">
        <v>1036</v>
      </c>
      <c r="J3816" s="399" t="s">
        <v>1037</v>
      </c>
      <c r="K3816" s="400">
        <v>29.73</v>
      </c>
      <c r="L3816" s="399" t="s">
        <v>951</v>
      </c>
    </row>
    <row r="3817" spans="1:12" ht="13.5">
      <c r="A3817" s="399" t="s">
        <v>4248</v>
      </c>
      <c r="B3817" s="399" t="s">
        <v>4249</v>
      </c>
      <c r="C3817" s="399" t="s">
        <v>3611</v>
      </c>
      <c r="D3817" s="399" t="s">
        <v>4473</v>
      </c>
      <c r="E3817" s="400" t="s">
        <v>947</v>
      </c>
      <c r="F3817" s="399" t="s">
        <v>947</v>
      </c>
      <c r="G3817" s="399">
        <v>92906</v>
      </c>
      <c r="H3817" s="399" t="s">
        <v>5055</v>
      </c>
      <c r="I3817" s="399" t="s">
        <v>1036</v>
      </c>
      <c r="J3817" s="399" t="s">
        <v>1037</v>
      </c>
      <c r="K3817" s="400">
        <v>37.619999999999997</v>
      </c>
      <c r="L3817" s="399" t="s">
        <v>951</v>
      </c>
    </row>
    <row r="3818" spans="1:12" ht="13.5">
      <c r="A3818" s="399" t="s">
        <v>4248</v>
      </c>
      <c r="B3818" s="399" t="s">
        <v>4249</v>
      </c>
      <c r="C3818" s="399" t="s">
        <v>3611</v>
      </c>
      <c r="D3818" s="399" t="s">
        <v>4473</v>
      </c>
      <c r="E3818" s="400" t="s">
        <v>947</v>
      </c>
      <c r="F3818" s="399" t="s">
        <v>947</v>
      </c>
      <c r="G3818" s="399">
        <v>92907</v>
      </c>
      <c r="H3818" s="399" t="s">
        <v>5056</v>
      </c>
      <c r="I3818" s="399" t="s">
        <v>1036</v>
      </c>
      <c r="J3818" s="399" t="s">
        <v>1037</v>
      </c>
      <c r="K3818" s="400">
        <v>47.42</v>
      </c>
      <c r="L3818" s="399" t="s">
        <v>951</v>
      </c>
    </row>
    <row r="3819" spans="1:12" ht="13.5">
      <c r="A3819" s="399" t="s">
        <v>4248</v>
      </c>
      <c r="B3819" s="399" t="s">
        <v>4249</v>
      </c>
      <c r="C3819" s="399" t="s">
        <v>3611</v>
      </c>
      <c r="D3819" s="399" t="s">
        <v>4473</v>
      </c>
      <c r="E3819" s="400" t="s">
        <v>947</v>
      </c>
      <c r="F3819" s="399" t="s">
        <v>947</v>
      </c>
      <c r="G3819" s="399">
        <v>92908</v>
      </c>
      <c r="H3819" s="399" t="s">
        <v>5057</v>
      </c>
      <c r="I3819" s="399" t="s">
        <v>1036</v>
      </c>
      <c r="J3819" s="399" t="s">
        <v>1037</v>
      </c>
      <c r="K3819" s="400">
        <v>47.42</v>
      </c>
      <c r="L3819" s="399" t="s">
        <v>951</v>
      </c>
    </row>
    <row r="3820" spans="1:12" ht="13.5">
      <c r="A3820" s="399" t="s">
        <v>4248</v>
      </c>
      <c r="B3820" s="399" t="s">
        <v>4249</v>
      </c>
      <c r="C3820" s="399" t="s">
        <v>3611</v>
      </c>
      <c r="D3820" s="399" t="s">
        <v>4473</v>
      </c>
      <c r="E3820" s="400" t="s">
        <v>947</v>
      </c>
      <c r="F3820" s="399" t="s">
        <v>947</v>
      </c>
      <c r="G3820" s="399">
        <v>92909</v>
      </c>
      <c r="H3820" s="399" t="s">
        <v>5058</v>
      </c>
      <c r="I3820" s="399" t="s">
        <v>1036</v>
      </c>
      <c r="J3820" s="399" t="s">
        <v>1037</v>
      </c>
      <c r="K3820" s="400">
        <v>47.42</v>
      </c>
      <c r="L3820" s="399" t="s">
        <v>951</v>
      </c>
    </row>
    <row r="3821" spans="1:12" ht="13.5">
      <c r="A3821" s="399" t="s">
        <v>4248</v>
      </c>
      <c r="B3821" s="399" t="s">
        <v>4249</v>
      </c>
      <c r="C3821" s="399" t="s">
        <v>3611</v>
      </c>
      <c r="D3821" s="399" t="s">
        <v>4473</v>
      </c>
      <c r="E3821" s="400" t="s">
        <v>947</v>
      </c>
      <c r="F3821" s="399" t="s">
        <v>947</v>
      </c>
      <c r="G3821" s="399">
        <v>92910</v>
      </c>
      <c r="H3821" s="399" t="s">
        <v>5059</v>
      </c>
      <c r="I3821" s="399" t="s">
        <v>1036</v>
      </c>
      <c r="J3821" s="399" t="s">
        <v>1037</v>
      </c>
      <c r="K3821" s="400">
        <v>66.11</v>
      </c>
      <c r="L3821" s="399" t="s">
        <v>951</v>
      </c>
    </row>
    <row r="3822" spans="1:12" ht="13.5">
      <c r="A3822" s="399" t="s">
        <v>4248</v>
      </c>
      <c r="B3822" s="399" t="s">
        <v>4249</v>
      </c>
      <c r="C3822" s="399" t="s">
        <v>3611</v>
      </c>
      <c r="D3822" s="399" t="s">
        <v>4473</v>
      </c>
      <c r="E3822" s="400" t="s">
        <v>947</v>
      </c>
      <c r="F3822" s="399" t="s">
        <v>947</v>
      </c>
      <c r="G3822" s="399">
        <v>92911</v>
      </c>
      <c r="H3822" s="399" t="s">
        <v>5060</v>
      </c>
      <c r="I3822" s="399" t="s">
        <v>1036</v>
      </c>
      <c r="J3822" s="399" t="s">
        <v>1037</v>
      </c>
      <c r="K3822" s="400">
        <v>66.11</v>
      </c>
      <c r="L3822" s="399" t="s">
        <v>951</v>
      </c>
    </row>
    <row r="3823" spans="1:12" ht="13.5">
      <c r="A3823" s="399" t="s">
        <v>4248</v>
      </c>
      <c r="B3823" s="399" t="s">
        <v>4249</v>
      </c>
      <c r="C3823" s="399" t="s">
        <v>3611</v>
      </c>
      <c r="D3823" s="399" t="s">
        <v>4473</v>
      </c>
      <c r="E3823" s="400" t="s">
        <v>947</v>
      </c>
      <c r="F3823" s="399" t="s">
        <v>947</v>
      </c>
      <c r="G3823" s="399">
        <v>92912</v>
      </c>
      <c r="H3823" s="399" t="s">
        <v>5061</v>
      </c>
      <c r="I3823" s="399" t="s">
        <v>1036</v>
      </c>
      <c r="J3823" s="399" t="s">
        <v>1037</v>
      </c>
      <c r="K3823" s="400">
        <v>86.01</v>
      </c>
      <c r="L3823" s="399" t="s">
        <v>951</v>
      </c>
    </row>
    <row r="3824" spans="1:12" ht="13.5">
      <c r="A3824" s="399" t="s">
        <v>4248</v>
      </c>
      <c r="B3824" s="399" t="s">
        <v>4249</v>
      </c>
      <c r="C3824" s="399" t="s">
        <v>3611</v>
      </c>
      <c r="D3824" s="399" t="s">
        <v>4473</v>
      </c>
      <c r="E3824" s="400" t="s">
        <v>947</v>
      </c>
      <c r="F3824" s="399" t="s">
        <v>947</v>
      </c>
      <c r="G3824" s="399">
        <v>92913</v>
      </c>
      <c r="H3824" s="399" t="s">
        <v>5062</v>
      </c>
      <c r="I3824" s="399" t="s">
        <v>1036</v>
      </c>
      <c r="J3824" s="399" t="s">
        <v>1037</v>
      </c>
      <c r="K3824" s="400">
        <v>88.3</v>
      </c>
      <c r="L3824" s="399" t="s">
        <v>951</v>
      </c>
    </row>
    <row r="3825" spans="1:12" ht="13.5">
      <c r="A3825" s="399" t="s">
        <v>4248</v>
      </c>
      <c r="B3825" s="399" t="s">
        <v>4249</v>
      </c>
      <c r="C3825" s="399" t="s">
        <v>3611</v>
      </c>
      <c r="D3825" s="399" t="s">
        <v>4473</v>
      </c>
      <c r="E3825" s="400" t="s">
        <v>947</v>
      </c>
      <c r="F3825" s="399" t="s">
        <v>947</v>
      </c>
      <c r="G3825" s="399">
        <v>92914</v>
      </c>
      <c r="H3825" s="399" t="s">
        <v>5063</v>
      </c>
      <c r="I3825" s="399" t="s">
        <v>1036</v>
      </c>
      <c r="J3825" s="399" t="s">
        <v>1037</v>
      </c>
      <c r="K3825" s="400">
        <v>88.3</v>
      </c>
      <c r="L3825" s="399" t="s">
        <v>951</v>
      </c>
    </row>
    <row r="3826" spans="1:12" ht="13.5">
      <c r="A3826" s="399" t="s">
        <v>4248</v>
      </c>
      <c r="B3826" s="399" t="s">
        <v>4249</v>
      </c>
      <c r="C3826" s="399" t="s">
        <v>3611</v>
      </c>
      <c r="D3826" s="399" t="s">
        <v>4473</v>
      </c>
      <c r="E3826" s="400" t="s">
        <v>947</v>
      </c>
      <c r="F3826" s="399" t="s">
        <v>947</v>
      </c>
      <c r="G3826" s="399">
        <v>92918</v>
      </c>
      <c r="H3826" s="399" t="s">
        <v>5064</v>
      </c>
      <c r="I3826" s="399" t="s">
        <v>1036</v>
      </c>
      <c r="J3826" s="399" t="s">
        <v>1037</v>
      </c>
      <c r="K3826" s="400">
        <v>26.81</v>
      </c>
      <c r="L3826" s="399" t="s">
        <v>951</v>
      </c>
    </row>
    <row r="3827" spans="1:12" ht="13.5">
      <c r="A3827" s="399" t="s">
        <v>4248</v>
      </c>
      <c r="B3827" s="399" t="s">
        <v>4249</v>
      </c>
      <c r="C3827" s="399" t="s">
        <v>3611</v>
      </c>
      <c r="D3827" s="399" t="s">
        <v>4473</v>
      </c>
      <c r="E3827" s="400" t="s">
        <v>947</v>
      </c>
      <c r="F3827" s="399" t="s">
        <v>947</v>
      </c>
      <c r="G3827" s="399">
        <v>92920</v>
      </c>
      <c r="H3827" s="399" t="s">
        <v>5065</v>
      </c>
      <c r="I3827" s="399" t="s">
        <v>1036</v>
      </c>
      <c r="J3827" s="399" t="s">
        <v>1037</v>
      </c>
      <c r="K3827" s="400">
        <v>26.95</v>
      </c>
      <c r="L3827" s="399" t="s">
        <v>951</v>
      </c>
    </row>
    <row r="3828" spans="1:12" ht="13.5">
      <c r="A3828" s="399" t="s">
        <v>4248</v>
      </c>
      <c r="B3828" s="399" t="s">
        <v>4249</v>
      </c>
      <c r="C3828" s="399" t="s">
        <v>3611</v>
      </c>
      <c r="D3828" s="399" t="s">
        <v>4473</v>
      </c>
      <c r="E3828" s="400" t="s">
        <v>947</v>
      </c>
      <c r="F3828" s="399" t="s">
        <v>947</v>
      </c>
      <c r="G3828" s="399">
        <v>92925</v>
      </c>
      <c r="H3828" s="399" t="s">
        <v>5066</v>
      </c>
      <c r="I3828" s="399" t="s">
        <v>1036</v>
      </c>
      <c r="J3828" s="399" t="s">
        <v>1037</v>
      </c>
      <c r="K3828" s="400">
        <v>32.380000000000003</v>
      </c>
      <c r="L3828" s="399" t="s">
        <v>951</v>
      </c>
    </row>
    <row r="3829" spans="1:12" ht="13.5">
      <c r="A3829" s="399" t="s">
        <v>4248</v>
      </c>
      <c r="B3829" s="399" t="s">
        <v>4249</v>
      </c>
      <c r="C3829" s="399" t="s">
        <v>3611</v>
      </c>
      <c r="D3829" s="399" t="s">
        <v>4473</v>
      </c>
      <c r="E3829" s="400" t="s">
        <v>947</v>
      </c>
      <c r="F3829" s="399" t="s">
        <v>947</v>
      </c>
      <c r="G3829" s="399">
        <v>92926</v>
      </c>
      <c r="H3829" s="399" t="s">
        <v>5067</v>
      </c>
      <c r="I3829" s="399" t="s">
        <v>1036</v>
      </c>
      <c r="J3829" s="399" t="s">
        <v>1037</v>
      </c>
      <c r="K3829" s="400">
        <v>32.369999999999997</v>
      </c>
      <c r="L3829" s="399" t="s">
        <v>951</v>
      </c>
    </row>
    <row r="3830" spans="1:12" ht="13.5">
      <c r="A3830" s="399" t="s">
        <v>4248</v>
      </c>
      <c r="B3830" s="399" t="s">
        <v>4249</v>
      </c>
      <c r="C3830" s="399" t="s">
        <v>3611</v>
      </c>
      <c r="D3830" s="399" t="s">
        <v>4473</v>
      </c>
      <c r="E3830" s="400" t="s">
        <v>947</v>
      </c>
      <c r="F3830" s="399" t="s">
        <v>947</v>
      </c>
      <c r="G3830" s="399">
        <v>92927</v>
      </c>
      <c r="H3830" s="399" t="s">
        <v>5068</v>
      </c>
      <c r="I3830" s="399" t="s">
        <v>1036</v>
      </c>
      <c r="J3830" s="399" t="s">
        <v>1037</v>
      </c>
      <c r="K3830" s="400">
        <v>32.369999999999997</v>
      </c>
      <c r="L3830" s="399" t="s">
        <v>951</v>
      </c>
    </row>
    <row r="3831" spans="1:12" ht="13.5">
      <c r="A3831" s="399" t="s">
        <v>4248</v>
      </c>
      <c r="B3831" s="399" t="s">
        <v>4249</v>
      </c>
      <c r="C3831" s="399" t="s">
        <v>3611</v>
      </c>
      <c r="D3831" s="399" t="s">
        <v>4473</v>
      </c>
      <c r="E3831" s="400" t="s">
        <v>947</v>
      </c>
      <c r="F3831" s="399" t="s">
        <v>947</v>
      </c>
      <c r="G3831" s="399">
        <v>92928</v>
      </c>
      <c r="H3831" s="399" t="s">
        <v>5069</v>
      </c>
      <c r="I3831" s="399" t="s">
        <v>1036</v>
      </c>
      <c r="J3831" s="399" t="s">
        <v>1037</v>
      </c>
      <c r="K3831" s="400">
        <v>36.72</v>
      </c>
      <c r="L3831" s="399" t="s">
        <v>951</v>
      </c>
    </row>
    <row r="3832" spans="1:12" ht="13.5">
      <c r="A3832" s="399" t="s">
        <v>4248</v>
      </c>
      <c r="B3832" s="399" t="s">
        <v>4249</v>
      </c>
      <c r="C3832" s="399" t="s">
        <v>3611</v>
      </c>
      <c r="D3832" s="399" t="s">
        <v>4473</v>
      </c>
      <c r="E3832" s="400" t="s">
        <v>947</v>
      </c>
      <c r="F3832" s="399" t="s">
        <v>947</v>
      </c>
      <c r="G3832" s="399">
        <v>92929</v>
      </c>
      <c r="H3832" s="399" t="s">
        <v>5070</v>
      </c>
      <c r="I3832" s="399" t="s">
        <v>1036</v>
      </c>
      <c r="J3832" s="399" t="s">
        <v>1037</v>
      </c>
      <c r="K3832" s="400">
        <v>36.72</v>
      </c>
      <c r="L3832" s="399" t="s">
        <v>951</v>
      </c>
    </row>
    <row r="3833" spans="1:12" ht="13.5">
      <c r="A3833" s="399" t="s">
        <v>4248</v>
      </c>
      <c r="B3833" s="399" t="s">
        <v>4249</v>
      </c>
      <c r="C3833" s="399" t="s">
        <v>3611</v>
      </c>
      <c r="D3833" s="399" t="s">
        <v>4473</v>
      </c>
      <c r="E3833" s="400" t="s">
        <v>947</v>
      </c>
      <c r="F3833" s="399" t="s">
        <v>947</v>
      </c>
      <c r="G3833" s="399">
        <v>92930</v>
      </c>
      <c r="H3833" s="399" t="s">
        <v>5071</v>
      </c>
      <c r="I3833" s="399" t="s">
        <v>1036</v>
      </c>
      <c r="J3833" s="399" t="s">
        <v>1037</v>
      </c>
      <c r="K3833" s="400">
        <v>36.72</v>
      </c>
      <c r="L3833" s="399" t="s">
        <v>951</v>
      </c>
    </row>
    <row r="3834" spans="1:12" ht="13.5">
      <c r="A3834" s="399" t="s">
        <v>4248</v>
      </c>
      <c r="B3834" s="399" t="s">
        <v>4249</v>
      </c>
      <c r="C3834" s="399" t="s">
        <v>3611</v>
      </c>
      <c r="D3834" s="399" t="s">
        <v>4473</v>
      </c>
      <c r="E3834" s="400" t="s">
        <v>947</v>
      </c>
      <c r="F3834" s="399" t="s">
        <v>947</v>
      </c>
      <c r="G3834" s="399">
        <v>92931</v>
      </c>
      <c r="H3834" s="399" t="s">
        <v>5072</v>
      </c>
      <c r="I3834" s="399" t="s">
        <v>1036</v>
      </c>
      <c r="J3834" s="399" t="s">
        <v>1037</v>
      </c>
      <c r="K3834" s="400">
        <v>47.38</v>
      </c>
      <c r="L3834" s="399" t="s">
        <v>951</v>
      </c>
    </row>
    <row r="3835" spans="1:12" ht="13.5">
      <c r="A3835" s="399" t="s">
        <v>4248</v>
      </c>
      <c r="B3835" s="399" t="s">
        <v>4249</v>
      </c>
      <c r="C3835" s="399" t="s">
        <v>3611</v>
      </c>
      <c r="D3835" s="399" t="s">
        <v>4473</v>
      </c>
      <c r="E3835" s="400" t="s">
        <v>947</v>
      </c>
      <c r="F3835" s="399" t="s">
        <v>947</v>
      </c>
      <c r="G3835" s="399">
        <v>92932</v>
      </c>
      <c r="H3835" s="399" t="s">
        <v>5073</v>
      </c>
      <c r="I3835" s="399" t="s">
        <v>1036</v>
      </c>
      <c r="J3835" s="399" t="s">
        <v>1037</v>
      </c>
      <c r="K3835" s="400">
        <v>47.38</v>
      </c>
      <c r="L3835" s="399" t="s">
        <v>951</v>
      </c>
    </row>
    <row r="3836" spans="1:12" ht="13.5">
      <c r="A3836" s="399" t="s">
        <v>4248</v>
      </c>
      <c r="B3836" s="399" t="s">
        <v>4249</v>
      </c>
      <c r="C3836" s="399" t="s">
        <v>3611</v>
      </c>
      <c r="D3836" s="399" t="s">
        <v>4473</v>
      </c>
      <c r="E3836" s="400" t="s">
        <v>947</v>
      </c>
      <c r="F3836" s="399" t="s">
        <v>947</v>
      </c>
      <c r="G3836" s="399">
        <v>92933</v>
      </c>
      <c r="H3836" s="399" t="s">
        <v>5074</v>
      </c>
      <c r="I3836" s="399" t="s">
        <v>1036</v>
      </c>
      <c r="J3836" s="399" t="s">
        <v>1037</v>
      </c>
      <c r="K3836" s="400">
        <v>47.38</v>
      </c>
      <c r="L3836" s="399" t="s">
        <v>951</v>
      </c>
    </row>
    <row r="3837" spans="1:12" ht="13.5">
      <c r="A3837" s="399" t="s">
        <v>4248</v>
      </c>
      <c r="B3837" s="399" t="s">
        <v>4249</v>
      </c>
      <c r="C3837" s="399" t="s">
        <v>3611</v>
      </c>
      <c r="D3837" s="399" t="s">
        <v>4473</v>
      </c>
      <c r="E3837" s="400" t="s">
        <v>947</v>
      </c>
      <c r="F3837" s="399" t="s">
        <v>947</v>
      </c>
      <c r="G3837" s="399">
        <v>92934</v>
      </c>
      <c r="H3837" s="399" t="s">
        <v>5075</v>
      </c>
      <c r="I3837" s="399" t="s">
        <v>1036</v>
      </c>
      <c r="J3837" s="399" t="s">
        <v>1037</v>
      </c>
      <c r="K3837" s="400">
        <v>67.44</v>
      </c>
      <c r="L3837" s="399" t="s">
        <v>951</v>
      </c>
    </row>
    <row r="3838" spans="1:12" ht="13.5">
      <c r="A3838" s="399" t="s">
        <v>4248</v>
      </c>
      <c r="B3838" s="399" t="s">
        <v>4249</v>
      </c>
      <c r="C3838" s="399" t="s">
        <v>3611</v>
      </c>
      <c r="D3838" s="399" t="s">
        <v>4473</v>
      </c>
      <c r="E3838" s="400" t="s">
        <v>947</v>
      </c>
      <c r="F3838" s="399" t="s">
        <v>947</v>
      </c>
      <c r="G3838" s="399">
        <v>92935</v>
      </c>
      <c r="H3838" s="399" t="s">
        <v>5076</v>
      </c>
      <c r="I3838" s="399" t="s">
        <v>1036</v>
      </c>
      <c r="J3838" s="399" t="s">
        <v>1037</v>
      </c>
      <c r="K3838" s="400">
        <v>67.44</v>
      </c>
      <c r="L3838" s="399" t="s">
        <v>951</v>
      </c>
    </row>
    <row r="3839" spans="1:12" ht="13.5">
      <c r="A3839" s="399" t="s">
        <v>4248</v>
      </c>
      <c r="B3839" s="399" t="s">
        <v>4249</v>
      </c>
      <c r="C3839" s="399" t="s">
        <v>3611</v>
      </c>
      <c r="D3839" s="399" t="s">
        <v>4473</v>
      </c>
      <c r="E3839" s="400" t="s">
        <v>947</v>
      </c>
      <c r="F3839" s="399" t="s">
        <v>947</v>
      </c>
      <c r="G3839" s="399">
        <v>92936</v>
      </c>
      <c r="H3839" s="399" t="s">
        <v>5077</v>
      </c>
      <c r="I3839" s="399" t="s">
        <v>1036</v>
      </c>
      <c r="J3839" s="399" t="s">
        <v>1037</v>
      </c>
      <c r="K3839" s="400">
        <v>91.05</v>
      </c>
      <c r="L3839" s="399" t="s">
        <v>951</v>
      </c>
    </row>
    <row r="3840" spans="1:12" ht="13.5">
      <c r="A3840" s="399" t="s">
        <v>4248</v>
      </c>
      <c r="B3840" s="399" t="s">
        <v>4249</v>
      </c>
      <c r="C3840" s="399" t="s">
        <v>3611</v>
      </c>
      <c r="D3840" s="399" t="s">
        <v>4473</v>
      </c>
      <c r="E3840" s="400" t="s">
        <v>947</v>
      </c>
      <c r="F3840" s="399" t="s">
        <v>947</v>
      </c>
      <c r="G3840" s="399">
        <v>92937</v>
      </c>
      <c r="H3840" s="399" t="s">
        <v>5078</v>
      </c>
      <c r="I3840" s="399" t="s">
        <v>1036</v>
      </c>
      <c r="J3840" s="399" t="s">
        <v>1037</v>
      </c>
      <c r="K3840" s="400">
        <v>91.05</v>
      </c>
      <c r="L3840" s="399" t="s">
        <v>951</v>
      </c>
    </row>
    <row r="3841" spans="1:12" ht="13.5">
      <c r="A3841" s="399" t="s">
        <v>4248</v>
      </c>
      <c r="B3841" s="399" t="s">
        <v>4249</v>
      </c>
      <c r="C3841" s="399" t="s">
        <v>3611</v>
      </c>
      <c r="D3841" s="399" t="s">
        <v>4473</v>
      </c>
      <c r="E3841" s="400" t="s">
        <v>947</v>
      </c>
      <c r="F3841" s="399" t="s">
        <v>947</v>
      </c>
      <c r="G3841" s="399">
        <v>92938</v>
      </c>
      <c r="H3841" s="399" t="s">
        <v>5079</v>
      </c>
      <c r="I3841" s="399" t="s">
        <v>1036</v>
      </c>
      <c r="J3841" s="399" t="s">
        <v>1037</v>
      </c>
      <c r="K3841" s="400">
        <v>19.41</v>
      </c>
      <c r="L3841" s="399" t="s">
        <v>951</v>
      </c>
    </row>
    <row r="3842" spans="1:12" ht="13.5">
      <c r="A3842" s="399" t="s">
        <v>4248</v>
      </c>
      <c r="B3842" s="399" t="s">
        <v>4249</v>
      </c>
      <c r="C3842" s="399" t="s">
        <v>3611</v>
      </c>
      <c r="D3842" s="399" t="s">
        <v>4473</v>
      </c>
      <c r="E3842" s="400" t="s">
        <v>947</v>
      </c>
      <c r="F3842" s="399" t="s">
        <v>947</v>
      </c>
      <c r="G3842" s="399">
        <v>92939</v>
      </c>
      <c r="H3842" s="399" t="s">
        <v>5080</v>
      </c>
      <c r="I3842" s="399" t="s">
        <v>1036</v>
      </c>
      <c r="J3842" s="399" t="s">
        <v>1037</v>
      </c>
      <c r="K3842" s="400">
        <v>19.55</v>
      </c>
      <c r="L3842" s="399" t="s">
        <v>951</v>
      </c>
    </row>
    <row r="3843" spans="1:12" ht="13.5">
      <c r="A3843" s="399" t="s">
        <v>4248</v>
      </c>
      <c r="B3843" s="399" t="s">
        <v>4249</v>
      </c>
      <c r="C3843" s="399" t="s">
        <v>3611</v>
      </c>
      <c r="D3843" s="399" t="s">
        <v>4473</v>
      </c>
      <c r="E3843" s="400" t="s">
        <v>947</v>
      </c>
      <c r="F3843" s="399" t="s">
        <v>947</v>
      </c>
      <c r="G3843" s="399">
        <v>92940</v>
      </c>
      <c r="H3843" s="399" t="s">
        <v>5081</v>
      </c>
      <c r="I3843" s="399" t="s">
        <v>1036</v>
      </c>
      <c r="J3843" s="399" t="s">
        <v>1037</v>
      </c>
      <c r="K3843" s="400">
        <v>23.95</v>
      </c>
      <c r="L3843" s="399" t="s">
        <v>951</v>
      </c>
    </row>
    <row r="3844" spans="1:12" ht="13.5">
      <c r="A3844" s="399" t="s">
        <v>4248</v>
      </c>
      <c r="B3844" s="399" t="s">
        <v>4249</v>
      </c>
      <c r="C3844" s="399" t="s">
        <v>3611</v>
      </c>
      <c r="D3844" s="399" t="s">
        <v>4473</v>
      </c>
      <c r="E3844" s="400" t="s">
        <v>947</v>
      </c>
      <c r="F3844" s="399" t="s">
        <v>947</v>
      </c>
      <c r="G3844" s="399">
        <v>92941</v>
      </c>
      <c r="H3844" s="399" t="s">
        <v>5082</v>
      </c>
      <c r="I3844" s="399" t="s">
        <v>1036</v>
      </c>
      <c r="J3844" s="399" t="s">
        <v>1037</v>
      </c>
      <c r="K3844" s="400">
        <v>23.94</v>
      </c>
      <c r="L3844" s="399" t="s">
        <v>951</v>
      </c>
    </row>
    <row r="3845" spans="1:12" ht="13.5">
      <c r="A3845" s="399" t="s">
        <v>4248</v>
      </c>
      <c r="B3845" s="399" t="s">
        <v>4249</v>
      </c>
      <c r="C3845" s="399" t="s">
        <v>3611</v>
      </c>
      <c r="D3845" s="399" t="s">
        <v>4473</v>
      </c>
      <c r="E3845" s="400" t="s">
        <v>947</v>
      </c>
      <c r="F3845" s="399" t="s">
        <v>947</v>
      </c>
      <c r="G3845" s="399">
        <v>92942</v>
      </c>
      <c r="H3845" s="399" t="s">
        <v>5083</v>
      </c>
      <c r="I3845" s="399" t="s">
        <v>1036</v>
      </c>
      <c r="J3845" s="399" t="s">
        <v>1037</v>
      </c>
      <c r="K3845" s="400">
        <v>23.94</v>
      </c>
      <c r="L3845" s="399" t="s">
        <v>951</v>
      </c>
    </row>
    <row r="3846" spans="1:12" ht="13.5">
      <c r="A3846" s="399" t="s">
        <v>4248</v>
      </c>
      <c r="B3846" s="399" t="s">
        <v>4249</v>
      </c>
      <c r="C3846" s="399" t="s">
        <v>3611</v>
      </c>
      <c r="D3846" s="399" t="s">
        <v>4473</v>
      </c>
      <c r="E3846" s="400" t="s">
        <v>947</v>
      </c>
      <c r="F3846" s="399" t="s">
        <v>947</v>
      </c>
      <c r="G3846" s="399">
        <v>92943</v>
      </c>
      <c r="H3846" s="399" t="s">
        <v>5084</v>
      </c>
      <c r="I3846" s="399" t="s">
        <v>1036</v>
      </c>
      <c r="J3846" s="399" t="s">
        <v>1037</v>
      </c>
      <c r="K3846" s="400">
        <v>27.11</v>
      </c>
      <c r="L3846" s="399" t="s">
        <v>951</v>
      </c>
    </row>
    <row r="3847" spans="1:12" ht="13.5">
      <c r="A3847" s="399" t="s">
        <v>4248</v>
      </c>
      <c r="B3847" s="399" t="s">
        <v>4249</v>
      </c>
      <c r="C3847" s="399" t="s">
        <v>3611</v>
      </c>
      <c r="D3847" s="399" t="s">
        <v>4473</v>
      </c>
      <c r="E3847" s="400" t="s">
        <v>947</v>
      </c>
      <c r="F3847" s="399" t="s">
        <v>947</v>
      </c>
      <c r="G3847" s="399">
        <v>92944</v>
      </c>
      <c r="H3847" s="399" t="s">
        <v>5085</v>
      </c>
      <c r="I3847" s="399" t="s">
        <v>1036</v>
      </c>
      <c r="J3847" s="399" t="s">
        <v>1037</v>
      </c>
      <c r="K3847" s="400">
        <v>27.11</v>
      </c>
      <c r="L3847" s="399" t="s">
        <v>951</v>
      </c>
    </row>
    <row r="3848" spans="1:12" ht="13.5">
      <c r="A3848" s="399" t="s">
        <v>4248</v>
      </c>
      <c r="B3848" s="399" t="s">
        <v>4249</v>
      </c>
      <c r="C3848" s="399" t="s">
        <v>3611</v>
      </c>
      <c r="D3848" s="399" t="s">
        <v>4473</v>
      </c>
      <c r="E3848" s="400" t="s">
        <v>947</v>
      </c>
      <c r="F3848" s="399" t="s">
        <v>947</v>
      </c>
      <c r="G3848" s="399">
        <v>92945</v>
      </c>
      <c r="H3848" s="399" t="s">
        <v>5086</v>
      </c>
      <c r="I3848" s="399" t="s">
        <v>1036</v>
      </c>
      <c r="J3848" s="399" t="s">
        <v>1037</v>
      </c>
      <c r="K3848" s="400">
        <v>27.11</v>
      </c>
      <c r="L3848" s="399" t="s">
        <v>951</v>
      </c>
    </row>
    <row r="3849" spans="1:12" ht="13.5">
      <c r="A3849" s="399" t="s">
        <v>4248</v>
      </c>
      <c r="B3849" s="399" t="s">
        <v>4249</v>
      </c>
      <c r="C3849" s="399" t="s">
        <v>3611</v>
      </c>
      <c r="D3849" s="399" t="s">
        <v>4473</v>
      </c>
      <c r="E3849" s="400" t="s">
        <v>947</v>
      </c>
      <c r="F3849" s="399" t="s">
        <v>947</v>
      </c>
      <c r="G3849" s="399">
        <v>92946</v>
      </c>
      <c r="H3849" s="399" t="s">
        <v>5087</v>
      </c>
      <c r="I3849" s="399" t="s">
        <v>1036</v>
      </c>
      <c r="J3849" s="399" t="s">
        <v>1037</v>
      </c>
      <c r="K3849" s="400">
        <v>36.32</v>
      </c>
      <c r="L3849" s="399" t="s">
        <v>951</v>
      </c>
    </row>
    <row r="3850" spans="1:12" ht="13.5">
      <c r="A3850" s="399" t="s">
        <v>4248</v>
      </c>
      <c r="B3850" s="399" t="s">
        <v>4249</v>
      </c>
      <c r="C3850" s="399" t="s">
        <v>3611</v>
      </c>
      <c r="D3850" s="399" t="s">
        <v>4473</v>
      </c>
      <c r="E3850" s="400" t="s">
        <v>947</v>
      </c>
      <c r="F3850" s="399" t="s">
        <v>947</v>
      </c>
      <c r="G3850" s="399">
        <v>92947</v>
      </c>
      <c r="H3850" s="399" t="s">
        <v>5088</v>
      </c>
      <c r="I3850" s="399" t="s">
        <v>1036</v>
      </c>
      <c r="J3850" s="399" t="s">
        <v>1037</v>
      </c>
      <c r="K3850" s="400">
        <v>36.32</v>
      </c>
      <c r="L3850" s="399" t="s">
        <v>951</v>
      </c>
    </row>
    <row r="3851" spans="1:12" ht="13.5">
      <c r="A3851" s="399" t="s">
        <v>4248</v>
      </c>
      <c r="B3851" s="399" t="s">
        <v>4249</v>
      </c>
      <c r="C3851" s="399" t="s">
        <v>3611</v>
      </c>
      <c r="D3851" s="399" t="s">
        <v>4473</v>
      </c>
      <c r="E3851" s="400" t="s">
        <v>947</v>
      </c>
      <c r="F3851" s="399" t="s">
        <v>947</v>
      </c>
      <c r="G3851" s="399">
        <v>92948</v>
      </c>
      <c r="H3851" s="399" t="s">
        <v>5089</v>
      </c>
      <c r="I3851" s="399" t="s">
        <v>1036</v>
      </c>
      <c r="J3851" s="399" t="s">
        <v>1037</v>
      </c>
      <c r="K3851" s="400">
        <v>36.32</v>
      </c>
      <c r="L3851" s="399" t="s">
        <v>951</v>
      </c>
    </row>
    <row r="3852" spans="1:12" ht="13.5">
      <c r="A3852" s="399" t="s">
        <v>4248</v>
      </c>
      <c r="B3852" s="399" t="s">
        <v>4249</v>
      </c>
      <c r="C3852" s="399" t="s">
        <v>3611</v>
      </c>
      <c r="D3852" s="399" t="s">
        <v>4473</v>
      </c>
      <c r="E3852" s="400" t="s">
        <v>947</v>
      </c>
      <c r="F3852" s="399" t="s">
        <v>947</v>
      </c>
      <c r="G3852" s="399">
        <v>92949</v>
      </c>
      <c r="H3852" s="399" t="s">
        <v>5090</v>
      </c>
      <c r="I3852" s="399" t="s">
        <v>1036</v>
      </c>
      <c r="J3852" s="399" t="s">
        <v>1037</v>
      </c>
      <c r="K3852" s="400">
        <v>54.18</v>
      </c>
      <c r="L3852" s="399" t="s">
        <v>951</v>
      </c>
    </row>
    <row r="3853" spans="1:12" ht="13.5">
      <c r="A3853" s="399" t="s">
        <v>4248</v>
      </c>
      <c r="B3853" s="399" t="s">
        <v>4249</v>
      </c>
      <c r="C3853" s="399" t="s">
        <v>3611</v>
      </c>
      <c r="D3853" s="399" t="s">
        <v>4473</v>
      </c>
      <c r="E3853" s="400" t="s">
        <v>947</v>
      </c>
      <c r="F3853" s="399" t="s">
        <v>947</v>
      </c>
      <c r="G3853" s="399">
        <v>92950</v>
      </c>
      <c r="H3853" s="399" t="s">
        <v>5091</v>
      </c>
      <c r="I3853" s="399" t="s">
        <v>1036</v>
      </c>
      <c r="J3853" s="399" t="s">
        <v>1037</v>
      </c>
      <c r="K3853" s="400">
        <v>54.18</v>
      </c>
      <c r="L3853" s="399" t="s">
        <v>951</v>
      </c>
    </row>
    <row r="3854" spans="1:12" ht="13.5">
      <c r="A3854" s="399" t="s">
        <v>4248</v>
      </c>
      <c r="B3854" s="399" t="s">
        <v>4249</v>
      </c>
      <c r="C3854" s="399" t="s">
        <v>3611</v>
      </c>
      <c r="D3854" s="399" t="s">
        <v>4473</v>
      </c>
      <c r="E3854" s="400" t="s">
        <v>947</v>
      </c>
      <c r="F3854" s="399" t="s">
        <v>947</v>
      </c>
      <c r="G3854" s="399">
        <v>92951</v>
      </c>
      <c r="H3854" s="399" t="s">
        <v>5092</v>
      </c>
      <c r="I3854" s="399" t="s">
        <v>1036</v>
      </c>
      <c r="J3854" s="399" t="s">
        <v>1037</v>
      </c>
      <c r="K3854" s="400">
        <v>75.64</v>
      </c>
      <c r="L3854" s="399" t="s">
        <v>951</v>
      </c>
    </row>
    <row r="3855" spans="1:12" ht="13.5">
      <c r="A3855" s="399" t="s">
        <v>4248</v>
      </c>
      <c r="B3855" s="399" t="s">
        <v>4249</v>
      </c>
      <c r="C3855" s="399" t="s">
        <v>3611</v>
      </c>
      <c r="D3855" s="399" t="s">
        <v>4473</v>
      </c>
      <c r="E3855" s="400" t="s">
        <v>947</v>
      </c>
      <c r="F3855" s="399" t="s">
        <v>947</v>
      </c>
      <c r="G3855" s="399">
        <v>92952</v>
      </c>
      <c r="H3855" s="399" t="s">
        <v>5093</v>
      </c>
      <c r="I3855" s="399" t="s">
        <v>1036</v>
      </c>
      <c r="J3855" s="399" t="s">
        <v>1037</v>
      </c>
      <c r="K3855" s="400">
        <v>75.64</v>
      </c>
      <c r="L3855" s="399" t="s">
        <v>951</v>
      </c>
    </row>
    <row r="3856" spans="1:12" ht="13.5">
      <c r="A3856" s="399" t="s">
        <v>4248</v>
      </c>
      <c r="B3856" s="399" t="s">
        <v>4249</v>
      </c>
      <c r="C3856" s="399" t="s">
        <v>3611</v>
      </c>
      <c r="D3856" s="399" t="s">
        <v>4473</v>
      </c>
      <c r="E3856" s="400" t="s">
        <v>947</v>
      </c>
      <c r="F3856" s="399" t="s">
        <v>947</v>
      </c>
      <c r="G3856" s="399">
        <v>92953</v>
      </c>
      <c r="H3856" s="399" t="s">
        <v>5094</v>
      </c>
      <c r="I3856" s="399" t="s">
        <v>1036</v>
      </c>
      <c r="J3856" s="399" t="s">
        <v>1037</v>
      </c>
      <c r="K3856" s="400">
        <v>17.18</v>
      </c>
      <c r="L3856" s="399" t="s">
        <v>951</v>
      </c>
    </row>
    <row r="3857" spans="1:12" ht="13.5">
      <c r="A3857" s="399" t="s">
        <v>4248</v>
      </c>
      <c r="B3857" s="399" t="s">
        <v>4249</v>
      </c>
      <c r="C3857" s="399" t="s">
        <v>3611</v>
      </c>
      <c r="D3857" s="399" t="s">
        <v>4473</v>
      </c>
      <c r="E3857" s="400" t="s">
        <v>947</v>
      </c>
      <c r="F3857" s="399" t="s">
        <v>947</v>
      </c>
      <c r="G3857" s="399">
        <v>93050</v>
      </c>
      <c r="H3857" s="399" t="s">
        <v>5095</v>
      </c>
      <c r="I3857" s="399" t="s">
        <v>1036</v>
      </c>
      <c r="J3857" s="399" t="s">
        <v>950</v>
      </c>
      <c r="K3857" s="400">
        <v>7.58</v>
      </c>
      <c r="L3857" s="399" t="s">
        <v>951</v>
      </c>
    </row>
    <row r="3858" spans="1:12" ht="13.5">
      <c r="A3858" s="399" t="s">
        <v>4248</v>
      </c>
      <c r="B3858" s="399" t="s">
        <v>4249</v>
      </c>
      <c r="C3858" s="399" t="s">
        <v>3611</v>
      </c>
      <c r="D3858" s="399" t="s">
        <v>4473</v>
      </c>
      <c r="E3858" s="400" t="s">
        <v>947</v>
      </c>
      <c r="F3858" s="399" t="s">
        <v>947</v>
      </c>
      <c r="G3858" s="399">
        <v>93051</v>
      </c>
      <c r="H3858" s="399" t="s">
        <v>5096</v>
      </c>
      <c r="I3858" s="399" t="s">
        <v>1036</v>
      </c>
      <c r="J3858" s="399" t="s">
        <v>950</v>
      </c>
      <c r="K3858" s="400">
        <v>7.05</v>
      </c>
      <c r="L3858" s="399" t="s">
        <v>951</v>
      </c>
    </row>
    <row r="3859" spans="1:12" ht="13.5">
      <c r="A3859" s="399" t="s">
        <v>4248</v>
      </c>
      <c r="B3859" s="399" t="s">
        <v>4249</v>
      </c>
      <c r="C3859" s="399" t="s">
        <v>3611</v>
      </c>
      <c r="D3859" s="399" t="s">
        <v>4473</v>
      </c>
      <c r="E3859" s="400" t="s">
        <v>947</v>
      </c>
      <c r="F3859" s="399" t="s">
        <v>947</v>
      </c>
      <c r="G3859" s="399">
        <v>93052</v>
      </c>
      <c r="H3859" s="399" t="s">
        <v>5097</v>
      </c>
      <c r="I3859" s="399" t="s">
        <v>1036</v>
      </c>
      <c r="J3859" s="399" t="s">
        <v>950</v>
      </c>
      <c r="K3859" s="400">
        <v>306.95999999999998</v>
      </c>
      <c r="L3859" s="399" t="s">
        <v>951</v>
      </c>
    </row>
    <row r="3860" spans="1:12" ht="13.5">
      <c r="A3860" s="399" t="s">
        <v>4248</v>
      </c>
      <c r="B3860" s="399" t="s">
        <v>4249</v>
      </c>
      <c r="C3860" s="399" t="s">
        <v>3611</v>
      </c>
      <c r="D3860" s="399" t="s">
        <v>4473</v>
      </c>
      <c r="E3860" s="400" t="s">
        <v>947</v>
      </c>
      <c r="F3860" s="399" t="s">
        <v>947</v>
      </c>
      <c r="G3860" s="399">
        <v>93054</v>
      </c>
      <c r="H3860" s="399" t="s">
        <v>5098</v>
      </c>
      <c r="I3860" s="399" t="s">
        <v>1036</v>
      </c>
      <c r="J3860" s="399" t="s">
        <v>950</v>
      </c>
      <c r="K3860" s="400">
        <v>13.82</v>
      </c>
      <c r="L3860" s="399" t="s">
        <v>951</v>
      </c>
    </row>
    <row r="3861" spans="1:12" ht="13.5">
      <c r="A3861" s="399" t="s">
        <v>4248</v>
      </c>
      <c r="B3861" s="399" t="s">
        <v>4249</v>
      </c>
      <c r="C3861" s="399" t="s">
        <v>3611</v>
      </c>
      <c r="D3861" s="399" t="s">
        <v>4473</v>
      </c>
      <c r="E3861" s="400" t="s">
        <v>947</v>
      </c>
      <c r="F3861" s="399" t="s">
        <v>947</v>
      </c>
      <c r="G3861" s="399">
        <v>93055</v>
      </c>
      <c r="H3861" s="399" t="s">
        <v>5099</v>
      </c>
      <c r="I3861" s="399" t="s">
        <v>1036</v>
      </c>
      <c r="J3861" s="399" t="s">
        <v>950</v>
      </c>
      <c r="K3861" s="400">
        <v>27.4</v>
      </c>
      <c r="L3861" s="399" t="s">
        <v>951</v>
      </c>
    </row>
    <row r="3862" spans="1:12" ht="13.5">
      <c r="A3862" s="399" t="s">
        <v>4248</v>
      </c>
      <c r="B3862" s="399" t="s">
        <v>4249</v>
      </c>
      <c r="C3862" s="399" t="s">
        <v>3611</v>
      </c>
      <c r="D3862" s="399" t="s">
        <v>4473</v>
      </c>
      <c r="E3862" s="400" t="s">
        <v>947</v>
      </c>
      <c r="F3862" s="399" t="s">
        <v>947</v>
      </c>
      <c r="G3862" s="399">
        <v>93056</v>
      </c>
      <c r="H3862" s="399" t="s">
        <v>5100</v>
      </c>
      <c r="I3862" s="399" t="s">
        <v>1036</v>
      </c>
      <c r="J3862" s="399" t="s">
        <v>950</v>
      </c>
      <c r="K3862" s="400">
        <v>10.89</v>
      </c>
      <c r="L3862" s="399" t="s">
        <v>951</v>
      </c>
    </row>
    <row r="3863" spans="1:12" ht="13.5">
      <c r="A3863" s="399" t="s">
        <v>4248</v>
      </c>
      <c r="B3863" s="399" t="s">
        <v>4249</v>
      </c>
      <c r="C3863" s="399" t="s">
        <v>3611</v>
      </c>
      <c r="D3863" s="399" t="s">
        <v>4473</v>
      </c>
      <c r="E3863" s="400" t="s">
        <v>947</v>
      </c>
      <c r="F3863" s="399" t="s">
        <v>947</v>
      </c>
      <c r="G3863" s="399">
        <v>93057</v>
      </c>
      <c r="H3863" s="399" t="s">
        <v>5101</v>
      </c>
      <c r="I3863" s="399" t="s">
        <v>1036</v>
      </c>
      <c r="J3863" s="399" t="s">
        <v>950</v>
      </c>
      <c r="K3863" s="400">
        <v>9.6199999999999992</v>
      </c>
      <c r="L3863" s="399" t="s">
        <v>951</v>
      </c>
    </row>
    <row r="3864" spans="1:12" ht="13.5">
      <c r="A3864" s="399" t="s">
        <v>4248</v>
      </c>
      <c r="B3864" s="399" t="s">
        <v>4249</v>
      </c>
      <c r="C3864" s="399" t="s">
        <v>3611</v>
      </c>
      <c r="D3864" s="399" t="s">
        <v>4473</v>
      </c>
      <c r="E3864" s="400" t="s">
        <v>947</v>
      </c>
      <c r="F3864" s="399" t="s">
        <v>947</v>
      </c>
      <c r="G3864" s="399">
        <v>93058</v>
      </c>
      <c r="H3864" s="399" t="s">
        <v>5102</v>
      </c>
      <c r="I3864" s="399" t="s">
        <v>1036</v>
      </c>
      <c r="J3864" s="399" t="s">
        <v>950</v>
      </c>
      <c r="K3864" s="400">
        <v>337.63</v>
      </c>
      <c r="L3864" s="399" t="s">
        <v>951</v>
      </c>
    </row>
    <row r="3865" spans="1:12" ht="13.5">
      <c r="A3865" s="399" t="s">
        <v>4248</v>
      </c>
      <c r="B3865" s="399" t="s">
        <v>4249</v>
      </c>
      <c r="C3865" s="399" t="s">
        <v>3611</v>
      </c>
      <c r="D3865" s="399" t="s">
        <v>4473</v>
      </c>
      <c r="E3865" s="400" t="s">
        <v>947</v>
      </c>
      <c r="F3865" s="399" t="s">
        <v>947</v>
      </c>
      <c r="G3865" s="399">
        <v>93059</v>
      </c>
      <c r="H3865" s="399" t="s">
        <v>5103</v>
      </c>
      <c r="I3865" s="399" t="s">
        <v>1036</v>
      </c>
      <c r="J3865" s="399" t="s">
        <v>950</v>
      </c>
      <c r="K3865" s="400">
        <v>18.850000000000001</v>
      </c>
      <c r="L3865" s="399" t="s">
        <v>951</v>
      </c>
    </row>
    <row r="3866" spans="1:12" ht="13.5">
      <c r="A3866" s="399" t="s">
        <v>4248</v>
      </c>
      <c r="B3866" s="399" t="s">
        <v>4249</v>
      </c>
      <c r="C3866" s="399" t="s">
        <v>3611</v>
      </c>
      <c r="D3866" s="399" t="s">
        <v>4473</v>
      </c>
      <c r="E3866" s="400" t="s">
        <v>947</v>
      </c>
      <c r="F3866" s="399" t="s">
        <v>947</v>
      </c>
      <c r="G3866" s="399">
        <v>93060</v>
      </c>
      <c r="H3866" s="399" t="s">
        <v>5104</v>
      </c>
      <c r="I3866" s="399" t="s">
        <v>1036</v>
      </c>
      <c r="J3866" s="399" t="s">
        <v>950</v>
      </c>
      <c r="K3866" s="400">
        <v>47.35</v>
      </c>
      <c r="L3866" s="399" t="s">
        <v>951</v>
      </c>
    </row>
    <row r="3867" spans="1:12" ht="13.5">
      <c r="A3867" s="399" t="s">
        <v>4248</v>
      </c>
      <c r="B3867" s="399" t="s">
        <v>4249</v>
      </c>
      <c r="C3867" s="399" t="s">
        <v>3611</v>
      </c>
      <c r="D3867" s="399" t="s">
        <v>4473</v>
      </c>
      <c r="E3867" s="400" t="s">
        <v>947</v>
      </c>
      <c r="F3867" s="399" t="s">
        <v>947</v>
      </c>
      <c r="G3867" s="399">
        <v>93061</v>
      </c>
      <c r="H3867" s="399" t="s">
        <v>5105</v>
      </c>
      <c r="I3867" s="399" t="s">
        <v>1036</v>
      </c>
      <c r="J3867" s="399" t="s">
        <v>950</v>
      </c>
      <c r="K3867" s="400">
        <v>19.77</v>
      </c>
      <c r="L3867" s="399" t="s">
        <v>951</v>
      </c>
    </row>
    <row r="3868" spans="1:12" ht="13.5">
      <c r="A3868" s="399" t="s">
        <v>4248</v>
      </c>
      <c r="B3868" s="399" t="s">
        <v>4249</v>
      </c>
      <c r="C3868" s="399" t="s">
        <v>3611</v>
      </c>
      <c r="D3868" s="399" t="s">
        <v>4473</v>
      </c>
      <c r="E3868" s="400" t="s">
        <v>947</v>
      </c>
      <c r="F3868" s="399" t="s">
        <v>947</v>
      </c>
      <c r="G3868" s="399">
        <v>93062</v>
      </c>
      <c r="H3868" s="399" t="s">
        <v>5106</v>
      </c>
      <c r="I3868" s="399" t="s">
        <v>1036</v>
      </c>
      <c r="J3868" s="399" t="s">
        <v>950</v>
      </c>
      <c r="K3868" s="400">
        <v>17.309999999999999</v>
      </c>
      <c r="L3868" s="399" t="s">
        <v>951</v>
      </c>
    </row>
    <row r="3869" spans="1:12" ht="13.5">
      <c r="A3869" s="399" t="s">
        <v>4248</v>
      </c>
      <c r="B3869" s="399" t="s">
        <v>4249</v>
      </c>
      <c r="C3869" s="399" t="s">
        <v>3611</v>
      </c>
      <c r="D3869" s="399" t="s">
        <v>4473</v>
      </c>
      <c r="E3869" s="400" t="s">
        <v>947</v>
      </c>
      <c r="F3869" s="399" t="s">
        <v>947</v>
      </c>
      <c r="G3869" s="399">
        <v>93063</v>
      </c>
      <c r="H3869" s="399" t="s">
        <v>5107</v>
      </c>
      <c r="I3869" s="399" t="s">
        <v>1036</v>
      </c>
      <c r="J3869" s="399" t="s">
        <v>950</v>
      </c>
      <c r="K3869" s="400">
        <v>386.75</v>
      </c>
      <c r="L3869" s="399" t="s">
        <v>951</v>
      </c>
    </row>
    <row r="3870" spans="1:12" ht="13.5">
      <c r="A3870" s="399" t="s">
        <v>4248</v>
      </c>
      <c r="B3870" s="399" t="s">
        <v>4249</v>
      </c>
      <c r="C3870" s="399" t="s">
        <v>3611</v>
      </c>
      <c r="D3870" s="399" t="s">
        <v>4473</v>
      </c>
      <c r="E3870" s="400" t="s">
        <v>947</v>
      </c>
      <c r="F3870" s="399" t="s">
        <v>947</v>
      </c>
      <c r="G3870" s="399">
        <v>93064</v>
      </c>
      <c r="H3870" s="399" t="s">
        <v>5108</v>
      </c>
      <c r="I3870" s="399" t="s">
        <v>1036</v>
      </c>
      <c r="J3870" s="399" t="s">
        <v>950</v>
      </c>
      <c r="K3870" s="400">
        <v>30.09</v>
      </c>
      <c r="L3870" s="399" t="s">
        <v>951</v>
      </c>
    </row>
    <row r="3871" spans="1:12" ht="13.5">
      <c r="A3871" s="399" t="s">
        <v>4248</v>
      </c>
      <c r="B3871" s="399" t="s">
        <v>4249</v>
      </c>
      <c r="C3871" s="399" t="s">
        <v>3611</v>
      </c>
      <c r="D3871" s="399" t="s">
        <v>4473</v>
      </c>
      <c r="E3871" s="400" t="s">
        <v>947</v>
      </c>
      <c r="F3871" s="399" t="s">
        <v>947</v>
      </c>
      <c r="G3871" s="399">
        <v>93065</v>
      </c>
      <c r="H3871" s="399" t="s">
        <v>5109</v>
      </c>
      <c r="I3871" s="399" t="s">
        <v>1036</v>
      </c>
      <c r="J3871" s="399" t="s">
        <v>950</v>
      </c>
      <c r="K3871" s="400">
        <v>28.27</v>
      </c>
      <c r="L3871" s="399" t="s">
        <v>951</v>
      </c>
    </row>
    <row r="3872" spans="1:12" ht="13.5">
      <c r="A3872" s="399" t="s">
        <v>4248</v>
      </c>
      <c r="B3872" s="399" t="s">
        <v>4249</v>
      </c>
      <c r="C3872" s="399" t="s">
        <v>3611</v>
      </c>
      <c r="D3872" s="399" t="s">
        <v>4473</v>
      </c>
      <c r="E3872" s="400" t="s">
        <v>947</v>
      </c>
      <c r="F3872" s="399" t="s">
        <v>947</v>
      </c>
      <c r="G3872" s="399">
        <v>93066</v>
      </c>
      <c r="H3872" s="399" t="s">
        <v>5110</v>
      </c>
      <c r="I3872" s="399" t="s">
        <v>1036</v>
      </c>
      <c r="J3872" s="399" t="s">
        <v>950</v>
      </c>
      <c r="K3872" s="400">
        <v>485.37</v>
      </c>
      <c r="L3872" s="399" t="s">
        <v>951</v>
      </c>
    </row>
    <row r="3873" spans="1:12" ht="13.5">
      <c r="A3873" s="399" t="s">
        <v>4248</v>
      </c>
      <c r="B3873" s="399" t="s">
        <v>4249</v>
      </c>
      <c r="C3873" s="399" t="s">
        <v>3611</v>
      </c>
      <c r="D3873" s="399" t="s">
        <v>4473</v>
      </c>
      <c r="E3873" s="400" t="s">
        <v>947</v>
      </c>
      <c r="F3873" s="399" t="s">
        <v>947</v>
      </c>
      <c r="G3873" s="399">
        <v>93067</v>
      </c>
      <c r="H3873" s="399" t="s">
        <v>5111</v>
      </c>
      <c r="I3873" s="399" t="s">
        <v>1036</v>
      </c>
      <c r="J3873" s="399" t="s">
        <v>950</v>
      </c>
      <c r="K3873" s="400">
        <v>44.32</v>
      </c>
      <c r="L3873" s="399" t="s">
        <v>951</v>
      </c>
    </row>
    <row r="3874" spans="1:12" ht="13.5">
      <c r="A3874" s="399" t="s">
        <v>4248</v>
      </c>
      <c r="B3874" s="399" t="s">
        <v>4249</v>
      </c>
      <c r="C3874" s="399" t="s">
        <v>3611</v>
      </c>
      <c r="D3874" s="399" t="s">
        <v>4473</v>
      </c>
      <c r="E3874" s="400" t="s">
        <v>947</v>
      </c>
      <c r="F3874" s="399" t="s">
        <v>947</v>
      </c>
      <c r="G3874" s="399">
        <v>93068</v>
      </c>
      <c r="H3874" s="399" t="s">
        <v>5112</v>
      </c>
      <c r="I3874" s="399" t="s">
        <v>1036</v>
      </c>
      <c r="J3874" s="399" t="s">
        <v>950</v>
      </c>
      <c r="K3874" s="400">
        <v>38.97</v>
      </c>
      <c r="L3874" s="399" t="s">
        <v>951</v>
      </c>
    </row>
    <row r="3875" spans="1:12" ht="13.5">
      <c r="A3875" s="399" t="s">
        <v>4248</v>
      </c>
      <c r="B3875" s="399" t="s">
        <v>4249</v>
      </c>
      <c r="C3875" s="399" t="s">
        <v>3611</v>
      </c>
      <c r="D3875" s="399" t="s">
        <v>4473</v>
      </c>
      <c r="E3875" s="400" t="s">
        <v>947</v>
      </c>
      <c r="F3875" s="399" t="s">
        <v>947</v>
      </c>
      <c r="G3875" s="399">
        <v>93069</v>
      </c>
      <c r="H3875" s="399" t="s">
        <v>5113</v>
      </c>
      <c r="I3875" s="399" t="s">
        <v>1036</v>
      </c>
      <c r="J3875" s="399" t="s">
        <v>950</v>
      </c>
      <c r="K3875" s="400">
        <v>672.48</v>
      </c>
      <c r="L3875" s="399" t="s">
        <v>951</v>
      </c>
    </row>
    <row r="3876" spans="1:12" ht="13.5">
      <c r="A3876" s="399" t="s">
        <v>4248</v>
      </c>
      <c r="B3876" s="399" t="s">
        <v>4249</v>
      </c>
      <c r="C3876" s="399" t="s">
        <v>3611</v>
      </c>
      <c r="D3876" s="399" t="s">
        <v>4473</v>
      </c>
      <c r="E3876" s="400" t="s">
        <v>947</v>
      </c>
      <c r="F3876" s="399" t="s">
        <v>947</v>
      </c>
      <c r="G3876" s="399">
        <v>93070</v>
      </c>
      <c r="H3876" s="399" t="s">
        <v>5114</v>
      </c>
      <c r="I3876" s="399" t="s">
        <v>1036</v>
      </c>
      <c r="J3876" s="399" t="s">
        <v>950</v>
      </c>
      <c r="K3876" s="400">
        <v>109.76</v>
      </c>
      <c r="L3876" s="399" t="s">
        <v>951</v>
      </c>
    </row>
    <row r="3877" spans="1:12" ht="13.5">
      <c r="A3877" s="399" t="s">
        <v>4248</v>
      </c>
      <c r="B3877" s="399" t="s">
        <v>4249</v>
      </c>
      <c r="C3877" s="399" t="s">
        <v>3611</v>
      </c>
      <c r="D3877" s="399" t="s">
        <v>4473</v>
      </c>
      <c r="E3877" s="400" t="s">
        <v>947</v>
      </c>
      <c r="F3877" s="399" t="s">
        <v>947</v>
      </c>
      <c r="G3877" s="399">
        <v>93071</v>
      </c>
      <c r="H3877" s="399" t="s">
        <v>5115</v>
      </c>
      <c r="I3877" s="399" t="s">
        <v>1036</v>
      </c>
      <c r="J3877" s="399" t="s">
        <v>950</v>
      </c>
      <c r="K3877" s="400">
        <v>102.05</v>
      </c>
      <c r="L3877" s="399" t="s">
        <v>951</v>
      </c>
    </row>
    <row r="3878" spans="1:12" ht="13.5">
      <c r="A3878" s="399" t="s">
        <v>4248</v>
      </c>
      <c r="B3878" s="399" t="s">
        <v>4249</v>
      </c>
      <c r="C3878" s="399" t="s">
        <v>3611</v>
      </c>
      <c r="D3878" s="399" t="s">
        <v>4473</v>
      </c>
      <c r="E3878" s="400" t="s">
        <v>947</v>
      </c>
      <c r="F3878" s="399" t="s">
        <v>947</v>
      </c>
      <c r="G3878" s="399">
        <v>93072</v>
      </c>
      <c r="H3878" s="399" t="s">
        <v>5116</v>
      </c>
      <c r="I3878" s="399" t="s">
        <v>1036</v>
      </c>
      <c r="J3878" s="399" t="s">
        <v>950</v>
      </c>
      <c r="K3878" s="400">
        <v>887.06</v>
      </c>
      <c r="L3878" s="399" t="s">
        <v>951</v>
      </c>
    </row>
    <row r="3879" spans="1:12" ht="13.5">
      <c r="A3879" s="399" t="s">
        <v>4248</v>
      </c>
      <c r="B3879" s="399" t="s">
        <v>4249</v>
      </c>
      <c r="C3879" s="399" t="s">
        <v>3611</v>
      </c>
      <c r="D3879" s="399" t="s">
        <v>4473</v>
      </c>
      <c r="E3879" s="400" t="s">
        <v>947</v>
      </c>
      <c r="F3879" s="399" t="s">
        <v>947</v>
      </c>
      <c r="G3879" s="399">
        <v>93073</v>
      </c>
      <c r="H3879" s="399" t="s">
        <v>5117</v>
      </c>
      <c r="I3879" s="399" t="s">
        <v>1036</v>
      </c>
      <c r="J3879" s="399" t="s">
        <v>950</v>
      </c>
      <c r="K3879" s="400">
        <v>50.27</v>
      </c>
      <c r="L3879" s="399" t="s">
        <v>951</v>
      </c>
    </row>
    <row r="3880" spans="1:12" ht="13.5">
      <c r="A3880" s="399" t="s">
        <v>4248</v>
      </c>
      <c r="B3880" s="399" t="s">
        <v>4249</v>
      </c>
      <c r="C3880" s="399" t="s">
        <v>3611</v>
      </c>
      <c r="D3880" s="399" t="s">
        <v>4473</v>
      </c>
      <c r="E3880" s="400" t="s">
        <v>947</v>
      </c>
      <c r="F3880" s="399" t="s">
        <v>947</v>
      </c>
      <c r="G3880" s="399">
        <v>93074</v>
      </c>
      <c r="H3880" s="399" t="s">
        <v>5118</v>
      </c>
      <c r="I3880" s="399" t="s">
        <v>1036</v>
      </c>
      <c r="J3880" s="399" t="s">
        <v>950</v>
      </c>
      <c r="K3880" s="400">
        <v>9.02</v>
      </c>
      <c r="L3880" s="399" t="s">
        <v>951</v>
      </c>
    </row>
    <row r="3881" spans="1:12" ht="13.5">
      <c r="A3881" s="399" t="s">
        <v>4248</v>
      </c>
      <c r="B3881" s="399" t="s">
        <v>4249</v>
      </c>
      <c r="C3881" s="399" t="s">
        <v>3611</v>
      </c>
      <c r="D3881" s="399" t="s">
        <v>4473</v>
      </c>
      <c r="E3881" s="400" t="s">
        <v>947</v>
      </c>
      <c r="F3881" s="399" t="s">
        <v>947</v>
      </c>
      <c r="G3881" s="399">
        <v>93075</v>
      </c>
      <c r="H3881" s="399" t="s">
        <v>5119</v>
      </c>
      <c r="I3881" s="399" t="s">
        <v>1036</v>
      </c>
      <c r="J3881" s="399" t="s">
        <v>950</v>
      </c>
      <c r="K3881" s="400">
        <v>14.11</v>
      </c>
      <c r="L3881" s="399" t="s">
        <v>951</v>
      </c>
    </row>
    <row r="3882" spans="1:12" ht="13.5">
      <c r="A3882" s="399" t="s">
        <v>4248</v>
      </c>
      <c r="B3882" s="399" t="s">
        <v>4249</v>
      </c>
      <c r="C3882" s="399" t="s">
        <v>3611</v>
      </c>
      <c r="D3882" s="399" t="s">
        <v>4473</v>
      </c>
      <c r="E3882" s="400" t="s">
        <v>947</v>
      </c>
      <c r="F3882" s="399" t="s">
        <v>947</v>
      </c>
      <c r="G3882" s="399">
        <v>93076</v>
      </c>
      <c r="H3882" s="399" t="s">
        <v>5120</v>
      </c>
      <c r="I3882" s="399" t="s">
        <v>1036</v>
      </c>
      <c r="J3882" s="399" t="s">
        <v>950</v>
      </c>
      <c r="K3882" s="400">
        <v>13.95</v>
      </c>
      <c r="L3882" s="399" t="s">
        <v>951</v>
      </c>
    </row>
    <row r="3883" spans="1:12" ht="13.5">
      <c r="A3883" s="399" t="s">
        <v>4248</v>
      </c>
      <c r="B3883" s="399" t="s">
        <v>4249</v>
      </c>
      <c r="C3883" s="399" t="s">
        <v>3611</v>
      </c>
      <c r="D3883" s="399" t="s">
        <v>4473</v>
      </c>
      <c r="E3883" s="400" t="s">
        <v>947</v>
      </c>
      <c r="F3883" s="399" t="s">
        <v>947</v>
      </c>
      <c r="G3883" s="399">
        <v>93077</v>
      </c>
      <c r="H3883" s="399" t="s">
        <v>5121</v>
      </c>
      <c r="I3883" s="399" t="s">
        <v>1036</v>
      </c>
      <c r="J3883" s="399" t="s">
        <v>950</v>
      </c>
      <c r="K3883" s="400">
        <v>19.66</v>
      </c>
      <c r="L3883" s="399" t="s">
        <v>951</v>
      </c>
    </row>
    <row r="3884" spans="1:12" ht="13.5">
      <c r="A3884" s="399" t="s">
        <v>4248</v>
      </c>
      <c r="B3884" s="399" t="s">
        <v>4249</v>
      </c>
      <c r="C3884" s="399" t="s">
        <v>3611</v>
      </c>
      <c r="D3884" s="399" t="s">
        <v>4473</v>
      </c>
      <c r="E3884" s="400" t="s">
        <v>947</v>
      </c>
      <c r="F3884" s="399" t="s">
        <v>947</v>
      </c>
      <c r="G3884" s="399">
        <v>93078</v>
      </c>
      <c r="H3884" s="399" t="s">
        <v>5122</v>
      </c>
      <c r="I3884" s="399" t="s">
        <v>1036</v>
      </c>
      <c r="J3884" s="399" t="s">
        <v>950</v>
      </c>
      <c r="K3884" s="400">
        <v>21.16</v>
      </c>
      <c r="L3884" s="399" t="s">
        <v>951</v>
      </c>
    </row>
    <row r="3885" spans="1:12" ht="13.5">
      <c r="A3885" s="399" t="s">
        <v>4248</v>
      </c>
      <c r="B3885" s="399" t="s">
        <v>4249</v>
      </c>
      <c r="C3885" s="399" t="s">
        <v>3611</v>
      </c>
      <c r="D3885" s="399" t="s">
        <v>4473</v>
      </c>
      <c r="E3885" s="400" t="s">
        <v>947</v>
      </c>
      <c r="F3885" s="399" t="s">
        <v>947</v>
      </c>
      <c r="G3885" s="399">
        <v>93079</v>
      </c>
      <c r="H3885" s="399" t="s">
        <v>5123</v>
      </c>
      <c r="I3885" s="399" t="s">
        <v>1036</v>
      </c>
      <c r="J3885" s="399" t="s">
        <v>950</v>
      </c>
      <c r="K3885" s="400">
        <v>19.04</v>
      </c>
      <c r="L3885" s="399" t="s">
        <v>951</v>
      </c>
    </row>
    <row r="3886" spans="1:12" ht="13.5">
      <c r="A3886" s="399" t="s">
        <v>4248</v>
      </c>
      <c r="B3886" s="399" t="s">
        <v>4249</v>
      </c>
      <c r="C3886" s="399" t="s">
        <v>3611</v>
      </c>
      <c r="D3886" s="399" t="s">
        <v>4473</v>
      </c>
      <c r="E3886" s="400" t="s">
        <v>947</v>
      </c>
      <c r="F3886" s="399" t="s">
        <v>947</v>
      </c>
      <c r="G3886" s="399">
        <v>93080</v>
      </c>
      <c r="H3886" s="399" t="s">
        <v>5124</v>
      </c>
      <c r="I3886" s="399" t="s">
        <v>1036</v>
      </c>
      <c r="J3886" s="399" t="s">
        <v>950</v>
      </c>
      <c r="K3886" s="400">
        <v>5.91</v>
      </c>
      <c r="L3886" s="399" t="s">
        <v>951</v>
      </c>
    </row>
    <row r="3887" spans="1:12" ht="13.5">
      <c r="A3887" s="399" t="s">
        <v>4248</v>
      </c>
      <c r="B3887" s="399" t="s">
        <v>4249</v>
      </c>
      <c r="C3887" s="399" t="s">
        <v>3611</v>
      </c>
      <c r="D3887" s="399" t="s">
        <v>4473</v>
      </c>
      <c r="E3887" s="400" t="s">
        <v>947</v>
      </c>
      <c r="F3887" s="399" t="s">
        <v>947</v>
      </c>
      <c r="G3887" s="399">
        <v>93081</v>
      </c>
      <c r="H3887" s="399" t="s">
        <v>5125</v>
      </c>
      <c r="I3887" s="399" t="s">
        <v>1036</v>
      </c>
      <c r="J3887" s="399" t="s">
        <v>950</v>
      </c>
      <c r="K3887" s="400">
        <v>12.36</v>
      </c>
      <c r="L3887" s="399" t="s">
        <v>951</v>
      </c>
    </row>
    <row r="3888" spans="1:12" ht="13.5">
      <c r="A3888" s="399" t="s">
        <v>4248</v>
      </c>
      <c r="B3888" s="399" t="s">
        <v>4249</v>
      </c>
      <c r="C3888" s="399" t="s">
        <v>3611</v>
      </c>
      <c r="D3888" s="399" t="s">
        <v>4473</v>
      </c>
      <c r="E3888" s="400" t="s">
        <v>947</v>
      </c>
      <c r="F3888" s="399" t="s">
        <v>947</v>
      </c>
      <c r="G3888" s="399">
        <v>93082</v>
      </c>
      <c r="H3888" s="399" t="s">
        <v>5126</v>
      </c>
      <c r="I3888" s="399" t="s">
        <v>1036</v>
      </c>
      <c r="J3888" s="399" t="s">
        <v>950</v>
      </c>
      <c r="K3888" s="400">
        <v>14.93</v>
      </c>
      <c r="L3888" s="399" t="s">
        <v>951</v>
      </c>
    </row>
    <row r="3889" spans="1:12" ht="13.5">
      <c r="A3889" s="399" t="s">
        <v>4248</v>
      </c>
      <c r="B3889" s="399" t="s">
        <v>4249</v>
      </c>
      <c r="C3889" s="399" t="s">
        <v>3611</v>
      </c>
      <c r="D3889" s="399" t="s">
        <v>4473</v>
      </c>
      <c r="E3889" s="400" t="s">
        <v>947</v>
      </c>
      <c r="F3889" s="399" t="s">
        <v>947</v>
      </c>
      <c r="G3889" s="399">
        <v>93083</v>
      </c>
      <c r="H3889" s="399" t="s">
        <v>5127</v>
      </c>
      <c r="I3889" s="399" t="s">
        <v>1036</v>
      </c>
      <c r="J3889" s="399" t="s">
        <v>950</v>
      </c>
      <c r="K3889" s="400">
        <v>265.77</v>
      </c>
      <c r="L3889" s="399" t="s">
        <v>951</v>
      </c>
    </row>
    <row r="3890" spans="1:12" ht="13.5">
      <c r="A3890" s="399" t="s">
        <v>4248</v>
      </c>
      <c r="B3890" s="399" t="s">
        <v>4249</v>
      </c>
      <c r="C3890" s="399" t="s">
        <v>3611</v>
      </c>
      <c r="D3890" s="399" t="s">
        <v>4473</v>
      </c>
      <c r="E3890" s="400" t="s">
        <v>947</v>
      </c>
      <c r="F3890" s="399" t="s">
        <v>947</v>
      </c>
      <c r="G3890" s="399">
        <v>93084</v>
      </c>
      <c r="H3890" s="399" t="s">
        <v>5128</v>
      </c>
      <c r="I3890" s="399" t="s">
        <v>1036</v>
      </c>
      <c r="J3890" s="399" t="s">
        <v>950</v>
      </c>
      <c r="K3890" s="400">
        <v>9.26</v>
      </c>
      <c r="L3890" s="399" t="s">
        <v>951</v>
      </c>
    </row>
    <row r="3891" spans="1:12" ht="13.5">
      <c r="A3891" s="399" t="s">
        <v>4248</v>
      </c>
      <c r="B3891" s="399" t="s">
        <v>4249</v>
      </c>
      <c r="C3891" s="399" t="s">
        <v>3611</v>
      </c>
      <c r="D3891" s="399" t="s">
        <v>4473</v>
      </c>
      <c r="E3891" s="400" t="s">
        <v>947</v>
      </c>
      <c r="F3891" s="399" t="s">
        <v>947</v>
      </c>
      <c r="G3891" s="399">
        <v>93085</v>
      </c>
      <c r="H3891" s="399" t="s">
        <v>5129</v>
      </c>
      <c r="I3891" s="399" t="s">
        <v>1036</v>
      </c>
      <c r="J3891" s="399" t="s">
        <v>950</v>
      </c>
      <c r="K3891" s="400">
        <v>8.73</v>
      </c>
      <c r="L3891" s="399" t="s">
        <v>951</v>
      </c>
    </row>
    <row r="3892" spans="1:12" ht="13.5">
      <c r="A3892" s="399" t="s">
        <v>4248</v>
      </c>
      <c r="B3892" s="399" t="s">
        <v>4249</v>
      </c>
      <c r="C3892" s="399" t="s">
        <v>3611</v>
      </c>
      <c r="D3892" s="399" t="s">
        <v>4473</v>
      </c>
      <c r="E3892" s="400" t="s">
        <v>947</v>
      </c>
      <c r="F3892" s="399" t="s">
        <v>947</v>
      </c>
      <c r="G3892" s="399">
        <v>93086</v>
      </c>
      <c r="H3892" s="399" t="s">
        <v>5130</v>
      </c>
      <c r="I3892" s="399" t="s">
        <v>1036</v>
      </c>
      <c r="J3892" s="399" t="s">
        <v>950</v>
      </c>
      <c r="K3892" s="400">
        <v>308.64</v>
      </c>
      <c r="L3892" s="399" t="s">
        <v>951</v>
      </c>
    </row>
    <row r="3893" spans="1:12" ht="13.5">
      <c r="A3893" s="399" t="s">
        <v>4248</v>
      </c>
      <c r="B3893" s="399" t="s">
        <v>4249</v>
      </c>
      <c r="C3893" s="399" t="s">
        <v>3611</v>
      </c>
      <c r="D3893" s="399" t="s">
        <v>4473</v>
      </c>
      <c r="E3893" s="400" t="s">
        <v>947</v>
      </c>
      <c r="F3893" s="399" t="s">
        <v>947</v>
      </c>
      <c r="G3893" s="399">
        <v>93087</v>
      </c>
      <c r="H3893" s="399" t="s">
        <v>5131</v>
      </c>
      <c r="I3893" s="399" t="s">
        <v>1036</v>
      </c>
      <c r="J3893" s="399" t="s">
        <v>950</v>
      </c>
      <c r="K3893" s="400">
        <v>13.51</v>
      </c>
      <c r="L3893" s="399" t="s">
        <v>951</v>
      </c>
    </row>
    <row r="3894" spans="1:12" ht="13.5">
      <c r="A3894" s="399" t="s">
        <v>4248</v>
      </c>
      <c r="B3894" s="399" t="s">
        <v>4249</v>
      </c>
      <c r="C3894" s="399" t="s">
        <v>3611</v>
      </c>
      <c r="D3894" s="399" t="s">
        <v>4473</v>
      </c>
      <c r="E3894" s="400" t="s">
        <v>947</v>
      </c>
      <c r="F3894" s="399" t="s">
        <v>947</v>
      </c>
      <c r="G3894" s="399">
        <v>93088</v>
      </c>
      <c r="H3894" s="399" t="s">
        <v>5132</v>
      </c>
      <c r="I3894" s="399" t="s">
        <v>1036</v>
      </c>
      <c r="J3894" s="399" t="s">
        <v>950</v>
      </c>
      <c r="K3894" s="400">
        <v>15.63</v>
      </c>
      <c r="L3894" s="399" t="s">
        <v>951</v>
      </c>
    </row>
    <row r="3895" spans="1:12" ht="13.5">
      <c r="A3895" s="399" t="s">
        <v>4248</v>
      </c>
      <c r="B3895" s="399" t="s">
        <v>4249</v>
      </c>
      <c r="C3895" s="399" t="s">
        <v>3611</v>
      </c>
      <c r="D3895" s="399" t="s">
        <v>4473</v>
      </c>
      <c r="E3895" s="400" t="s">
        <v>947</v>
      </c>
      <c r="F3895" s="399" t="s">
        <v>947</v>
      </c>
      <c r="G3895" s="399">
        <v>93089</v>
      </c>
      <c r="H3895" s="399" t="s">
        <v>5133</v>
      </c>
      <c r="I3895" s="399" t="s">
        <v>1036</v>
      </c>
      <c r="J3895" s="399" t="s">
        <v>950</v>
      </c>
      <c r="K3895" s="400">
        <v>29.08</v>
      </c>
      <c r="L3895" s="399" t="s">
        <v>951</v>
      </c>
    </row>
    <row r="3896" spans="1:12" ht="13.5">
      <c r="A3896" s="399" t="s">
        <v>4248</v>
      </c>
      <c r="B3896" s="399" t="s">
        <v>4249</v>
      </c>
      <c r="C3896" s="399" t="s">
        <v>3611</v>
      </c>
      <c r="D3896" s="399" t="s">
        <v>4473</v>
      </c>
      <c r="E3896" s="400" t="s">
        <v>947</v>
      </c>
      <c r="F3896" s="399" t="s">
        <v>947</v>
      </c>
      <c r="G3896" s="399">
        <v>93090</v>
      </c>
      <c r="H3896" s="399" t="s">
        <v>5134</v>
      </c>
      <c r="I3896" s="399" t="s">
        <v>1036</v>
      </c>
      <c r="J3896" s="399" t="s">
        <v>950</v>
      </c>
      <c r="K3896" s="400">
        <v>12.55</v>
      </c>
      <c r="L3896" s="399" t="s">
        <v>951</v>
      </c>
    </row>
    <row r="3897" spans="1:12" ht="13.5">
      <c r="A3897" s="399" t="s">
        <v>4248</v>
      </c>
      <c r="B3897" s="399" t="s">
        <v>4249</v>
      </c>
      <c r="C3897" s="399" t="s">
        <v>3611</v>
      </c>
      <c r="D3897" s="399" t="s">
        <v>4473</v>
      </c>
      <c r="E3897" s="400" t="s">
        <v>947</v>
      </c>
      <c r="F3897" s="399" t="s">
        <v>947</v>
      </c>
      <c r="G3897" s="399">
        <v>93091</v>
      </c>
      <c r="H3897" s="399" t="s">
        <v>5135</v>
      </c>
      <c r="I3897" s="399" t="s">
        <v>1036</v>
      </c>
      <c r="J3897" s="399" t="s">
        <v>950</v>
      </c>
      <c r="K3897" s="400">
        <v>11.28</v>
      </c>
      <c r="L3897" s="399" t="s">
        <v>951</v>
      </c>
    </row>
    <row r="3898" spans="1:12" ht="13.5">
      <c r="A3898" s="399" t="s">
        <v>4248</v>
      </c>
      <c r="B3898" s="399" t="s">
        <v>4249</v>
      </c>
      <c r="C3898" s="399" t="s">
        <v>3611</v>
      </c>
      <c r="D3898" s="399" t="s">
        <v>4473</v>
      </c>
      <c r="E3898" s="400" t="s">
        <v>947</v>
      </c>
      <c r="F3898" s="399" t="s">
        <v>947</v>
      </c>
      <c r="G3898" s="399">
        <v>93092</v>
      </c>
      <c r="H3898" s="399" t="s">
        <v>5136</v>
      </c>
      <c r="I3898" s="399" t="s">
        <v>1036</v>
      </c>
      <c r="J3898" s="399" t="s">
        <v>950</v>
      </c>
      <c r="K3898" s="400">
        <v>339.29</v>
      </c>
      <c r="L3898" s="399" t="s">
        <v>951</v>
      </c>
    </row>
    <row r="3899" spans="1:12" ht="13.5">
      <c r="A3899" s="399" t="s">
        <v>4248</v>
      </c>
      <c r="B3899" s="399" t="s">
        <v>4249</v>
      </c>
      <c r="C3899" s="399" t="s">
        <v>3611</v>
      </c>
      <c r="D3899" s="399" t="s">
        <v>4473</v>
      </c>
      <c r="E3899" s="400" t="s">
        <v>947</v>
      </c>
      <c r="F3899" s="399" t="s">
        <v>947</v>
      </c>
      <c r="G3899" s="399">
        <v>93093</v>
      </c>
      <c r="H3899" s="399" t="s">
        <v>5137</v>
      </c>
      <c r="I3899" s="399" t="s">
        <v>1036</v>
      </c>
      <c r="J3899" s="399" t="s">
        <v>950</v>
      </c>
      <c r="K3899" s="400">
        <v>20.51</v>
      </c>
      <c r="L3899" s="399" t="s">
        <v>951</v>
      </c>
    </row>
    <row r="3900" spans="1:12" ht="13.5">
      <c r="A3900" s="399" t="s">
        <v>4248</v>
      </c>
      <c r="B3900" s="399" t="s">
        <v>4249</v>
      </c>
      <c r="C3900" s="399" t="s">
        <v>3611</v>
      </c>
      <c r="D3900" s="399" t="s">
        <v>4473</v>
      </c>
      <c r="E3900" s="400" t="s">
        <v>947</v>
      </c>
      <c r="F3900" s="399" t="s">
        <v>947</v>
      </c>
      <c r="G3900" s="399">
        <v>93094</v>
      </c>
      <c r="H3900" s="399" t="s">
        <v>5138</v>
      </c>
      <c r="I3900" s="399" t="s">
        <v>1036</v>
      </c>
      <c r="J3900" s="399" t="s">
        <v>950</v>
      </c>
      <c r="K3900" s="400">
        <v>49.01</v>
      </c>
      <c r="L3900" s="399" t="s">
        <v>951</v>
      </c>
    </row>
    <row r="3901" spans="1:12" ht="13.5">
      <c r="A3901" s="399" t="s">
        <v>4248</v>
      </c>
      <c r="B3901" s="399" t="s">
        <v>4249</v>
      </c>
      <c r="C3901" s="399" t="s">
        <v>3611</v>
      </c>
      <c r="D3901" s="399" t="s">
        <v>4473</v>
      </c>
      <c r="E3901" s="400" t="s">
        <v>947</v>
      </c>
      <c r="F3901" s="399" t="s">
        <v>947</v>
      </c>
      <c r="G3901" s="399">
        <v>93095</v>
      </c>
      <c r="H3901" s="399" t="s">
        <v>5139</v>
      </c>
      <c r="I3901" s="399" t="s">
        <v>1036</v>
      </c>
      <c r="J3901" s="399" t="s">
        <v>950</v>
      </c>
      <c r="K3901" s="400">
        <v>37.94</v>
      </c>
      <c r="L3901" s="399" t="s">
        <v>951</v>
      </c>
    </row>
    <row r="3902" spans="1:12" ht="13.5">
      <c r="A3902" s="399" t="s">
        <v>4248</v>
      </c>
      <c r="B3902" s="399" t="s">
        <v>4249</v>
      </c>
      <c r="C3902" s="399" t="s">
        <v>3611</v>
      </c>
      <c r="D3902" s="399" t="s">
        <v>4473</v>
      </c>
      <c r="E3902" s="400" t="s">
        <v>947</v>
      </c>
      <c r="F3902" s="399" t="s">
        <v>947</v>
      </c>
      <c r="G3902" s="399">
        <v>93096</v>
      </c>
      <c r="H3902" s="399" t="s">
        <v>5140</v>
      </c>
      <c r="I3902" s="399" t="s">
        <v>1036</v>
      </c>
      <c r="J3902" s="399" t="s">
        <v>950</v>
      </c>
      <c r="K3902" s="400">
        <v>53.55</v>
      </c>
      <c r="L3902" s="399" t="s">
        <v>951</v>
      </c>
    </row>
    <row r="3903" spans="1:12" ht="13.5">
      <c r="A3903" s="399" t="s">
        <v>4248</v>
      </c>
      <c r="B3903" s="399" t="s">
        <v>4249</v>
      </c>
      <c r="C3903" s="399" t="s">
        <v>3611</v>
      </c>
      <c r="D3903" s="399" t="s">
        <v>4473</v>
      </c>
      <c r="E3903" s="400" t="s">
        <v>947</v>
      </c>
      <c r="F3903" s="399" t="s">
        <v>947</v>
      </c>
      <c r="G3903" s="399">
        <v>93097</v>
      </c>
      <c r="H3903" s="399" t="s">
        <v>5141</v>
      </c>
      <c r="I3903" s="399" t="s">
        <v>1036</v>
      </c>
      <c r="J3903" s="399" t="s">
        <v>950</v>
      </c>
      <c r="K3903" s="400">
        <v>9.2200000000000006</v>
      </c>
      <c r="L3903" s="399" t="s">
        <v>951</v>
      </c>
    </row>
    <row r="3904" spans="1:12" ht="13.5">
      <c r="A3904" s="399" t="s">
        <v>4248</v>
      </c>
      <c r="B3904" s="399" t="s">
        <v>4249</v>
      </c>
      <c r="C3904" s="399" t="s">
        <v>3611</v>
      </c>
      <c r="D3904" s="399" t="s">
        <v>4473</v>
      </c>
      <c r="E3904" s="400" t="s">
        <v>947</v>
      </c>
      <c r="F3904" s="399" t="s">
        <v>947</v>
      </c>
      <c r="G3904" s="399">
        <v>93098</v>
      </c>
      <c r="H3904" s="399" t="s">
        <v>5142</v>
      </c>
      <c r="I3904" s="399" t="s">
        <v>1036</v>
      </c>
      <c r="J3904" s="399" t="s">
        <v>950</v>
      </c>
      <c r="K3904" s="400">
        <v>14.31</v>
      </c>
      <c r="L3904" s="399" t="s">
        <v>951</v>
      </c>
    </row>
    <row r="3905" spans="1:12" ht="13.5">
      <c r="A3905" s="399" t="s">
        <v>4248</v>
      </c>
      <c r="B3905" s="399" t="s">
        <v>4249</v>
      </c>
      <c r="C3905" s="399" t="s">
        <v>3611</v>
      </c>
      <c r="D3905" s="399" t="s">
        <v>4473</v>
      </c>
      <c r="E3905" s="400" t="s">
        <v>947</v>
      </c>
      <c r="F3905" s="399" t="s">
        <v>947</v>
      </c>
      <c r="G3905" s="399">
        <v>93099</v>
      </c>
      <c r="H3905" s="399" t="s">
        <v>5143</v>
      </c>
      <c r="I3905" s="399" t="s">
        <v>1036</v>
      </c>
      <c r="J3905" s="399" t="s">
        <v>950</v>
      </c>
      <c r="K3905" s="400">
        <v>16.21</v>
      </c>
      <c r="L3905" s="399" t="s">
        <v>951</v>
      </c>
    </row>
    <row r="3906" spans="1:12" ht="13.5">
      <c r="A3906" s="399" t="s">
        <v>4248</v>
      </c>
      <c r="B3906" s="399" t="s">
        <v>4249</v>
      </c>
      <c r="C3906" s="399" t="s">
        <v>3611</v>
      </c>
      <c r="D3906" s="399" t="s">
        <v>4473</v>
      </c>
      <c r="E3906" s="400" t="s">
        <v>947</v>
      </c>
      <c r="F3906" s="399" t="s">
        <v>947</v>
      </c>
      <c r="G3906" s="399">
        <v>93100</v>
      </c>
      <c r="H3906" s="399" t="s">
        <v>5144</v>
      </c>
      <c r="I3906" s="399" t="s">
        <v>1036</v>
      </c>
      <c r="J3906" s="399" t="s">
        <v>950</v>
      </c>
      <c r="K3906" s="400">
        <v>21.92</v>
      </c>
      <c r="L3906" s="399" t="s">
        <v>951</v>
      </c>
    </row>
    <row r="3907" spans="1:12" ht="13.5">
      <c r="A3907" s="399" t="s">
        <v>4248</v>
      </c>
      <c r="B3907" s="399" t="s">
        <v>4249</v>
      </c>
      <c r="C3907" s="399" t="s">
        <v>3611</v>
      </c>
      <c r="D3907" s="399" t="s">
        <v>4473</v>
      </c>
      <c r="E3907" s="400" t="s">
        <v>947</v>
      </c>
      <c r="F3907" s="399" t="s">
        <v>947</v>
      </c>
      <c r="G3907" s="399">
        <v>93101</v>
      </c>
      <c r="H3907" s="399" t="s">
        <v>5145</v>
      </c>
      <c r="I3907" s="399" t="s">
        <v>1036</v>
      </c>
      <c r="J3907" s="399" t="s">
        <v>950</v>
      </c>
      <c r="K3907" s="400">
        <v>23.42</v>
      </c>
      <c r="L3907" s="399" t="s">
        <v>951</v>
      </c>
    </row>
    <row r="3908" spans="1:12" ht="13.5">
      <c r="A3908" s="399" t="s">
        <v>4248</v>
      </c>
      <c r="B3908" s="399" t="s">
        <v>4249</v>
      </c>
      <c r="C3908" s="399" t="s">
        <v>3611</v>
      </c>
      <c r="D3908" s="399" t="s">
        <v>4473</v>
      </c>
      <c r="E3908" s="400" t="s">
        <v>947</v>
      </c>
      <c r="F3908" s="399" t="s">
        <v>947</v>
      </c>
      <c r="G3908" s="399">
        <v>93102</v>
      </c>
      <c r="H3908" s="399" t="s">
        <v>5146</v>
      </c>
      <c r="I3908" s="399" t="s">
        <v>1036</v>
      </c>
      <c r="J3908" s="399" t="s">
        <v>950</v>
      </c>
      <c r="K3908" s="400">
        <v>21.09</v>
      </c>
      <c r="L3908" s="399" t="s">
        <v>951</v>
      </c>
    </row>
    <row r="3909" spans="1:12" ht="13.5">
      <c r="A3909" s="399" t="s">
        <v>4248</v>
      </c>
      <c r="B3909" s="399" t="s">
        <v>4249</v>
      </c>
      <c r="C3909" s="399" t="s">
        <v>3611</v>
      </c>
      <c r="D3909" s="399" t="s">
        <v>4473</v>
      </c>
      <c r="E3909" s="400" t="s">
        <v>947</v>
      </c>
      <c r="F3909" s="399" t="s">
        <v>947</v>
      </c>
      <c r="G3909" s="399">
        <v>93103</v>
      </c>
      <c r="H3909" s="399" t="s">
        <v>5147</v>
      </c>
      <c r="I3909" s="399" t="s">
        <v>1036</v>
      </c>
      <c r="J3909" s="399" t="s">
        <v>950</v>
      </c>
      <c r="K3909" s="400">
        <v>6.08</v>
      </c>
      <c r="L3909" s="399" t="s">
        <v>951</v>
      </c>
    </row>
    <row r="3910" spans="1:12" ht="13.5">
      <c r="A3910" s="399" t="s">
        <v>4248</v>
      </c>
      <c r="B3910" s="399" t="s">
        <v>4249</v>
      </c>
      <c r="C3910" s="399" t="s">
        <v>3611</v>
      </c>
      <c r="D3910" s="399" t="s">
        <v>4473</v>
      </c>
      <c r="E3910" s="400" t="s">
        <v>947</v>
      </c>
      <c r="F3910" s="399" t="s">
        <v>947</v>
      </c>
      <c r="G3910" s="399">
        <v>93104</v>
      </c>
      <c r="H3910" s="399" t="s">
        <v>5148</v>
      </c>
      <c r="I3910" s="399" t="s">
        <v>1036</v>
      </c>
      <c r="J3910" s="399" t="s">
        <v>950</v>
      </c>
      <c r="K3910" s="400">
        <v>12.53</v>
      </c>
      <c r="L3910" s="399" t="s">
        <v>951</v>
      </c>
    </row>
    <row r="3911" spans="1:12" ht="13.5">
      <c r="A3911" s="399" t="s">
        <v>4248</v>
      </c>
      <c r="B3911" s="399" t="s">
        <v>4249</v>
      </c>
      <c r="C3911" s="399" t="s">
        <v>3611</v>
      </c>
      <c r="D3911" s="399" t="s">
        <v>4473</v>
      </c>
      <c r="E3911" s="400" t="s">
        <v>947</v>
      </c>
      <c r="F3911" s="399" t="s">
        <v>947</v>
      </c>
      <c r="G3911" s="399">
        <v>93105</v>
      </c>
      <c r="H3911" s="399" t="s">
        <v>5149</v>
      </c>
      <c r="I3911" s="399" t="s">
        <v>1036</v>
      </c>
      <c r="J3911" s="399" t="s">
        <v>950</v>
      </c>
      <c r="K3911" s="400">
        <v>15.1</v>
      </c>
      <c r="L3911" s="399" t="s">
        <v>951</v>
      </c>
    </row>
    <row r="3912" spans="1:12" ht="13.5">
      <c r="A3912" s="399" t="s">
        <v>4248</v>
      </c>
      <c r="B3912" s="399" t="s">
        <v>4249</v>
      </c>
      <c r="C3912" s="399" t="s">
        <v>3611</v>
      </c>
      <c r="D3912" s="399" t="s">
        <v>4473</v>
      </c>
      <c r="E3912" s="400" t="s">
        <v>947</v>
      </c>
      <c r="F3912" s="399" t="s">
        <v>947</v>
      </c>
      <c r="G3912" s="399">
        <v>93106</v>
      </c>
      <c r="H3912" s="399" t="s">
        <v>5150</v>
      </c>
      <c r="I3912" s="399" t="s">
        <v>1036</v>
      </c>
      <c r="J3912" s="399" t="s">
        <v>950</v>
      </c>
      <c r="K3912" s="400">
        <v>265.94</v>
      </c>
      <c r="L3912" s="399" t="s">
        <v>951</v>
      </c>
    </row>
    <row r="3913" spans="1:12" ht="13.5">
      <c r="A3913" s="399" t="s">
        <v>4248</v>
      </c>
      <c r="B3913" s="399" t="s">
        <v>4249</v>
      </c>
      <c r="C3913" s="399" t="s">
        <v>3611</v>
      </c>
      <c r="D3913" s="399" t="s">
        <v>4473</v>
      </c>
      <c r="E3913" s="400" t="s">
        <v>947</v>
      </c>
      <c r="F3913" s="399" t="s">
        <v>947</v>
      </c>
      <c r="G3913" s="399">
        <v>93107</v>
      </c>
      <c r="H3913" s="399" t="s">
        <v>5151</v>
      </c>
      <c r="I3913" s="399" t="s">
        <v>1036</v>
      </c>
      <c r="J3913" s="399" t="s">
        <v>950</v>
      </c>
      <c r="K3913" s="400">
        <v>10.74</v>
      </c>
      <c r="L3913" s="399" t="s">
        <v>951</v>
      </c>
    </row>
    <row r="3914" spans="1:12" ht="13.5">
      <c r="A3914" s="399" t="s">
        <v>4248</v>
      </c>
      <c r="B3914" s="399" t="s">
        <v>4249</v>
      </c>
      <c r="C3914" s="399" t="s">
        <v>3611</v>
      </c>
      <c r="D3914" s="399" t="s">
        <v>4473</v>
      </c>
      <c r="E3914" s="400" t="s">
        <v>947</v>
      </c>
      <c r="F3914" s="399" t="s">
        <v>947</v>
      </c>
      <c r="G3914" s="399">
        <v>93108</v>
      </c>
      <c r="H3914" s="399" t="s">
        <v>5152</v>
      </c>
      <c r="I3914" s="399" t="s">
        <v>1036</v>
      </c>
      <c r="J3914" s="399" t="s">
        <v>950</v>
      </c>
      <c r="K3914" s="400">
        <v>10.210000000000001</v>
      </c>
      <c r="L3914" s="399" t="s">
        <v>951</v>
      </c>
    </row>
    <row r="3915" spans="1:12" ht="13.5">
      <c r="A3915" s="399" t="s">
        <v>4248</v>
      </c>
      <c r="B3915" s="399" t="s">
        <v>4249</v>
      </c>
      <c r="C3915" s="399" t="s">
        <v>3611</v>
      </c>
      <c r="D3915" s="399" t="s">
        <v>4473</v>
      </c>
      <c r="E3915" s="400" t="s">
        <v>947</v>
      </c>
      <c r="F3915" s="399" t="s">
        <v>947</v>
      </c>
      <c r="G3915" s="399">
        <v>93109</v>
      </c>
      <c r="H3915" s="399" t="s">
        <v>5153</v>
      </c>
      <c r="I3915" s="399" t="s">
        <v>1036</v>
      </c>
      <c r="J3915" s="399" t="s">
        <v>950</v>
      </c>
      <c r="K3915" s="400">
        <v>310.12</v>
      </c>
      <c r="L3915" s="399" t="s">
        <v>951</v>
      </c>
    </row>
    <row r="3916" spans="1:12" ht="13.5">
      <c r="A3916" s="399" t="s">
        <v>4248</v>
      </c>
      <c r="B3916" s="399" t="s">
        <v>4249</v>
      </c>
      <c r="C3916" s="399" t="s">
        <v>3611</v>
      </c>
      <c r="D3916" s="399" t="s">
        <v>4473</v>
      </c>
      <c r="E3916" s="400" t="s">
        <v>947</v>
      </c>
      <c r="F3916" s="399" t="s">
        <v>947</v>
      </c>
      <c r="G3916" s="399">
        <v>93110</v>
      </c>
      <c r="H3916" s="399" t="s">
        <v>5154</v>
      </c>
      <c r="I3916" s="399" t="s">
        <v>1036</v>
      </c>
      <c r="J3916" s="399" t="s">
        <v>950</v>
      </c>
      <c r="K3916" s="400">
        <v>14.99</v>
      </c>
      <c r="L3916" s="399" t="s">
        <v>951</v>
      </c>
    </row>
    <row r="3917" spans="1:12" ht="13.5">
      <c r="A3917" s="399" t="s">
        <v>4248</v>
      </c>
      <c r="B3917" s="399" t="s">
        <v>4249</v>
      </c>
      <c r="C3917" s="399" t="s">
        <v>3611</v>
      </c>
      <c r="D3917" s="399" t="s">
        <v>4473</v>
      </c>
      <c r="E3917" s="400" t="s">
        <v>947</v>
      </c>
      <c r="F3917" s="399" t="s">
        <v>947</v>
      </c>
      <c r="G3917" s="399">
        <v>93111</v>
      </c>
      <c r="H3917" s="399" t="s">
        <v>5155</v>
      </c>
      <c r="I3917" s="399" t="s">
        <v>1036</v>
      </c>
      <c r="J3917" s="399" t="s">
        <v>950</v>
      </c>
      <c r="K3917" s="400">
        <v>16.98</v>
      </c>
      <c r="L3917" s="399" t="s">
        <v>951</v>
      </c>
    </row>
    <row r="3918" spans="1:12" ht="13.5">
      <c r="A3918" s="399" t="s">
        <v>4248</v>
      </c>
      <c r="B3918" s="399" t="s">
        <v>4249</v>
      </c>
      <c r="C3918" s="399" t="s">
        <v>3611</v>
      </c>
      <c r="D3918" s="399" t="s">
        <v>4473</v>
      </c>
      <c r="E3918" s="400" t="s">
        <v>947</v>
      </c>
      <c r="F3918" s="399" t="s">
        <v>947</v>
      </c>
      <c r="G3918" s="399">
        <v>93112</v>
      </c>
      <c r="H3918" s="399" t="s">
        <v>5156</v>
      </c>
      <c r="I3918" s="399" t="s">
        <v>1036</v>
      </c>
      <c r="J3918" s="399" t="s">
        <v>950</v>
      </c>
      <c r="K3918" s="400">
        <v>30.56</v>
      </c>
      <c r="L3918" s="399" t="s">
        <v>951</v>
      </c>
    </row>
    <row r="3919" spans="1:12" ht="13.5">
      <c r="A3919" s="399" t="s">
        <v>4248</v>
      </c>
      <c r="B3919" s="399" t="s">
        <v>4249</v>
      </c>
      <c r="C3919" s="399" t="s">
        <v>3611</v>
      </c>
      <c r="D3919" s="399" t="s">
        <v>4473</v>
      </c>
      <c r="E3919" s="400" t="s">
        <v>947</v>
      </c>
      <c r="F3919" s="399" t="s">
        <v>947</v>
      </c>
      <c r="G3919" s="399">
        <v>93113</v>
      </c>
      <c r="H3919" s="399" t="s">
        <v>5157</v>
      </c>
      <c r="I3919" s="399" t="s">
        <v>1036</v>
      </c>
      <c r="J3919" s="399" t="s">
        <v>950</v>
      </c>
      <c r="K3919" s="400">
        <v>15.23</v>
      </c>
      <c r="L3919" s="399" t="s">
        <v>951</v>
      </c>
    </row>
    <row r="3920" spans="1:12" ht="13.5">
      <c r="A3920" s="399" t="s">
        <v>4248</v>
      </c>
      <c r="B3920" s="399" t="s">
        <v>4249</v>
      </c>
      <c r="C3920" s="399" t="s">
        <v>3611</v>
      </c>
      <c r="D3920" s="399" t="s">
        <v>4473</v>
      </c>
      <c r="E3920" s="400" t="s">
        <v>947</v>
      </c>
      <c r="F3920" s="399" t="s">
        <v>947</v>
      </c>
      <c r="G3920" s="399">
        <v>93114</v>
      </c>
      <c r="H3920" s="399" t="s">
        <v>5158</v>
      </c>
      <c r="I3920" s="399" t="s">
        <v>1036</v>
      </c>
      <c r="J3920" s="399" t="s">
        <v>950</v>
      </c>
      <c r="K3920" s="400">
        <v>23.19</v>
      </c>
      <c r="L3920" s="399" t="s">
        <v>951</v>
      </c>
    </row>
    <row r="3921" spans="1:12" ht="13.5">
      <c r="A3921" s="399" t="s">
        <v>4248</v>
      </c>
      <c r="B3921" s="399" t="s">
        <v>4249</v>
      </c>
      <c r="C3921" s="399" t="s">
        <v>3611</v>
      </c>
      <c r="D3921" s="399" t="s">
        <v>4473</v>
      </c>
      <c r="E3921" s="400" t="s">
        <v>947</v>
      </c>
      <c r="F3921" s="399" t="s">
        <v>947</v>
      </c>
      <c r="G3921" s="399">
        <v>93115</v>
      </c>
      <c r="H3921" s="399" t="s">
        <v>5159</v>
      </c>
      <c r="I3921" s="399" t="s">
        <v>1036</v>
      </c>
      <c r="J3921" s="399" t="s">
        <v>950</v>
      </c>
      <c r="K3921" s="400">
        <v>51.69</v>
      </c>
      <c r="L3921" s="399" t="s">
        <v>951</v>
      </c>
    </row>
    <row r="3922" spans="1:12" ht="13.5">
      <c r="A3922" s="399" t="s">
        <v>4248</v>
      </c>
      <c r="B3922" s="399" t="s">
        <v>4249</v>
      </c>
      <c r="C3922" s="399" t="s">
        <v>3611</v>
      </c>
      <c r="D3922" s="399" t="s">
        <v>4473</v>
      </c>
      <c r="E3922" s="400" t="s">
        <v>947</v>
      </c>
      <c r="F3922" s="399" t="s">
        <v>947</v>
      </c>
      <c r="G3922" s="399">
        <v>93116</v>
      </c>
      <c r="H3922" s="399" t="s">
        <v>5160</v>
      </c>
      <c r="I3922" s="399" t="s">
        <v>1036</v>
      </c>
      <c r="J3922" s="399" t="s">
        <v>950</v>
      </c>
      <c r="K3922" s="400">
        <v>341.97</v>
      </c>
      <c r="L3922" s="399" t="s">
        <v>951</v>
      </c>
    </row>
    <row r="3923" spans="1:12" ht="13.5">
      <c r="A3923" s="399" t="s">
        <v>4248</v>
      </c>
      <c r="B3923" s="399" t="s">
        <v>4249</v>
      </c>
      <c r="C3923" s="399" t="s">
        <v>3611</v>
      </c>
      <c r="D3923" s="399" t="s">
        <v>4473</v>
      </c>
      <c r="E3923" s="400" t="s">
        <v>947</v>
      </c>
      <c r="F3923" s="399" t="s">
        <v>947</v>
      </c>
      <c r="G3923" s="399">
        <v>93117</v>
      </c>
      <c r="H3923" s="399" t="s">
        <v>5161</v>
      </c>
      <c r="I3923" s="399" t="s">
        <v>1036</v>
      </c>
      <c r="J3923" s="399" t="s">
        <v>950</v>
      </c>
      <c r="K3923" s="400">
        <v>38.18</v>
      </c>
      <c r="L3923" s="399" t="s">
        <v>951</v>
      </c>
    </row>
    <row r="3924" spans="1:12" ht="13.5">
      <c r="A3924" s="399" t="s">
        <v>4248</v>
      </c>
      <c r="B3924" s="399" t="s">
        <v>4249</v>
      </c>
      <c r="C3924" s="399" t="s">
        <v>3611</v>
      </c>
      <c r="D3924" s="399" t="s">
        <v>4473</v>
      </c>
      <c r="E3924" s="400" t="s">
        <v>947</v>
      </c>
      <c r="F3924" s="399" t="s">
        <v>947</v>
      </c>
      <c r="G3924" s="399">
        <v>93118</v>
      </c>
      <c r="H3924" s="399" t="s">
        <v>5162</v>
      </c>
      <c r="I3924" s="399" t="s">
        <v>1036</v>
      </c>
      <c r="J3924" s="399" t="s">
        <v>950</v>
      </c>
      <c r="K3924" s="400">
        <v>56.55</v>
      </c>
      <c r="L3924" s="399" t="s">
        <v>951</v>
      </c>
    </row>
    <row r="3925" spans="1:12" ht="13.5">
      <c r="A3925" s="399" t="s">
        <v>4248</v>
      </c>
      <c r="B3925" s="399" t="s">
        <v>4249</v>
      </c>
      <c r="C3925" s="399" t="s">
        <v>3611</v>
      </c>
      <c r="D3925" s="399" t="s">
        <v>4473</v>
      </c>
      <c r="E3925" s="400" t="s">
        <v>947</v>
      </c>
      <c r="F3925" s="399" t="s">
        <v>947</v>
      </c>
      <c r="G3925" s="399">
        <v>93119</v>
      </c>
      <c r="H3925" s="399" t="s">
        <v>5163</v>
      </c>
      <c r="I3925" s="399" t="s">
        <v>1036</v>
      </c>
      <c r="J3925" s="399" t="s">
        <v>950</v>
      </c>
      <c r="K3925" s="400">
        <v>11.49</v>
      </c>
      <c r="L3925" s="399" t="s">
        <v>951</v>
      </c>
    </row>
    <row r="3926" spans="1:12" ht="13.5">
      <c r="A3926" s="399" t="s">
        <v>4248</v>
      </c>
      <c r="B3926" s="399" t="s">
        <v>4249</v>
      </c>
      <c r="C3926" s="399" t="s">
        <v>3611</v>
      </c>
      <c r="D3926" s="399" t="s">
        <v>4473</v>
      </c>
      <c r="E3926" s="400" t="s">
        <v>947</v>
      </c>
      <c r="F3926" s="399" t="s">
        <v>947</v>
      </c>
      <c r="G3926" s="399">
        <v>93120</v>
      </c>
      <c r="H3926" s="399" t="s">
        <v>5164</v>
      </c>
      <c r="I3926" s="399" t="s">
        <v>1036</v>
      </c>
      <c r="J3926" s="399" t="s">
        <v>950</v>
      </c>
      <c r="K3926" s="400">
        <v>17.2</v>
      </c>
      <c r="L3926" s="399" t="s">
        <v>951</v>
      </c>
    </row>
    <row r="3927" spans="1:12" ht="13.5">
      <c r="A3927" s="399" t="s">
        <v>4248</v>
      </c>
      <c r="B3927" s="399" t="s">
        <v>4249</v>
      </c>
      <c r="C3927" s="399" t="s">
        <v>3611</v>
      </c>
      <c r="D3927" s="399" t="s">
        <v>4473</v>
      </c>
      <c r="E3927" s="400" t="s">
        <v>947</v>
      </c>
      <c r="F3927" s="399" t="s">
        <v>947</v>
      </c>
      <c r="G3927" s="399">
        <v>93121</v>
      </c>
      <c r="H3927" s="399" t="s">
        <v>5165</v>
      </c>
      <c r="I3927" s="399" t="s">
        <v>1036</v>
      </c>
      <c r="J3927" s="399" t="s">
        <v>950</v>
      </c>
      <c r="K3927" s="400">
        <v>18.7</v>
      </c>
      <c r="L3927" s="399" t="s">
        <v>951</v>
      </c>
    </row>
    <row r="3928" spans="1:12" ht="13.5">
      <c r="A3928" s="399" t="s">
        <v>4248</v>
      </c>
      <c r="B3928" s="399" t="s">
        <v>4249</v>
      </c>
      <c r="C3928" s="399" t="s">
        <v>3611</v>
      </c>
      <c r="D3928" s="399" t="s">
        <v>4473</v>
      </c>
      <c r="E3928" s="400" t="s">
        <v>947</v>
      </c>
      <c r="F3928" s="399" t="s">
        <v>947</v>
      </c>
      <c r="G3928" s="399">
        <v>93122</v>
      </c>
      <c r="H3928" s="399" t="s">
        <v>5166</v>
      </c>
      <c r="I3928" s="399" t="s">
        <v>1036</v>
      </c>
      <c r="J3928" s="399" t="s">
        <v>950</v>
      </c>
      <c r="K3928" s="400">
        <v>16.59</v>
      </c>
      <c r="L3928" s="399" t="s">
        <v>951</v>
      </c>
    </row>
    <row r="3929" spans="1:12" ht="13.5">
      <c r="A3929" s="399" t="s">
        <v>4248</v>
      </c>
      <c r="B3929" s="399" t="s">
        <v>4249</v>
      </c>
      <c r="C3929" s="399" t="s">
        <v>3611</v>
      </c>
      <c r="D3929" s="399" t="s">
        <v>4473</v>
      </c>
      <c r="E3929" s="400" t="s">
        <v>947</v>
      </c>
      <c r="F3929" s="399" t="s">
        <v>947</v>
      </c>
      <c r="G3929" s="399">
        <v>93123</v>
      </c>
      <c r="H3929" s="399" t="s">
        <v>5167</v>
      </c>
      <c r="I3929" s="399" t="s">
        <v>1036</v>
      </c>
      <c r="J3929" s="399" t="s">
        <v>950</v>
      </c>
      <c r="K3929" s="400">
        <v>35.340000000000003</v>
      </c>
      <c r="L3929" s="399" t="s">
        <v>951</v>
      </c>
    </row>
    <row r="3930" spans="1:12" ht="13.5">
      <c r="A3930" s="399" t="s">
        <v>4248</v>
      </c>
      <c r="B3930" s="399" t="s">
        <v>4249</v>
      </c>
      <c r="C3930" s="399" t="s">
        <v>3611</v>
      </c>
      <c r="D3930" s="399" t="s">
        <v>4473</v>
      </c>
      <c r="E3930" s="400" t="s">
        <v>947</v>
      </c>
      <c r="F3930" s="399" t="s">
        <v>947</v>
      </c>
      <c r="G3930" s="399">
        <v>93124</v>
      </c>
      <c r="H3930" s="399" t="s">
        <v>5168</v>
      </c>
      <c r="I3930" s="399" t="s">
        <v>1036</v>
      </c>
      <c r="J3930" s="399" t="s">
        <v>950</v>
      </c>
      <c r="K3930" s="400">
        <v>54.96</v>
      </c>
      <c r="L3930" s="399" t="s">
        <v>951</v>
      </c>
    </row>
    <row r="3931" spans="1:12" ht="13.5">
      <c r="A3931" s="399" t="s">
        <v>4248</v>
      </c>
      <c r="B3931" s="399" t="s">
        <v>4249</v>
      </c>
      <c r="C3931" s="399" t="s">
        <v>3611</v>
      </c>
      <c r="D3931" s="399" t="s">
        <v>4473</v>
      </c>
      <c r="E3931" s="400" t="s">
        <v>947</v>
      </c>
      <c r="F3931" s="399" t="s">
        <v>947</v>
      </c>
      <c r="G3931" s="399">
        <v>93125</v>
      </c>
      <c r="H3931" s="399" t="s">
        <v>5169</v>
      </c>
      <c r="I3931" s="399" t="s">
        <v>1036</v>
      </c>
      <c r="J3931" s="399" t="s">
        <v>950</v>
      </c>
      <c r="K3931" s="400">
        <v>79.59</v>
      </c>
      <c r="L3931" s="399" t="s">
        <v>951</v>
      </c>
    </row>
    <row r="3932" spans="1:12" ht="13.5">
      <c r="A3932" s="399" t="s">
        <v>4248</v>
      </c>
      <c r="B3932" s="399" t="s">
        <v>4249</v>
      </c>
      <c r="C3932" s="399" t="s">
        <v>3611</v>
      </c>
      <c r="D3932" s="399" t="s">
        <v>4473</v>
      </c>
      <c r="E3932" s="400" t="s">
        <v>947</v>
      </c>
      <c r="F3932" s="399" t="s">
        <v>947</v>
      </c>
      <c r="G3932" s="399">
        <v>93126</v>
      </c>
      <c r="H3932" s="399" t="s">
        <v>5170</v>
      </c>
      <c r="I3932" s="399" t="s">
        <v>1036</v>
      </c>
      <c r="J3932" s="399" t="s">
        <v>950</v>
      </c>
      <c r="K3932" s="400">
        <v>174.32</v>
      </c>
      <c r="L3932" s="399" t="s">
        <v>951</v>
      </c>
    </row>
    <row r="3933" spans="1:12" ht="13.5">
      <c r="A3933" s="399" t="s">
        <v>4248</v>
      </c>
      <c r="B3933" s="399" t="s">
        <v>4249</v>
      </c>
      <c r="C3933" s="399" t="s">
        <v>3611</v>
      </c>
      <c r="D3933" s="399" t="s">
        <v>4473</v>
      </c>
      <c r="E3933" s="400" t="s">
        <v>947</v>
      </c>
      <c r="F3933" s="399" t="s">
        <v>947</v>
      </c>
      <c r="G3933" s="399">
        <v>93133</v>
      </c>
      <c r="H3933" s="399" t="s">
        <v>5171</v>
      </c>
      <c r="I3933" s="399" t="s">
        <v>1036</v>
      </c>
      <c r="J3933" s="399" t="s">
        <v>950</v>
      </c>
      <c r="K3933" s="400">
        <v>13.96</v>
      </c>
      <c r="L3933" s="399" t="s">
        <v>951</v>
      </c>
    </row>
    <row r="3934" spans="1:12" ht="13.5">
      <c r="A3934" s="399" t="s">
        <v>4248</v>
      </c>
      <c r="B3934" s="399" t="s">
        <v>4249</v>
      </c>
      <c r="C3934" s="399" t="s">
        <v>3611</v>
      </c>
      <c r="D3934" s="399" t="s">
        <v>4473</v>
      </c>
      <c r="E3934" s="400" t="s">
        <v>947</v>
      </c>
      <c r="F3934" s="399" t="s">
        <v>947</v>
      </c>
      <c r="G3934" s="399">
        <v>94465</v>
      </c>
      <c r="H3934" s="399" t="s">
        <v>5172</v>
      </c>
      <c r="I3934" s="399" t="s">
        <v>1036</v>
      </c>
      <c r="J3934" s="399" t="s">
        <v>1037</v>
      </c>
      <c r="K3934" s="400">
        <v>33.58</v>
      </c>
      <c r="L3934" s="399" t="s">
        <v>951</v>
      </c>
    </row>
    <row r="3935" spans="1:12" ht="13.5">
      <c r="A3935" s="399" t="s">
        <v>4248</v>
      </c>
      <c r="B3935" s="399" t="s">
        <v>4249</v>
      </c>
      <c r="C3935" s="399" t="s">
        <v>3611</v>
      </c>
      <c r="D3935" s="399" t="s">
        <v>4473</v>
      </c>
      <c r="E3935" s="400" t="s">
        <v>947</v>
      </c>
      <c r="F3935" s="399" t="s">
        <v>947</v>
      </c>
      <c r="G3935" s="399">
        <v>94466</v>
      </c>
      <c r="H3935" s="399" t="s">
        <v>5173</v>
      </c>
      <c r="I3935" s="399" t="s">
        <v>1036</v>
      </c>
      <c r="J3935" s="399" t="s">
        <v>1037</v>
      </c>
      <c r="K3935" s="400">
        <v>33.590000000000003</v>
      </c>
      <c r="L3935" s="399" t="s">
        <v>951</v>
      </c>
    </row>
    <row r="3936" spans="1:12" ht="13.5">
      <c r="A3936" s="399" t="s">
        <v>4248</v>
      </c>
      <c r="B3936" s="399" t="s">
        <v>4249</v>
      </c>
      <c r="C3936" s="399" t="s">
        <v>3611</v>
      </c>
      <c r="D3936" s="399" t="s">
        <v>4473</v>
      </c>
      <c r="E3936" s="400" t="s">
        <v>947</v>
      </c>
      <c r="F3936" s="399" t="s">
        <v>947</v>
      </c>
      <c r="G3936" s="399">
        <v>94467</v>
      </c>
      <c r="H3936" s="399" t="s">
        <v>5174</v>
      </c>
      <c r="I3936" s="399" t="s">
        <v>1036</v>
      </c>
      <c r="J3936" s="399" t="s">
        <v>1037</v>
      </c>
      <c r="K3936" s="400">
        <v>49.66</v>
      </c>
      <c r="L3936" s="399" t="s">
        <v>951</v>
      </c>
    </row>
    <row r="3937" spans="1:12" ht="13.5">
      <c r="A3937" s="399" t="s">
        <v>4248</v>
      </c>
      <c r="B3937" s="399" t="s">
        <v>4249</v>
      </c>
      <c r="C3937" s="399" t="s">
        <v>3611</v>
      </c>
      <c r="D3937" s="399" t="s">
        <v>4473</v>
      </c>
      <c r="E3937" s="400" t="s">
        <v>947</v>
      </c>
      <c r="F3937" s="399" t="s">
        <v>947</v>
      </c>
      <c r="G3937" s="399">
        <v>94468</v>
      </c>
      <c r="H3937" s="399" t="s">
        <v>5175</v>
      </c>
      <c r="I3937" s="399" t="s">
        <v>1036</v>
      </c>
      <c r="J3937" s="399" t="s">
        <v>1037</v>
      </c>
      <c r="K3937" s="400">
        <v>43.95</v>
      </c>
      <c r="L3937" s="399" t="s">
        <v>951</v>
      </c>
    </row>
    <row r="3938" spans="1:12" ht="13.5">
      <c r="A3938" s="399" t="s">
        <v>4248</v>
      </c>
      <c r="B3938" s="399" t="s">
        <v>4249</v>
      </c>
      <c r="C3938" s="399" t="s">
        <v>3611</v>
      </c>
      <c r="D3938" s="399" t="s">
        <v>4473</v>
      </c>
      <c r="E3938" s="400" t="s">
        <v>947</v>
      </c>
      <c r="F3938" s="399" t="s">
        <v>947</v>
      </c>
      <c r="G3938" s="399">
        <v>94469</v>
      </c>
      <c r="H3938" s="399" t="s">
        <v>5176</v>
      </c>
      <c r="I3938" s="399" t="s">
        <v>1036</v>
      </c>
      <c r="J3938" s="399" t="s">
        <v>1037</v>
      </c>
      <c r="K3938" s="400">
        <v>71.319999999999993</v>
      </c>
      <c r="L3938" s="399" t="s">
        <v>951</v>
      </c>
    </row>
    <row r="3939" spans="1:12" ht="13.5">
      <c r="A3939" s="399" t="s">
        <v>4248</v>
      </c>
      <c r="B3939" s="399" t="s">
        <v>4249</v>
      </c>
      <c r="C3939" s="399" t="s">
        <v>3611</v>
      </c>
      <c r="D3939" s="399" t="s">
        <v>4473</v>
      </c>
      <c r="E3939" s="400" t="s">
        <v>947</v>
      </c>
      <c r="F3939" s="399" t="s">
        <v>947</v>
      </c>
      <c r="G3939" s="399">
        <v>94470</v>
      </c>
      <c r="H3939" s="399" t="s">
        <v>5177</v>
      </c>
      <c r="I3939" s="399" t="s">
        <v>1036</v>
      </c>
      <c r="J3939" s="399" t="s">
        <v>1037</v>
      </c>
      <c r="K3939" s="400">
        <v>66.239999999999995</v>
      </c>
      <c r="L3939" s="399" t="s">
        <v>951</v>
      </c>
    </row>
    <row r="3940" spans="1:12" ht="13.5">
      <c r="A3940" s="399" t="s">
        <v>4248</v>
      </c>
      <c r="B3940" s="399" t="s">
        <v>4249</v>
      </c>
      <c r="C3940" s="399" t="s">
        <v>3611</v>
      </c>
      <c r="D3940" s="399" t="s">
        <v>4473</v>
      </c>
      <c r="E3940" s="400" t="s">
        <v>947</v>
      </c>
      <c r="F3940" s="399" t="s">
        <v>947</v>
      </c>
      <c r="G3940" s="399">
        <v>94471</v>
      </c>
      <c r="H3940" s="399" t="s">
        <v>5178</v>
      </c>
      <c r="I3940" s="399" t="s">
        <v>1036</v>
      </c>
      <c r="J3940" s="399" t="s">
        <v>1037</v>
      </c>
      <c r="K3940" s="400">
        <v>48.6</v>
      </c>
      <c r="L3940" s="399" t="s">
        <v>951</v>
      </c>
    </row>
    <row r="3941" spans="1:12" ht="13.5">
      <c r="A3941" s="399" t="s">
        <v>4248</v>
      </c>
      <c r="B3941" s="399" t="s">
        <v>4249</v>
      </c>
      <c r="C3941" s="399" t="s">
        <v>3611</v>
      </c>
      <c r="D3941" s="399" t="s">
        <v>4473</v>
      </c>
      <c r="E3941" s="400" t="s">
        <v>947</v>
      </c>
      <c r="F3941" s="399" t="s">
        <v>947</v>
      </c>
      <c r="G3941" s="399">
        <v>94472</v>
      </c>
      <c r="H3941" s="399" t="s">
        <v>5179</v>
      </c>
      <c r="I3941" s="399" t="s">
        <v>1036</v>
      </c>
      <c r="J3941" s="399" t="s">
        <v>1037</v>
      </c>
      <c r="K3941" s="400">
        <v>49.87</v>
      </c>
      <c r="L3941" s="399" t="s">
        <v>951</v>
      </c>
    </row>
    <row r="3942" spans="1:12" ht="13.5">
      <c r="A3942" s="399" t="s">
        <v>4248</v>
      </c>
      <c r="B3942" s="399" t="s">
        <v>4249</v>
      </c>
      <c r="C3942" s="399" t="s">
        <v>3611</v>
      </c>
      <c r="D3942" s="399" t="s">
        <v>4473</v>
      </c>
      <c r="E3942" s="400" t="s">
        <v>947</v>
      </c>
      <c r="F3942" s="399" t="s">
        <v>947</v>
      </c>
      <c r="G3942" s="399">
        <v>94473</v>
      </c>
      <c r="H3942" s="399" t="s">
        <v>5180</v>
      </c>
      <c r="I3942" s="399" t="s">
        <v>1036</v>
      </c>
      <c r="J3942" s="399" t="s">
        <v>1037</v>
      </c>
      <c r="K3942" s="400">
        <v>71.34</v>
      </c>
      <c r="L3942" s="399" t="s">
        <v>951</v>
      </c>
    </row>
    <row r="3943" spans="1:12" ht="13.5">
      <c r="A3943" s="399" t="s">
        <v>4248</v>
      </c>
      <c r="B3943" s="399" t="s">
        <v>4249</v>
      </c>
      <c r="C3943" s="399" t="s">
        <v>3611</v>
      </c>
      <c r="D3943" s="399" t="s">
        <v>4473</v>
      </c>
      <c r="E3943" s="400" t="s">
        <v>947</v>
      </c>
      <c r="F3943" s="399" t="s">
        <v>947</v>
      </c>
      <c r="G3943" s="399">
        <v>94474</v>
      </c>
      <c r="H3943" s="399" t="s">
        <v>5181</v>
      </c>
      <c r="I3943" s="399" t="s">
        <v>1036</v>
      </c>
      <c r="J3943" s="399" t="s">
        <v>1037</v>
      </c>
      <c r="K3943" s="400">
        <v>76.92</v>
      </c>
      <c r="L3943" s="399" t="s">
        <v>951</v>
      </c>
    </row>
    <row r="3944" spans="1:12" ht="13.5">
      <c r="A3944" s="399" t="s">
        <v>4248</v>
      </c>
      <c r="B3944" s="399" t="s">
        <v>4249</v>
      </c>
      <c r="C3944" s="399" t="s">
        <v>3611</v>
      </c>
      <c r="D3944" s="399" t="s">
        <v>4473</v>
      </c>
      <c r="E3944" s="400" t="s">
        <v>947</v>
      </c>
      <c r="F3944" s="399" t="s">
        <v>947</v>
      </c>
      <c r="G3944" s="399">
        <v>94475</v>
      </c>
      <c r="H3944" s="399" t="s">
        <v>5182</v>
      </c>
      <c r="I3944" s="399" t="s">
        <v>1036</v>
      </c>
      <c r="J3944" s="399" t="s">
        <v>1037</v>
      </c>
      <c r="K3944" s="400">
        <v>97.29</v>
      </c>
      <c r="L3944" s="399" t="s">
        <v>951</v>
      </c>
    </row>
    <row r="3945" spans="1:12" ht="13.5">
      <c r="A3945" s="399" t="s">
        <v>4248</v>
      </c>
      <c r="B3945" s="399" t="s">
        <v>4249</v>
      </c>
      <c r="C3945" s="399" t="s">
        <v>3611</v>
      </c>
      <c r="D3945" s="399" t="s">
        <v>4473</v>
      </c>
      <c r="E3945" s="400" t="s">
        <v>947</v>
      </c>
      <c r="F3945" s="399" t="s">
        <v>947</v>
      </c>
      <c r="G3945" s="399">
        <v>94476</v>
      </c>
      <c r="H3945" s="399" t="s">
        <v>5183</v>
      </c>
      <c r="I3945" s="399" t="s">
        <v>1036</v>
      </c>
      <c r="J3945" s="399" t="s">
        <v>1037</v>
      </c>
      <c r="K3945" s="400">
        <v>108.06</v>
      </c>
      <c r="L3945" s="399" t="s">
        <v>951</v>
      </c>
    </row>
    <row r="3946" spans="1:12" ht="13.5">
      <c r="A3946" s="399" t="s">
        <v>4248</v>
      </c>
      <c r="B3946" s="399" t="s">
        <v>4249</v>
      </c>
      <c r="C3946" s="399" t="s">
        <v>3611</v>
      </c>
      <c r="D3946" s="399" t="s">
        <v>4473</v>
      </c>
      <c r="E3946" s="400" t="s">
        <v>947</v>
      </c>
      <c r="F3946" s="399" t="s">
        <v>947</v>
      </c>
      <c r="G3946" s="399">
        <v>94477</v>
      </c>
      <c r="H3946" s="399" t="s">
        <v>5184</v>
      </c>
      <c r="I3946" s="399" t="s">
        <v>1036</v>
      </c>
      <c r="J3946" s="399" t="s">
        <v>1037</v>
      </c>
      <c r="K3946" s="400">
        <v>64.73</v>
      </c>
      <c r="L3946" s="399" t="s">
        <v>951</v>
      </c>
    </row>
    <row r="3947" spans="1:12" ht="13.5">
      <c r="A3947" s="399" t="s">
        <v>4248</v>
      </c>
      <c r="B3947" s="399" t="s">
        <v>4249</v>
      </c>
      <c r="C3947" s="399" t="s">
        <v>3611</v>
      </c>
      <c r="D3947" s="399" t="s">
        <v>4473</v>
      </c>
      <c r="E3947" s="400" t="s">
        <v>947</v>
      </c>
      <c r="F3947" s="399" t="s">
        <v>947</v>
      </c>
      <c r="G3947" s="399">
        <v>94478</v>
      </c>
      <c r="H3947" s="399" t="s">
        <v>5185</v>
      </c>
      <c r="I3947" s="399" t="s">
        <v>1036</v>
      </c>
      <c r="J3947" s="399" t="s">
        <v>1037</v>
      </c>
      <c r="K3947" s="400">
        <v>97.86</v>
      </c>
      <c r="L3947" s="399" t="s">
        <v>951</v>
      </c>
    </row>
    <row r="3948" spans="1:12" ht="13.5">
      <c r="A3948" s="399" t="s">
        <v>4248</v>
      </c>
      <c r="B3948" s="399" t="s">
        <v>4249</v>
      </c>
      <c r="C3948" s="399" t="s">
        <v>3611</v>
      </c>
      <c r="D3948" s="399" t="s">
        <v>4473</v>
      </c>
      <c r="E3948" s="400" t="s">
        <v>947</v>
      </c>
      <c r="F3948" s="399" t="s">
        <v>947</v>
      </c>
      <c r="G3948" s="399">
        <v>94479</v>
      </c>
      <c r="H3948" s="399" t="s">
        <v>5186</v>
      </c>
      <c r="I3948" s="399" t="s">
        <v>1036</v>
      </c>
      <c r="J3948" s="399" t="s">
        <v>1037</v>
      </c>
      <c r="K3948" s="400">
        <v>128.6</v>
      </c>
      <c r="L3948" s="399" t="s">
        <v>951</v>
      </c>
    </row>
    <row r="3949" spans="1:12" ht="13.5">
      <c r="A3949" s="399" t="s">
        <v>4248</v>
      </c>
      <c r="B3949" s="399" t="s">
        <v>4249</v>
      </c>
      <c r="C3949" s="399" t="s">
        <v>3611</v>
      </c>
      <c r="D3949" s="399" t="s">
        <v>4473</v>
      </c>
      <c r="E3949" s="400" t="s">
        <v>947</v>
      </c>
      <c r="F3949" s="399" t="s">
        <v>947</v>
      </c>
      <c r="G3949" s="399">
        <v>94606</v>
      </c>
      <c r="H3949" s="399" t="s">
        <v>5187</v>
      </c>
      <c r="I3949" s="399" t="s">
        <v>1036</v>
      </c>
      <c r="J3949" s="399" t="s">
        <v>950</v>
      </c>
      <c r="K3949" s="400">
        <v>51.48</v>
      </c>
      <c r="L3949" s="399" t="s">
        <v>951</v>
      </c>
    </row>
    <row r="3950" spans="1:12" ht="13.5">
      <c r="A3950" s="399" t="s">
        <v>4248</v>
      </c>
      <c r="B3950" s="399" t="s">
        <v>4249</v>
      </c>
      <c r="C3950" s="399" t="s">
        <v>3611</v>
      </c>
      <c r="D3950" s="399" t="s">
        <v>4473</v>
      </c>
      <c r="E3950" s="400" t="s">
        <v>947</v>
      </c>
      <c r="F3950" s="399" t="s">
        <v>947</v>
      </c>
      <c r="G3950" s="399">
        <v>94608</v>
      </c>
      <c r="H3950" s="399" t="s">
        <v>5188</v>
      </c>
      <c r="I3950" s="399" t="s">
        <v>1036</v>
      </c>
      <c r="J3950" s="399" t="s">
        <v>950</v>
      </c>
      <c r="K3950" s="400">
        <v>119.24</v>
      </c>
      <c r="L3950" s="399" t="s">
        <v>951</v>
      </c>
    </row>
    <row r="3951" spans="1:12" ht="13.5">
      <c r="A3951" s="399" t="s">
        <v>4248</v>
      </c>
      <c r="B3951" s="399" t="s">
        <v>4249</v>
      </c>
      <c r="C3951" s="399" t="s">
        <v>3611</v>
      </c>
      <c r="D3951" s="399" t="s">
        <v>4473</v>
      </c>
      <c r="E3951" s="400" t="s">
        <v>947</v>
      </c>
      <c r="F3951" s="399" t="s">
        <v>947</v>
      </c>
      <c r="G3951" s="399">
        <v>94610</v>
      </c>
      <c r="H3951" s="399" t="s">
        <v>5189</v>
      </c>
      <c r="I3951" s="399" t="s">
        <v>1036</v>
      </c>
      <c r="J3951" s="399" t="s">
        <v>950</v>
      </c>
      <c r="K3951" s="400">
        <v>175.13</v>
      </c>
      <c r="L3951" s="399" t="s">
        <v>951</v>
      </c>
    </row>
    <row r="3952" spans="1:12" ht="13.5">
      <c r="A3952" s="399" t="s">
        <v>4248</v>
      </c>
      <c r="B3952" s="399" t="s">
        <v>4249</v>
      </c>
      <c r="C3952" s="399" t="s">
        <v>3611</v>
      </c>
      <c r="D3952" s="399" t="s">
        <v>4473</v>
      </c>
      <c r="E3952" s="400" t="s">
        <v>947</v>
      </c>
      <c r="F3952" s="399" t="s">
        <v>947</v>
      </c>
      <c r="G3952" s="399">
        <v>94612</v>
      </c>
      <c r="H3952" s="399" t="s">
        <v>5190</v>
      </c>
      <c r="I3952" s="399" t="s">
        <v>1036</v>
      </c>
      <c r="J3952" s="399" t="s">
        <v>950</v>
      </c>
      <c r="K3952" s="400">
        <v>243.53</v>
      </c>
      <c r="L3952" s="399" t="s">
        <v>951</v>
      </c>
    </row>
    <row r="3953" spans="1:12" ht="13.5">
      <c r="A3953" s="399" t="s">
        <v>4248</v>
      </c>
      <c r="B3953" s="399" t="s">
        <v>4249</v>
      </c>
      <c r="C3953" s="399" t="s">
        <v>3611</v>
      </c>
      <c r="D3953" s="399" t="s">
        <v>4473</v>
      </c>
      <c r="E3953" s="400" t="s">
        <v>947</v>
      </c>
      <c r="F3953" s="399" t="s">
        <v>947</v>
      </c>
      <c r="G3953" s="399">
        <v>94614</v>
      </c>
      <c r="H3953" s="399" t="s">
        <v>5191</v>
      </c>
      <c r="I3953" s="399" t="s">
        <v>1036</v>
      </c>
      <c r="J3953" s="399" t="s">
        <v>950</v>
      </c>
      <c r="K3953" s="400">
        <v>86.12</v>
      </c>
      <c r="L3953" s="399" t="s">
        <v>951</v>
      </c>
    </row>
    <row r="3954" spans="1:12" ht="13.5">
      <c r="A3954" s="399" t="s">
        <v>4248</v>
      </c>
      <c r="B3954" s="399" t="s">
        <v>4249</v>
      </c>
      <c r="C3954" s="399" t="s">
        <v>3611</v>
      </c>
      <c r="D3954" s="399" t="s">
        <v>4473</v>
      </c>
      <c r="E3954" s="400" t="s">
        <v>947</v>
      </c>
      <c r="F3954" s="399" t="s">
        <v>947</v>
      </c>
      <c r="G3954" s="399">
        <v>94615</v>
      </c>
      <c r="H3954" s="399" t="s">
        <v>5192</v>
      </c>
      <c r="I3954" s="399" t="s">
        <v>1036</v>
      </c>
      <c r="J3954" s="399" t="s">
        <v>950</v>
      </c>
      <c r="K3954" s="400">
        <v>96.75</v>
      </c>
      <c r="L3954" s="399" t="s">
        <v>951</v>
      </c>
    </row>
    <row r="3955" spans="1:12" ht="13.5">
      <c r="A3955" s="399" t="s">
        <v>4248</v>
      </c>
      <c r="B3955" s="399" t="s">
        <v>4249</v>
      </c>
      <c r="C3955" s="399" t="s">
        <v>3611</v>
      </c>
      <c r="D3955" s="399" t="s">
        <v>4473</v>
      </c>
      <c r="E3955" s="400" t="s">
        <v>947</v>
      </c>
      <c r="F3955" s="399" t="s">
        <v>947</v>
      </c>
      <c r="G3955" s="399">
        <v>94616</v>
      </c>
      <c r="H3955" s="399" t="s">
        <v>5193</v>
      </c>
      <c r="I3955" s="399" t="s">
        <v>1036</v>
      </c>
      <c r="J3955" s="399" t="s">
        <v>950</v>
      </c>
      <c r="K3955" s="400">
        <v>225.9</v>
      </c>
      <c r="L3955" s="399" t="s">
        <v>951</v>
      </c>
    </row>
    <row r="3956" spans="1:12" ht="13.5">
      <c r="A3956" s="399" t="s">
        <v>4248</v>
      </c>
      <c r="B3956" s="399" t="s">
        <v>4249</v>
      </c>
      <c r="C3956" s="399" t="s">
        <v>3611</v>
      </c>
      <c r="D3956" s="399" t="s">
        <v>4473</v>
      </c>
      <c r="E3956" s="400" t="s">
        <v>947</v>
      </c>
      <c r="F3956" s="399" t="s">
        <v>947</v>
      </c>
      <c r="G3956" s="399">
        <v>94617</v>
      </c>
      <c r="H3956" s="399" t="s">
        <v>5194</v>
      </c>
      <c r="I3956" s="399" t="s">
        <v>1036</v>
      </c>
      <c r="J3956" s="399" t="s">
        <v>950</v>
      </c>
      <c r="K3956" s="400">
        <v>188.92</v>
      </c>
      <c r="L3956" s="399" t="s">
        <v>951</v>
      </c>
    </row>
    <row r="3957" spans="1:12" ht="13.5">
      <c r="A3957" s="399" t="s">
        <v>4248</v>
      </c>
      <c r="B3957" s="399" t="s">
        <v>4249</v>
      </c>
      <c r="C3957" s="399" t="s">
        <v>3611</v>
      </c>
      <c r="D3957" s="399" t="s">
        <v>4473</v>
      </c>
      <c r="E3957" s="400" t="s">
        <v>947</v>
      </c>
      <c r="F3957" s="399" t="s">
        <v>947</v>
      </c>
      <c r="G3957" s="399">
        <v>94618</v>
      </c>
      <c r="H3957" s="399" t="s">
        <v>5195</v>
      </c>
      <c r="I3957" s="399" t="s">
        <v>1036</v>
      </c>
      <c r="J3957" s="399" t="s">
        <v>950</v>
      </c>
      <c r="K3957" s="400">
        <v>222.64</v>
      </c>
      <c r="L3957" s="399" t="s">
        <v>951</v>
      </c>
    </row>
    <row r="3958" spans="1:12" ht="13.5">
      <c r="A3958" s="399" t="s">
        <v>4248</v>
      </c>
      <c r="B3958" s="399" t="s">
        <v>4249</v>
      </c>
      <c r="C3958" s="399" t="s">
        <v>3611</v>
      </c>
      <c r="D3958" s="399" t="s">
        <v>4473</v>
      </c>
      <c r="E3958" s="400" t="s">
        <v>947</v>
      </c>
      <c r="F3958" s="399" t="s">
        <v>947</v>
      </c>
      <c r="G3958" s="399">
        <v>94620</v>
      </c>
      <c r="H3958" s="399" t="s">
        <v>5196</v>
      </c>
      <c r="I3958" s="399" t="s">
        <v>1036</v>
      </c>
      <c r="J3958" s="399" t="s">
        <v>950</v>
      </c>
      <c r="K3958" s="400">
        <v>499.25</v>
      </c>
      <c r="L3958" s="399" t="s">
        <v>951</v>
      </c>
    </row>
    <row r="3959" spans="1:12" ht="13.5">
      <c r="A3959" s="399" t="s">
        <v>4248</v>
      </c>
      <c r="B3959" s="399" t="s">
        <v>4249</v>
      </c>
      <c r="C3959" s="399" t="s">
        <v>3611</v>
      </c>
      <c r="D3959" s="399" t="s">
        <v>4473</v>
      </c>
      <c r="E3959" s="400" t="s">
        <v>947</v>
      </c>
      <c r="F3959" s="399" t="s">
        <v>947</v>
      </c>
      <c r="G3959" s="399">
        <v>94622</v>
      </c>
      <c r="H3959" s="399" t="s">
        <v>5197</v>
      </c>
      <c r="I3959" s="399" t="s">
        <v>1036</v>
      </c>
      <c r="J3959" s="399" t="s">
        <v>950</v>
      </c>
      <c r="K3959" s="400">
        <v>125.04</v>
      </c>
      <c r="L3959" s="399" t="s">
        <v>951</v>
      </c>
    </row>
    <row r="3960" spans="1:12" ht="13.5">
      <c r="A3960" s="399" t="s">
        <v>4248</v>
      </c>
      <c r="B3960" s="399" t="s">
        <v>4249</v>
      </c>
      <c r="C3960" s="399" t="s">
        <v>3611</v>
      </c>
      <c r="D3960" s="399" t="s">
        <v>4473</v>
      </c>
      <c r="E3960" s="400" t="s">
        <v>947</v>
      </c>
      <c r="F3960" s="399" t="s">
        <v>947</v>
      </c>
      <c r="G3960" s="399">
        <v>94623</v>
      </c>
      <c r="H3960" s="399" t="s">
        <v>5198</v>
      </c>
      <c r="I3960" s="399" t="s">
        <v>1036</v>
      </c>
      <c r="J3960" s="399" t="s">
        <v>950</v>
      </c>
      <c r="K3960" s="400">
        <v>280.52</v>
      </c>
      <c r="L3960" s="399" t="s">
        <v>951</v>
      </c>
    </row>
    <row r="3961" spans="1:12" ht="13.5">
      <c r="A3961" s="399" t="s">
        <v>4248</v>
      </c>
      <c r="B3961" s="399" t="s">
        <v>4249</v>
      </c>
      <c r="C3961" s="399" t="s">
        <v>3611</v>
      </c>
      <c r="D3961" s="399" t="s">
        <v>4473</v>
      </c>
      <c r="E3961" s="400" t="s">
        <v>947</v>
      </c>
      <c r="F3961" s="399" t="s">
        <v>947</v>
      </c>
      <c r="G3961" s="399">
        <v>94624</v>
      </c>
      <c r="H3961" s="399" t="s">
        <v>5199</v>
      </c>
      <c r="I3961" s="399" t="s">
        <v>1036</v>
      </c>
      <c r="J3961" s="399" t="s">
        <v>950</v>
      </c>
      <c r="K3961" s="400">
        <v>422.52</v>
      </c>
      <c r="L3961" s="399" t="s">
        <v>951</v>
      </c>
    </row>
    <row r="3962" spans="1:12" ht="13.5">
      <c r="A3962" s="399" t="s">
        <v>4248</v>
      </c>
      <c r="B3962" s="399" t="s">
        <v>4249</v>
      </c>
      <c r="C3962" s="399" t="s">
        <v>3611</v>
      </c>
      <c r="D3962" s="399" t="s">
        <v>4473</v>
      </c>
      <c r="E3962" s="400" t="s">
        <v>947</v>
      </c>
      <c r="F3962" s="399" t="s">
        <v>947</v>
      </c>
      <c r="G3962" s="399">
        <v>94625</v>
      </c>
      <c r="H3962" s="399" t="s">
        <v>5200</v>
      </c>
      <c r="I3962" s="399" t="s">
        <v>1036</v>
      </c>
      <c r="J3962" s="399" t="s">
        <v>950</v>
      </c>
      <c r="K3962" s="400">
        <v>867.43</v>
      </c>
      <c r="L3962" s="399" t="s">
        <v>951</v>
      </c>
    </row>
    <row r="3963" spans="1:12" ht="13.5">
      <c r="A3963" s="399" t="s">
        <v>4248</v>
      </c>
      <c r="B3963" s="399" t="s">
        <v>4249</v>
      </c>
      <c r="C3963" s="399" t="s">
        <v>3611</v>
      </c>
      <c r="D3963" s="399" t="s">
        <v>4473</v>
      </c>
      <c r="E3963" s="400" t="s">
        <v>947</v>
      </c>
      <c r="F3963" s="399" t="s">
        <v>947</v>
      </c>
      <c r="G3963" s="399">
        <v>94656</v>
      </c>
      <c r="H3963" s="399" t="s">
        <v>5201</v>
      </c>
      <c r="I3963" s="399" t="s">
        <v>1036</v>
      </c>
      <c r="J3963" s="399" t="s">
        <v>1037</v>
      </c>
      <c r="K3963" s="400">
        <v>5.01</v>
      </c>
      <c r="L3963" s="399" t="s">
        <v>951</v>
      </c>
    </row>
    <row r="3964" spans="1:12" ht="13.5">
      <c r="A3964" s="399" t="s">
        <v>4248</v>
      </c>
      <c r="B3964" s="399" t="s">
        <v>4249</v>
      </c>
      <c r="C3964" s="399" t="s">
        <v>3611</v>
      </c>
      <c r="D3964" s="399" t="s">
        <v>4473</v>
      </c>
      <c r="E3964" s="400" t="s">
        <v>947</v>
      </c>
      <c r="F3964" s="399" t="s">
        <v>947</v>
      </c>
      <c r="G3964" s="399">
        <v>94657</v>
      </c>
      <c r="H3964" s="399" t="s">
        <v>5202</v>
      </c>
      <c r="I3964" s="399" t="s">
        <v>1036</v>
      </c>
      <c r="J3964" s="399" t="s">
        <v>1037</v>
      </c>
      <c r="K3964" s="400">
        <v>4.9400000000000004</v>
      </c>
      <c r="L3964" s="399" t="s">
        <v>951</v>
      </c>
    </row>
    <row r="3965" spans="1:12" ht="13.5">
      <c r="A3965" s="399" t="s">
        <v>4248</v>
      </c>
      <c r="B3965" s="399" t="s">
        <v>4249</v>
      </c>
      <c r="C3965" s="399" t="s">
        <v>3611</v>
      </c>
      <c r="D3965" s="399" t="s">
        <v>4473</v>
      </c>
      <c r="E3965" s="400" t="s">
        <v>947</v>
      </c>
      <c r="F3965" s="399" t="s">
        <v>947</v>
      </c>
      <c r="G3965" s="399">
        <v>94658</v>
      </c>
      <c r="H3965" s="399" t="s">
        <v>5203</v>
      </c>
      <c r="I3965" s="399" t="s">
        <v>1036</v>
      </c>
      <c r="J3965" s="399" t="s">
        <v>1037</v>
      </c>
      <c r="K3965" s="400">
        <v>5.72</v>
      </c>
      <c r="L3965" s="399" t="s">
        <v>951</v>
      </c>
    </row>
    <row r="3966" spans="1:12" ht="13.5">
      <c r="A3966" s="399" t="s">
        <v>4248</v>
      </c>
      <c r="B3966" s="399" t="s">
        <v>4249</v>
      </c>
      <c r="C3966" s="399" t="s">
        <v>3611</v>
      </c>
      <c r="D3966" s="399" t="s">
        <v>4473</v>
      </c>
      <c r="E3966" s="400" t="s">
        <v>947</v>
      </c>
      <c r="F3966" s="399" t="s">
        <v>947</v>
      </c>
      <c r="G3966" s="399">
        <v>94659</v>
      </c>
      <c r="H3966" s="399" t="s">
        <v>5204</v>
      </c>
      <c r="I3966" s="399" t="s">
        <v>1036</v>
      </c>
      <c r="J3966" s="399" t="s">
        <v>1037</v>
      </c>
      <c r="K3966" s="400">
        <v>5.79</v>
      </c>
      <c r="L3966" s="399" t="s">
        <v>951</v>
      </c>
    </row>
    <row r="3967" spans="1:12" ht="13.5">
      <c r="A3967" s="399" t="s">
        <v>4248</v>
      </c>
      <c r="B3967" s="399" t="s">
        <v>4249</v>
      </c>
      <c r="C3967" s="399" t="s">
        <v>3611</v>
      </c>
      <c r="D3967" s="399" t="s">
        <v>4473</v>
      </c>
      <c r="E3967" s="400" t="s">
        <v>947</v>
      </c>
      <c r="F3967" s="399" t="s">
        <v>947</v>
      </c>
      <c r="G3967" s="399">
        <v>94660</v>
      </c>
      <c r="H3967" s="399" t="s">
        <v>5205</v>
      </c>
      <c r="I3967" s="399" t="s">
        <v>1036</v>
      </c>
      <c r="J3967" s="399" t="s">
        <v>1037</v>
      </c>
      <c r="K3967" s="400">
        <v>9.24</v>
      </c>
      <c r="L3967" s="399" t="s">
        <v>951</v>
      </c>
    </row>
    <row r="3968" spans="1:12" ht="13.5">
      <c r="A3968" s="399" t="s">
        <v>4248</v>
      </c>
      <c r="B3968" s="399" t="s">
        <v>4249</v>
      </c>
      <c r="C3968" s="399" t="s">
        <v>3611</v>
      </c>
      <c r="D3968" s="399" t="s">
        <v>4473</v>
      </c>
      <c r="E3968" s="400" t="s">
        <v>947</v>
      </c>
      <c r="F3968" s="399" t="s">
        <v>947</v>
      </c>
      <c r="G3968" s="399">
        <v>94661</v>
      </c>
      <c r="H3968" s="399" t="s">
        <v>5206</v>
      </c>
      <c r="I3968" s="399" t="s">
        <v>1036</v>
      </c>
      <c r="J3968" s="399" t="s">
        <v>1037</v>
      </c>
      <c r="K3968" s="400">
        <v>9.58</v>
      </c>
      <c r="L3968" s="399" t="s">
        <v>951</v>
      </c>
    </row>
    <row r="3969" spans="1:12" ht="13.5">
      <c r="A3969" s="399" t="s">
        <v>4248</v>
      </c>
      <c r="B3969" s="399" t="s">
        <v>4249</v>
      </c>
      <c r="C3969" s="399" t="s">
        <v>3611</v>
      </c>
      <c r="D3969" s="399" t="s">
        <v>4473</v>
      </c>
      <c r="E3969" s="400" t="s">
        <v>947</v>
      </c>
      <c r="F3969" s="399" t="s">
        <v>947</v>
      </c>
      <c r="G3969" s="399">
        <v>94662</v>
      </c>
      <c r="H3969" s="399" t="s">
        <v>5207</v>
      </c>
      <c r="I3969" s="399" t="s">
        <v>1036</v>
      </c>
      <c r="J3969" s="399" t="s">
        <v>1037</v>
      </c>
      <c r="K3969" s="400">
        <v>9.9600000000000009</v>
      </c>
      <c r="L3969" s="399" t="s">
        <v>951</v>
      </c>
    </row>
    <row r="3970" spans="1:12" ht="13.5">
      <c r="A3970" s="399" t="s">
        <v>4248</v>
      </c>
      <c r="B3970" s="399" t="s">
        <v>4249</v>
      </c>
      <c r="C3970" s="399" t="s">
        <v>3611</v>
      </c>
      <c r="D3970" s="399" t="s">
        <v>4473</v>
      </c>
      <c r="E3970" s="400" t="s">
        <v>947</v>
      </c>
      <c r="F3970" s="399" t="s">
        <v>947</v>
      </c>
      <c r="G3970" s="399">
        <v>94663</v>
      </c>
      <c r="H3970" s="399" t="s">
        <v>5208</v>
      </c>
      <c r="I3970" s="399" t="s">
        <v>1036</v>
      </c>
      <c r="J3970" s="399" t="s">
        <v>1037</v>
      </c>
      <c r="K3970" s="400">
        <v>10.09</v>
      </c>
      <c r="L3970" s="399" t="s">
        <v>951</v>
      </c>
    </row>
    <row r="3971" spans="1:12" ht="13.5">
      <c r="A3971" s="399" t="s">
        <v>4248</v>
      </c>
      <c r="B3971" s="399" t="s">
        <v>4249</v>
      </c>
      <c r="C3971" s="399" t="s">
        <v>3611</v>
      </c>
      <c r="D3971" s="399" t="s">
        <v>4473</v>
      </c>
      <c r="E3971" s="400" t="s">
        <v>947</v>
      </c>
      <c r="F3971" s="399" t="s">
        <v>947</v>
      </c>
      <c r="G3971" s="399">
        <v>94664</v>
      </c>
      <c r="H3971" s="399" t="s">
        <v>5209</v>
      </c>
      <c r="I3971" s="399" t="s">
        <v>1036</v>
      </c>
      <c r="J3971" s="399" t="s">
        <v>1037</v>
      </c>
      <c r="K3971" s="400">
        <v>21.07</v>
      </c>
      <c r="L3971" s="399" t="s">
        <v>951</v>
      </c>
    </row>
    <row r="3972" spans="1:12" ht="13.5">
      <c r="A3972" s="399" t="s">
        <v>4248</v>
      </c>
      <c r="B3972" s="399" t="s">
        <v>4249</v>
      </c>
      <c r="C3972" s="399" t="s">
        <v>3611</v>
      </c>
      <c r="D3972" s="399" t="s">
        <v>4473</v>
      </c>
      <c r="E3972" s="400" t="s">
        <v>947</v>
      </c>
      <c r="F3972" s="399" t="s">
        <v>947</v>
      </c>
      <c r="G3972" s="399">
        <v>94665</v>
      </c>
      <c r="H3972" s="399" t="s">
        <v>5210</v>
      </c>
      <c r="I3972" s="399" t="s">
        <v>1036</v>
      </c>
      <c r="J3972" s="399" t="s">
        <v>1037</v>
      </c>
      <c r="K3972" s="400">
        <v>21.06</v>
      </c>
      <c r="L3972" s="399" t="s">
        <v>951</v>
      </c>
    </row>
    <row r="3973" spans="1:12" ht="13.5">
      <c r="A3973" s="399" t="s">
        <v>4248</v>
      </c>
      <c r="B3973" s="399" t="s">
        <v>4249</v>
      </c>
      <c r="C3973" s="399" t="s">
        <v>3611</v>
      </c>
      <c r="D3973" s="399" t="s">
        <v>4473</v>
      </c>
      <c r="E3973" s="400" t="s">
        <v>947</v>
      </c>
      <c r="F3973" s="399" t="s">
        <v>947</v>
      </c>
      <c r="G3973" s="399">
        <v>94666</v>
      </c>
      <c r="H3973" s="399" t="s">
        <v>5211</v>
      </c>
      <c r="I3973" s="399" t="s">
        <v>1036</v>
      </c>
      <c r="J3973" s="399" t="s">
        <v>1037</v>
      </c>
      <c r="K3973" s="400">
        <v>25.16</v>
      </c>
      <c r="L3973" s="399" t="s">
        <v>951</v>
      </c>
    </row>
    <row r="3974" spans="1:12" ht="13.5">
      <c r="A3974" s="399" t="s">
        <v>4248</v>
      </c>
      <c r="B3974" s="399" t="s">
        <v>4249</v>
      </c>
      <c r="C3974" s="399" t="s">
        <v>3611</v>
      </c>
      <c r="D3974" s="399" t="s">
        <v>4473</v>
      </c>
      <c r="E3974" s="400" t="s">
        <v>947</v>
      </c>
      <c r="F3974" s="399" t="s">
        <v>947</v>
      </c>
      <c r="G3974" s="399">
        <v>94667</v>
      </c>
      <c r="H3974" s="399" t="s">
        <v>5212</v>
      </c>
      <c r="I3974" s="399" t="s">
        <v>1036</v>
      </c>
      <c r="J3974" s="399" t="s">
        <v>1037</v>
      </c>
      <c r="K3974" s="400">
        <v>27.71</v>
      </c>
      <c r="L3974" s="399" t="s">
        <v>951</v>
      </c>
    </row>
    <row r="3975" spans="1:12" ht="13.5">
      <c r="A3975" s="399" t="s">
        <v>4248</v>
      </c>
      <c r="B3975" s="399" t="s">
        <v>4249</v>
      </c>
      <c r="C3975" s="399" t="s">
        <v>3611</v>
      </c>
      <c r="D3975" s="399" t="s">
        <v>4473</v>
      </c>
      <c r="E3975" s="400" t="s">
        <v>947</v>
      </c>
      <c r="F3975" s="399" t="s">
        <v>947</v>
      </c>
      <c r="G3975" s="399">
        <v>94668</v>
      </c>
      <c r="H3975" s="399" t="s">
        <v>5213</v>
      </c>
      <c r="I3975" s="399" t="s">
        <v>1036</v>
      </c>
      <c r="J3975" s="399" t="s">
        <v>1037</v>
      </c>
      <c r="K3975" s="400">
        <v>43.2</v>
      </c>
      <c r="L3975" s="399" t="s">
        <v>951</v>
      </c>
    </row>
    <row r="3976" spans="1:12" ht="13.5">
      <c r="A3976" s="399" t="s">
        <v>4248</v>
      </c>
      <c r="B3976" s="399" t="s">
        <v>4249</v>
      </c>
      <c r="C3976" s="399" t="s">
        <v>3611</v>
      </c>
      <c r="D3976" s="399" t="s">
        <v>4473</v>
      </c>
      <c r="E3976" s="400" t="s">
        <v>947</v>
      </c>
      <c r="F3976" s="399" t="s">
        <v>947</v>
      </c>
      <c r="G3976" s="399">
        <v>94669</v>
      </c>
      <c r="H3976" s="399" t="s">
        <v>5214</v>
      </c>
      <c r="I3976" s="399" t="s">
        <v>1036</v>
      </c>
      <c r="J3976" s="399" t="s">
        <v>1037</v>
      </c>
      <c r="K3976" s="400">
        <v>57.51</v>
      </c>
      <c r="L3976" s="399" t="s">
        <v>951</v>
      </c>
    </row>
    <row r="3977" spans="1:12" ht="13.5">
      <c r="A3977" s="399" t="s">
        <v>4248</v>
      </c>
      <c r="B3977" s="399" t="s">
        <v>4249</v>
      </c>
      <c r="C3977" s="399" t="s">
        <v>3611</v>
      </c>
      <c r="D3977" s="399" t="s">
        <v>4473</v>
      </c>
      <c r="E3977" s="400" t="s">
        <v>947</v>
      </c>
      <c r="F3977" s="399" t="s">
        <v>947</v>
      </c>
      <c r="G3977" s="399">
        <v>94670</v>
      </c>
      <c r="H3977" s="399" t="s">
        <v>5215</v>
      </c>
      <c r="I3977" s="399" t="s">
        <v>1036</v>
      </c>
      <c r="J3977" s="399" t="s">
        <v>1037</v>
      </c>
      <c r="K3977" s="400">
        <v>55.94</v>
      </c>
      <c r="L3977" s="399" t="s">
        <v>951</v>
      </c>
    </row>
    <row r="3978" spans="1:12" ht="13.5">
      <c r="A3978" s="399" t="s">
        <v>4248</v>
      </c>
      <c r="B3978" s="399" t="s">
        <v>4249</v>
      </c>
      <c r="C3978" s="399" t="s">
        <v>3611</v>
      </c>
      <c r="D3978" s="399" t="s">
        <v>4473</v>
      </c>
      <c r="E3978" s="400" t="s">
        <v>947</v>
      </c>
      <c r="F3978" s="399" t="s">
        <v>947</v>
      </c>
      <c r="G3978" s="399">
        <v>94671</v>
      </c>
      <c r="H3978" s="399" t="s">
        <v>5216</v>
      </c>
      <c r="I3978" s="399" t="s">
        <v>1036</v>
      </c>
      <c r="J3978" s="399" t="s">
        <v>1037</v>
      </c>
      <c r="K3978" s="400">
        <v>79.81</v>
      </c>
      <c r="L3978" s="399" t="s">
        <v>951</v>
      </c>
    </row>
    <row r="3979" spans="1:12" ht="13.5">
      <c r="A3979" s="399" t="s">
        <v>4248</v>
      </c>
      <c r="B3979" s="399" t="s">
        <v>4249</v>
      </c>
      <c r="C3979" s="399" t="s">
        <v>3611</v>
      </c>
      <c r="D3979" s="399" t="s">
        <v>4473</v>
      </c>
      <c r="E3979" s="400" t="s">
        <v>947</v>
      </c>
      <c r="F3979" s="399" t="s">
        <v>947</v>
      </c>
      <c r="G3979" s="399">
        <v>94672</v>
      </c>
      <c r="H3979" s="399" t="s">
        <v>5217</v>
      </c>
      <c r="I3979" s="399" t="s">
        <v>1036</v>
      </c>
      <c r="J3979" s="399" t="s">
        <v>1037</v>
      </c>
      <c r="K3979" s="400">
        <v>8.43</v>
      </c>
      <c r="L3979" s="399" t="s">
        <v>951</v>
      </c>
    </row>
    <row r="3980" spans="1:12" ht="13.5">
      <c r="A3980" s="399" t="s">
        <v>4248</v>
      </c>
      <c r="B3980" s="399" t="s">
        <v>4249</v>
      </c>
      <c r="C3980" s="399" t="s">
        <v>3611</v>
      </c>
      <c r="D3980" s="399" t="s">
        <v>4473</v>
      </c>
      <c r="E3980" s="400" t="s">
        <v>947</v>
      </c>
      <c r="F3980" s="399" t="s">
        <v>947</v>
      </c>
      <c r="G3980" s="399">
        <v>94673</v>
      </c>
      <c r="H3980" s="399" t="s">
        <v>5218</v>
      </c>
      <c r="I3980" s="399" t="s">
        <v>1036</v>
      </c>
      <c r="J3980" s="399" t="s">
        <v>1037</v>
      </c>
      <c r="K3980" s="400">
        <v>8.24</v>
      </c>
      <c r="L3980" s="399" t="s">
        <v>951</v>
      </c>
    </row>
    <row r="3981" spans="1:12" ht="13.5">
      <c r="A3981" s="399" t="s">
        <v>4248</v>
      </c>
      <c r="B3981" s="399" t="s">
        <v>4249</v>
      </c>
      <c r="C3981" s="399" t="s">
        <v>3611</v>
      </c>
      <c r="D3981" s="399" t="s">
        <v>4473</v>
      </c>
      <c r="E3981" s="400" t="s">
        <v>947</v>
      </c>
      <c r="F3981" s="399" t="s">
        <v>947</v>
      </c>
      <c r="G3981" s="399">
        <v>94674</v>
      </c>
      <c r="H3981" s="399" t="s">
        <v>5219</v>
      </c>
      <c r="I3981" s="399" t="s">
        <v>1036</v>
      </c>
      <c r="J3981" s="399" t="s">
        <v>1037</v>
      </c>
      <c r="K3981" s="400">
        <v>7.57</v>
      </c>
      <c r="L3981" s="399" t="s">
        <v>951</v>
      </c>
    </row>
    <row r="3982" spans="1:12" ht="13.5">
      <c r="A3982" s="399" t="s">
        <v>4248</v>
      </c>
      <c r="B3982" s="399" t="s">
        <v>4249</v>
      </c>
      <c r="C3982" s="399" t="s">
        <v>3611</v>
      </c>
      <c r="D3982" s="399" t="s">
        <v>4473</v>
      </c>
      <c r="E3982" s="400" t="s">
        <v>947</v>
      </c>
      <c r="F3982" s="399" t="s">
        <v>947</v>
      </c>
      <c r="G3982" s="399">
        <v>94675</v>
      </c>
      <c r="H3982" s="399" t="s">
        <v>5220</v>
      </c>
      <c r="I3982" s="399" t="s">
        <v>1036</v>
      </c>
      <c r="J3982" s="399" t="s">
        <v>1037</v>
      </c>
      <c r="K3982" s="400">
        <v>11.18</v>
      </c>
      <c r="L3982" s="399" t="s">
        <v>951</v>
      </c>
    </row>
    <row r="3983" spans="1:12" ht="13.5">
      <c r="A3983" s="399" t="s">
        <v>4248</v>
      </c>
      <c r="B3983" s="399" t="s">
        <v>4249</v>
      </c>
      <c r="C3983" s="399" t="s">
        <v>3611</v>
      </c>
      <c r="D3983" s="399" t="s">
        <v>4473</v>
      </c>
      <c r="E3983" s="400" t="s">
        <v>947</v>
      </c>
      <c r="F3983" s="399" t="s">
        <v>947</v>
      </c>
      <c r="G3983" s="399">
        <v>94676</v>
      </c>
      <c r="H3983" s="399" t="s">
        <v>5221</v>
      </c>
      <c r="I3983" s="399" t="s">
        <v>1036</v>
      </c>
      <c r="J3983" s="399" t="s">
        <v>1037</v>
      </c>
      <c r="K3983" s="400">
        <v>12.77</v>
      </c>
      <c r="L3983" s="399" t="s">
        <v>951</v>
      </c>
    </row>
    <row r="3984" spans="1:12" ht="13.5">
      <c r="A3984" s="399" t="s">
        <v>4248</v>
      </c>
      <c r="B3984" s="399" t="s">
        <v>4249</v>
      </c>
      <c r="C3984" s="399" t="s">
        <v>3611</v>
      </c>
      <c r="D3984" s="399" t="s">
        <v>4473</v>
      </c>
      <c r="E3984" s="400" t="s">
        <v>947</v>
      </c>
      <c r="F3984" s="399" t="s">
        <v>947</v>
      </c>
      <c r="G3984" s="399">
        <v>94677</v>
      </c>
      <c r="H3984" s="399" t="s">
        <v>5222</v>
      </c>
      <c r="I3984" s="399" t="s">
        <v>1036</v>
      </c>
      <c r="J3984" s="399" t="s">
        <v>1037</v>
      </c>
      <c r="K3984" s="400">
        <v>18.2</v>
      </c>
      <c r="L3984" s="399" t="s">
        <v>951</v>
      </c>
    </row>
    <row r="3985" spans="1:12" ht="13.5">
      <c r="A3985" s="399" t="s">
        <v>4248</v>
      </c>
      <c r="B3985" s="399" t="s">
        <v>4249</v>
      </c>
      <c r="C3985" s="399" t="s">
        <v>3611</v>
      </c>
      <c r="D3985" s="399" t="s">
        <v>4473</v>
      </c>
      <c r="E3985" s="400" t="s">
        <v>947</v>
      </c>
      <c r="F3985" s="399" t="s">
        <v>947</v>
      </c>
      <c r="G3985" s="399">
        <v>94678</v>
      </c>
      <c r="H3985" s="399" t="s">
        <v>5223</v>
      </c>
      <c r="I3985" s="399" t="s">
        <v>1036</v>
      </c>
      <c r="J3985" s="399" t="s">
        <v>1037</v>
      </c>
      <c r="K3985" s="400">
        <v>13.09</v>
      </c>
      <c r="L3985" s="399" t="s">
        <v>951</v>
      </c>
    </row>
    <row r="3986" spans="1:12" ht="13.5">
      <c r="A3986" s="399" t="s">
        <v>4248</v>
      </c>
      <c r="B3986" s="399" t="s">
        <v>4249</v>
      </c>
      <c r="C3986" s="399" t="s">
        <v>3611</v>
      </c>
      <c r="D3986" s="399" t="s">
        <v>4473</v>
      </c>
      <c r="E3986" s="400" t="s">
        <v>947</v>
      </c>
      <c r="F3986" s="399" t="s">
        <v>947</v>
      </c>
      <c r="G3986" s="399">
        <v>94679</v>
      </c>
      <c r="H3986" s="399" t="s">
        <v>5224</v>
      </c>
      <c r="I3986" s="399" t="s">
        <v>1036</v>
      </c>
      <c r="J3986" s="399" t="s">
        <v>1037</v>
      </c>
      <c r="K3986" s="400">
        <v>20.239999999999998</v>
      </c>
      <c r="L3986" s="399" t="s">
        <v>951</v>
      </c>
    </row>
    <row r="3987" spans="1:12" ht="13.5">
      <c r="A3987" s="399" t="s">
        <v>4248</v>
      </c>
      <c r="B3987" s="399" t="s">
        <v>4249</v>
      </c>
      <c r="C3987" s="399" t="s">
        <v>3611</v>
      </c>
      <c r="D3987" s="399" t="s">
        <v>4473</v>
      </c>
      <c r="E3987" s="400" t="s">
        <v>947</v>
      </c>
      <c r="F3987" s="399" t="s">
        <v>947</v>
      </c>
      <c r="G3987" s="399">
        <v>94680</v>
      </c>
      <c r="H3987" s="399" t="s">
        <v>5225</v>
      </c>
      <c r="I3987" s="399" t="s">
        <v>1036</v>
      </c>
      <c r="J3987" s="399" t="s">
        <v>1037</v>
      </c>
      <c r="K3987" s="400">
        <v>33.979999999999997</v>
      </c>
      <c r="L3987" s="399" t="s">
        <v>951</v>
      </c>
    </row>
    <row r="3988" spans="1:12" ht="13.5">
      <c r="A3988" s="399" t="s">
        <v>4248</v>
      </c>
      <c r="B3988" s="399" t="s">
        <v>4249</v>
      </c>
      <c r="C3988" s="399" t="s">
        <v>3611</v>
      </c>
      <c r="D3988" s="399" t="s">
        <v>4473</v>
      </c>
      <c r="E3988" s="400" t="s">
        <v>947</v>
      </c>
      <c r="F3988" s="399" t="s">
        <v>947</v>
      </c>
      <c r="G3988" s="399">
        <v>94681</v>
      </c>
      <c r="H3988" s="399" t="s">
        <v>5226</v>
      </c>
      <c r="I3988" s="399" t="s">
        <v>1036</v>
      </c>
      <c r="J3988" s="399" t="s">
        <v>1037</v>
      </c>
      <c r="K3988" s="400">
        <v>43.77</v>
      </c>
      <c r="L3988" s="399" t="s">
        <v>951</v>
      </c>
    </row>
    <row r="3989" spans="1:12" ht="13.5">
      <c r="A3989" s="399" t="s">
        <v>4248</v>
      </c>
      <c r="B3989" s="399" t="s">
        <v>4249</v>
      </c>
      <c r="C3989" s="399" t="s">
        <v>3611</v>
      </c>
      <c r="D3989" s="399" t="s">
        <v>4473</v>
      </c>
      <c r="E3989" s="400" t="s">
        <v>947</v>
      </c>
      <c r="F3989" s="399" t="s">
        <v>947</v>
      </c>
      <c r="G3989" s="399">
        <v>94682</v>
      </c>
      <c r="H3989" s="399" t="s">
        <v>5227</v>
      </c>
      <c r="I3989" s="399" t="s">
        <v>1036</v>
      </c>
      <c r="J3989" s="399" t="s">
        <v>1037</v>
      </c>
      <c r="K3989" s="400">
        <v>84.37</v>
      </c>
      <c r="L3989" s="399" t="s">
        <v>951</v>
      </c>
    </row>
    <row r="3990" spans="1:12" ht="13.5">
      <c r="A3990" s="399" t="s">
        <v>4248</v>
      </c>
      <c r="B3990" s="399" t="s">
        <v>4249</v>
      </c>
      <c r="C3990" s="399" t="s">
        <v>3611</v>
      </c>
      <c r="D3990" s="399" t="s">
        <v>4473</v>
      </c>
      <c r="E3990" s="400" t="s">
        <v>947</v>
      </c>
      <c r="F3990" s="399" t="s">
        <v>947</v>
      </c>
      <c r="G3990" s="399">
        <v>94683</v>
      </c>
      <c r="H3990" s="399" t="s">
        <v>5228</v>
      </c>
      <c r="I3990" s="399" t="s">
        <v>1036</v>
      </c>
      <c r="J3990" s="399" t="s">
        <v>1037</v>
      </c>
      <c r="K3990" s="400">
        <v>55.61</v>
      </c>
      <c r="L3990" s="399" t="s">
        <v>951</v>
      </c>
    </row>
    <row r="3991" spans="1:12" ht="13.5">
      <c r="A3991" s="399" t="s">
        <v>4248</v>
      </c>
      <c r="B3991" s="399" t="s">
        <v>4249</v>
      </c>
      <c r="C3991" s="399" t="s">
        <v>3611</v>
      </c>
      <c r="D3991" s="399" t="s">
        <v>4473</v>
      </c>
      <c r="E3991" s="400" t="s">
        <v>947</v>
      </c>
      <c r="F3991" s="399" t="s">
        <v>947</v>
      </c>
      <c r="G3991" s="399">
        <v>94684</v>
      </c>
      <c r="H3991" s="399" t="s">
        <v>5229</v>
      </c>
      <c r="I3991" s="399" t="s">
        <v>1036</v>
      </c>
      <c r="J3991" s="399" t="s">
        <v>1037</v>
      </c>
      <c r="K3991" s="400">
        <v>109.4</v>
      </c>
      <c r="L3991" s="399" t="s">
        <v>951</v>
      </c>
    </row>
    <row r="3992" spans="1:12" ht="13.5">
      <c r="A3992" s="399" t="s">
        <v>4248</v>
      </c>
      <c r="B3992" s="399" t="s">
        <v>4249</v>
      </c>
      <c r="C3992" s="399" t="s">
        <v>3611</v>
      </c>
      <c r="D3992" s="399" t="s">
        <v>4473</v>
      </c>
      <c r="E3992" s="400" t="s">
        <v>947</v>
      </c>
      <c r="F3992" s="399" t="s">
        <v>947</v>
      </c>
      <c r="G3992" s="399">
        <v>94685</v>
      </c>
      <c r="H3992" s="399" t="s">
        <v>5230</v>
      </c>
      <c r="I3992" s="399" t="s">
        <v>1036</v>
      </c>
      <c r="J3992" s="399" t="s">
        <v>1037</v>
      </c>
      <c r="K3992" s="400">
        <v>85.47</v>
      </c>
      <c r="L3992" s="399" t="s">
        <v>951</v>
      </c>
    </row>
    <row r="3993" spans="1:12" ht="13.5">
      <c r="A3993" s="399" t="s">
        <v>4248</v>
      </c>
      <c r="B3993" s="399" t="s">
        <v>4249</v>
      </c>
      <c r="C3993" s="399" t="s">
        <v>3611</v>
      </c>
      <c r="D3993" s="399" t="s">
        <v>4473</v>
      </c>
      <c r="E3993" s="400" t="s">
        <v>947</v>
      </c>
      <c r="F3993" s="399" t="s">
        <v>947</v>
      </c>
      <c r="G3993" s="399">
        <v>94686</v>
      </c>
      <c r="H3993" s="399" t="s">
        <v>5231</v>
      </c>
      <c r="I3993" s="399" t="s">
        <v>1036</v>
      </c>
      <c r="J3993" s="399" t="s">
        <v>1037</v>
      </c>
      <c r="K3993" s="400">
        <v>199.63</v>
      </c>
      <c r="L3993" s="399" t="s">
        <v>951</v>
      </c>
    </row>
    <row r="3994" spans="1:12" ht="13.5">
      <c r="A3994" s="399" t="s">
        <v>4248</v>
      </c>
      <c r="B3994" s="399" t="s">
        <v>4249</v>
      </c>
      <c r="C3994" s="399" t="s">
        <v>3611</v>
      </c>
      <c r="D3994" s="399" t="s">
        <v>4473</v>
      </c>
      <c r="E3994" s="400" t="s">
        <v>947</v>
      </c>
      <c r="F3994" s="399" t="s">
        <v>947</v>
      </c>
      <c r="G3994" s="399">
        <v>94687</v>
      </c>
      <c r="H3994" s="399" t="s">
        <v>5232</v>
      </c>
      <c r="I3994" s="399" t="s">
        <v>1036</v>
      </c>
      <c r="J3994" s="399" t="s">
        <v>1037</v>
      </c>
      <c r="K3994" s="400">
        <v>163.55000000000001</v>
      </c>
      <c r="L3994" s="399" t="s">
        <v>951</v>
      </c>
    </row>
    <row r="3995" spans="1:12" ht="13.5">
      <c r="A3995" s="399" t="s">
        <v>4248</v>
      </c>
      <c r="B3995" s="399" t="s">
        <v>4249</v>
      </c>
      <c r="C3995" s="399" t="s">
        <v>3611</v>
      </c>
      <c r="D3995" s="399" t="s">
        <v>4473</v>
      </c>
      <c r="E3995" s="400" t="s">
        <v>947</v>
      </c>
      <c r="F3995" s="399" t="s">
        <v>947</v>
      </c>
      <c r="G3995" s="399">
        <v>94688</v>
      </c>
      <c r="H3995" s="399" t="s">
        <v>5233</v>
      </c>
      <c r="I3995" s="399" t="s">
        <v>1036</v>
      </c>
      <c r="J3995" s="399" t="s">
        <v>1037</v>
      </c>
      <c r="K3995" s="400">
        <v>8.9700000000000006</v>
      </c>
      <c r="L3995" s="399" t="s">
        <v>951</v>
      </c>
    </row>
    <row r="3996" spans="1:12" ht="13.5">
      <c r="A3996" s="399" t="s">
        <v>4248</v>
      </c>
      <c r="B3996" s="399" t="s">
        <v>4249</v>
      </c>
      <c r="C3996" s="399" t="s">
        <v>3611</v>
      </c>
      <c r="D3996" s="399" t="s">
        <v>4473</v>
      </c>
      <c r="E3996" s="400" t="s">
        <v>947</v>
      </c>
      <c r="F3996" s="399" t="s">
        <v>947</v>
      </c>
      <c r="G3996" s="399">
        <v>94689</v>
      </c>
      <c r="H3996" s="399" t="s">
        <v>5234</v>
      </c>
      <c r="I3996" s="399" t="s">
        <v>1036</v>
      </c>
      <c r="J3996" s="399" t="s">
        <v>1037</v>
      </c>
      <c r="K3996" s="400">
        <v>11.56</v>
      </c>
      <c r="L3996" s="399" t="s">
        <v>951</v>
      </c>
    </row>
    <row r="3997" spans="1:12" ht="13.5">
      <c r="A3997" s="399" t="s">
        <v>4248</v>
      </c>
      <c r="B3997" s="399" t="s">
        <v>4249</v>
      </c>
      <c r="C3997" s="399" t="s">
        <v>3611</v>
      </c>
      <c r="D3997" s="399" t="s">
        <v>4473</v>
      </c>
      <c r="E3997" s="400" t="s">
        <v>947</v>
      </c>
      <c r="F3997" s="399" t="s">
        <v>947</v>
      </c>
      <c r="G3997" s="399">
        <v>94690</v>
      </c>
      <c r="H3997" s="399" t="s">
        <v>5235</v>
      </c>
      <c r="I3997" s="399" t="s">
        <v>1036</v>
      </c>
      <c r="J3997" s="399" t="s">
        <v>1037</v>
      </c>
      <c r="K3997" s="400">
        <v>11.14</v>
      </c>
      <c r="L3997" s="399" t="s">
        <v>951</v>
      </c>
    </row>
    <row r="3998" spans="1:12" ht="13.5">
      <c r="A3998" s="399" t="s">
        <v>4248</v>
      </c>
      <c r="B3998" s="399" t="s">
        <v>4249</v>
      </c>
      <c r="C3998" s="399" t="s">
        <v>3611</v>
      </c>
      <c r="D3998" s="399" t="s">
        <v>4473</v>
      </c>
      <c r="E3998" s="400" t="s">
        <v>947</v>
      </c>
      <c r="F3998" s="399" t="s">
        <v>947</v>
      </c>
      <c r="G3998" s="399">
        <v>94691</v>
      </c>
      <c r="H3998" s="399" t="s">
        <v>5236</v>
      </c>
      <c r="I3998" s="399" t="s">
        <v>1036</v>
      </c>
      <c r="J3998" s="399" t="s">
        <v>1037</v>
      </c>
      <c r="K3998" s="400">
        <v>12.64</v>
      </c>
      <c r="L3998" s="399" t="s">
        <v>951</v>
      </c>
    </row>
    <row r="3999" spans="1:12" ht="13.5">
      <c r="A3999" s="399" t="s">
        <v>4248</v>
      </c>
      <c r="B3999" s="399" t="s">
        <v>4249</v>
      </c>
      <c r="C3999" s="399" t="s">
        <v>3611</v>
      </c>
      <c r="D3999" s="399" t="s">
        <v>4473</v>
      </c>
      <c r="E3999" s="400" t="s">
        <v>947</v>
      </c>
      <c r="F3999" s="399" t="s">
        <v>947</v>
      </c>
      <c r="G3999" s="399">
        <v>94692</v>
      </c>
      <c r="H3999" s="399" t="s">
        <v>5237</v>
      </c>
      <c r="I3999" s="399" t="s">
        <v>1036</v>
      </c>
      <c r="J3999" s="399" t="s">
        <v>1037</v>
      </c>
      <c r="K3999" s="400">
        <v>18.989999999999998</v>
      </c>
      <c r="L3999" s="399" t="s">
        <v>951</v>
      </c>
    </row>
    <row r="4000" spans="1:12" ht="13.5">
      <c r="A4000" s="399" t="s">
        <v>4248</v>
      </c>
      <c r="B4000" s="399" t="s">
        <v>4249</v>
      </c>
      <c r="C4000" s="399" t="s">
        <v>3611</v>
      </c>
      <c r="D4000" s="399" t="s">
        <v>4473</v>
      </c>
      <c r="E4000" s="400" t="s">
        <v>947</v>
      </c>
      <c r="F4000" s="399" t="s">
        <v>947</v>
      </c>
      <c r="G4000" s="399">
        <v>94693</v>
      </c>
      <c r="H4000" s="399" t="s">
        <v>5238</v>
      </c>
      <c r="I4000" s="399" t="s">
        <v>1036</v>
      </c>
      <c r="J4000" s="399" t="s">
        <v>1037</v>
      </c>
      <c r="K4000" s="400">
        <v>19.75</v>
      </c>
      <c r="L4000" s="399" t="s">
        <v>951</v>
      </c>
    </row>
    <row r="4001" spans="1:12" ht="13.5">
      <c r="A4001" s="399" t="s">
        <v>4248</v>
      </c>
      <c r="B4001" s="399" t="s">
        <v>4249</v>
      </c>
      <c r="C4001" s="399" t="s">
        <v>3611</v>
      </c>
      <c r="D4001" s="399" t="s">
        <v>4473</v>
      </c>
      <c r="E4001" s="400" t="s">
        <v>947</v>
      </c>
      <c r="F4001" s="399" t="s">
        <v>947</v>
      </c>
      <c r="G4001" s="399">
        <v>94694</v>
      </c>
      <c r="H4001" s="399" t="s">
        <v>5239</v>
      </c>
      <c r="I4001" s="399" t="s">
        <v>1036</v>
      </c>
      <c r="J4001" s="399" t="s">
        <v>1037</v>
      </c>
      <c r="K4001" s="400">
        <v>19.79</v>
      </c>
      <c r="L4001" s="399" t="s">
        <v>951</v>
      </c>
    </row>
    <row r="4002" spans="1:12" ht="13.5">
      <c r="A4002" s="399" t="s">
        <v>4248</v>
      </c>
      <c r="B4002" s="399" t="s">
        <v>4249</v>
      </c>
      <c r="C4002" s="399" t="s">
        <v>3611</v>
      </c>
      <c r="D4002" s="399" t="s">
        <v>4473</v>
      </c>
      <c r="E4002" s="400" t="s">
        <v>947</v>
      </c>
      <c r="F4002" s="399" t="s">
        <v>947</v>
      </c>
      <c r="G4002" s="399">
        <v>94695</v>
      </c>
      <c r="H4002" s="399" t="s">
        <v>5240</v>
      </c>
      <c r="I4002" s="399" t="s">
        <v>1036</v>
      </c>
      <c r="J4002" s="399" t="s">
        <v>1037</v>
      </c>
      <c r="K4002" s="400">
        <v>25.63</v>
      </c>
      <c r="L4002" s="399" t="s">
        <v>951</v>
      </c>
    </row>
    <row r="4003" spans="1:12" ht="13.5">
      <c r="A4003" s="399" t="s">
        <v>4248</v>
      </c>
      <c r="B4003" s="399" t="s">
        <v>4249</v>
      </c>
      <c r="C4003" s="399" t="s">
        <v>3611</v>
      </c>
      <c r="D4003" s="399" t="s">
        <v>4473</v>
      </c>
      <c r="E4003" s="400" t="s">
        <v>947</v>
      </c>
      <c r="F4003" s="399" t="s">
        <v>947</v>
      </c>
      <c r="G4003" s="399">
        <v>94696</v>
      </c>
      <c r="H4003" s="399" t="s">
        <v>5241</v>
      </c>
      <c r="I4003" s="399" t="s">
        <v>1036</v>
      </c>
      <c r="J4003" s="399" t="s">
        <v>1037</v>
      </c>
      <c r="K4003" s="400">
        <v>44.38</v>
      </c>
      <c r="L4003" s="399" t="s">
        <v>951</v>
      </c>
    </row>
    <row r="4004" spans="1:12" ht="13.5">
      <c r="A4004" s="399" t="s">
        <v>4248</v>
      </c>
      <c r="B4004" s="399" t="s">
        <v>4249</v>
      </c>
      <c r="C4004" s="399" t="s">
        <v>3611</v>
      </c>
      <c r="D4004" s="399" t="s">
        <v>4473</v>
      </c>
      <c r="E4004" s="400" t="s">
        <v>947</v>
      </c>
      <c r="F4004" s="399" t="s">
        <v>947</v>
      </c>
      <c r="G4004" s="399">
        <v>94697</v>
      </c>
      <c r="H4004" s="399" t="s">
        <v>5242</v>
      </c>
      <c r="I4004" s="399" t="s">
        <v>1036</v>
      </c>
      <c r="J4004" s="399" t="s">
        <v>1037</v>
      </c>
      <c r="K4004" s="400">
        <v>67.010000000000005</v>
      </c>
      <c r="L4004" s="399" t="s">
        <v>951</v>
      </c>
    </row>
    <row r="4005" spans="1:12" ht="13.5">
      <c r="A4005" s="399" t="s">
        <v>4248</v>
      </c>
      <c r="B4005" s="399" t="s">
        <v>4249</v>
      </c>
      <c r="C4005" s="399" t="s">
        <v>3611</v>
      </c>
      <c r="D4005" s="399" t="s">
        <v>4473</v>
      </c>
      <c r="E4005" s="400" t="s">
        <v>947</v>
      </c>
      <c r="F4005" s="399" t="s">
        <v>947</v>
      </c>
      <c r="G4005" s="399">
        <v>94698</v>
      </c>
      <c r="H4005" s="399" t="s">
        <v>5243</v>
      </c>
      <c r="I4005" s="399" t="s">
        <v>1036</v>
      </c>
      <c r="J4005" s="399" t="s">
        <v>1037</v>
      </c>
      <c r="K4005" s="400">
        <v>59.05</v>
      </c>
      <c r="L4005" s="399" t="s">
        <v>951</v>
      </c>
    </row>
    <row r="4006" spans="1:12" ht="13.5">
      <c r="A4006" s="399" t="s">
        <v>4248</v>
      </c>
      <c r="B4006" s="399" t="s">
        <v>4249</v>
      </c>
      <c r="C4006" s="399" t="s">
        <v>3611</v>
      </c>
      <c r="D4006" s="399" t="s">
        <v>4473</v>
      </c>
      <c r="E4006" s="400" t="s">
        <v>947</v>
      </c>
      <c r="F4006" s="399" t="s">
        <v>947</v>
      </c>
      <c r="G4006" s="399">
        <v>94699</v>
      </c>
      <c r="H4006" s="399" t="s">
        <v>5244</v>
      </c>
      <c r="I4006" s="399" t="s">
        <v>1036</v>
      </c>
      <c r="J4006" s="399" t="s">
        <v>1037</v>
      </c>
      <c r="K4006" s="400">
        <v>113.18</v>
      </c>
      <c r="L4006" s="399" t="s">
        <v>951</v>
      </c>
    </row>
    <row r="4007" spans="1:12" ht="13.5">
      <c r="A4007" s="399" t="s">
        <v>4248</v>
      </c>
      <c r="B4007" s="399" t="s">
        <v>4249</v>
      </c>
      <c r="C4007" s="399" t="s">
        <v>3611</v>
      </c>
      <c r="D4007" s="399" t="s">
        <v>4473</v>
      </c>
      <c r="E4007" s="400" t="s">
        <v>947</v>
      </c>
      <c r="F4007" s="399" t="s">
        <v>947</v>
      </c>
      <c r="G4007" s="399">
        <v>94700</v>
      </c>
      <c r="H4007" s="399" t="s">
        <v>5245</v>
      </c>
      <c r="I4007" s="399" t="s">
        <v>1036</v>
      </c>
      <c r="J4007" s="399" t="s">
        <v>1037</v>
      </c>
      <c r="K4007" s="400">
        <v>96.9</v>
      </c>
      <c r="L4007" s="399" t="s">
        <v>951</v>
      </c>
    </row>
    <row r="4008" spans="1:12" ht="13.5">
      <c r="A4008" s="399" t="s">
        <v>4248</v>
      </c>
      <c r="B4008" s="399" t="s">
        <v>4249</v>
      </c>
      <c r="C4008" s="399" t="s">
        <v>3611</v>
      </c>
      <c r="D4008" s="399" t="s">
        <v>4473</v>
      </c>
      <c r="E4008" s="400" t="s">
        <v>947</v>
      </c>
      <c r="F4008" s="399" t="s">
        <v>947</v>
      </c>
      <c r="G4008" s="399">
        <v>94701</v>
      </c>
      <c r="H4008" s="399" t="s">
        <v>5246</v>
      </c>
      <c r="I4008" s="399" t="s">
        <v>1036</v>
      </c>
      <c r="J4008" s="399" t="s">
        <v>1037</v>
      </c>
      <c r="K4008" s="400">
        <v>164.83</v>
      </c>
      <c r="L4008" s="399" t="s">
        <v>951</v>
      </c>
    </row>
    <row r="4009" spans="1:12" ht="13.5">
      <c r="A4009" s="399" t="s">
        <v>4248</v>
      </c>
      <c r="B4009" s="399" t="s">
        <v>4249</v>
      </c>
      <c r="C4009" s="399" t="s">
        <v>3611</v>
      </c>
      <c r="D4009" s="399" t="s">
        <v>4473</v>
      </c>
      <c r="E4009" s="400" t="s">
        <v>947</v>
      </c>
      <c r="F4009" s="399" t="s">
        <v>947</v>
      </c>
      <c r="G4009" s="399">
        <v>94702</v>
      </c>
      <c r="H4009" s="399" t="s">
        <v>5247</v>
      </c>
      <c r="I4009" s="399" t="s">
        <v>1036</v>
      </c>
      <c r="J4009" s="399" t="s">
        <v>1037</v>
      </c>
      <c r="K4009" s="400">
        <v>156.5</v>
      </c>
      <c r="L4009" s="399" t="s">
        <v>951</v>
      </c>
    </row>
    <row r="4010" spans="1:12" ht="13.5">
      <c r="A4010" s="399" t="s">
        <v>4248</v>
      </c>
      <c r="B4010" s="399" t="s">
        <v>4249</v>
      </c>
      <c r="C4010" s="399" t="s">
        <v>3611</v>
      </c>
      <c r="D4010" s="399" t="s">
        <v>4473</v>
      </c>
      <c r="E4010" s="400" t="s">
        <v>947</v>
      </c>
      <c r="F4010" s="399" t="s">
        <v>947</v>
      </c>
      <c r="G4010" s="399">
        <v>94703</v>
      </c>
      <c r="H4010" s="399" t="s">
        <v>5248</v>
      </c>
      <c r="I4010" s="399" t="s">
        <v>1036</v>
      </c>
      <c r="J4010" s="399" t="s">
        <v>1037</v>
      </c>
      <c r="K4010" s="400">
        <v>15.08</v>
      </c>
      <c r="L4010" s="399" t="s">
        <v>951</v>
      </c>
    </row>
    <row r="4011" spans="1:12" ht="13.5">
      <c r="A4011" s="399" t="s">
        <v>4248</v>
      </c>
      <c r="B4011" s="399" t="s">
        <v>4249</v>
      </c>
      <c r="C4011" s="399" t="s">
        <v>3611</v>
      </c>
      <c r="D4011" s="399" t="s">
        <v>4473</v>
      </c>
      <c r="E4011" s="400" t="s">
        <v>947</v>
      </c>
      <c r="F4011" s="399" t="s">
        <v>947</v>
      </c>
      <c r="G4011" s="399">
        <v>94704</v>
      </c>
      <c r="H4011" s="399" t="s">
        <v>5249</v>
      </c>
      <c r="I4011" s="399" t="s">
        <v>1036</v>
      </c>
      <c r="J4011" s="399" t="s">
        <v>1037</v>
      </c>
      <c r="K4011" s="400">
        <v>17.579999999999998</v>
      </c>
      <c r="L4011" s="399" t="s">
        <v>951</v>
      </c>
    </row>
    <row r="4012" spans="1:12" ht="13.5">
      <c r="A4012" s="399" t="s">
        <v>4248</v>
      </c>
      <c r="B4012" s="399" t="s">
        <v>4249</v>
      </c>
      <c r="C4012" s="399" t="s">
        <v>3611</v>
      </c>
      <c r="D4012" s="399" t="s">
        <v>4473</v>
      </c>
      <c r="E4012" s="400" t="s">
        <v>947</v>
      </c>
      <c r="F4012" s="399" t="s">
        <v>947</v>
      </c>
      <c r="G4012" s="399">
        <v>94705</v>
      </c>
      <c r="H4012" s="399" t="s">
        <v>5250</v>
      </c>
      <c r="I4012" s="399" t="s">
        <v>1036</v>
      </c>
      <c r="J4012" s="399" t="s">
        <v>1037</v>
      </c>
      <c r="K4012" s="400">
        <v>21.37</v>
      </c>
      <c r="L4012" s="399" t="s">
        <v>951</v>
      </c>
    </row>
    <row r="4013" spans="1:12" ht="13.5">
      <c r="A4013" s="399" t="s">
        <v>4248</v>
      </c>
      <c r="B4013" s="399" t="s">
        <v>4249</v>
      </c>
      <c r="C4013" s="399" t="s">
        <v>3611</v>
      </c>
      <c r="D4013" s="399" t="s">
        <v>4473</v>
      </c>
      <c r="E4013" s="400" t="s">
        <v>947</v>
      </c>
      <c r="F4013" s="399" t="s">
        <v>947</v>
      </c>
      <c r="G4013" s="399">
        <v>94706</v>
      </c>
      <c r="H4013" s="399" t="s">
        <v>5251</v>
      </c>
      <c r="I4013" s="399" t="s">
        <v>1036</v>
      </c>
      <c r="J4013" s="399" t="s">
        <v>1037</v>
      </c>
      <c r="K4013" s="400">
        <v>30.97</v>
      </c>
      <c r="L4013" s="399" t="s">
        <v>951</v>
      </c>
    </row>
    <row r="4014" spans="1:12" ht="13.5">
      <c r="A4014" s="399" t="s">
        <v>4248</v>
      </c>
      <c r="B4014" s="399" t="s">
        <v>4249</v>
      </c>
      <c r="C4014" s="399" t="s">
        <v>3611</v>
      </c>
      <c r="D4014" s="399" t="s">
        <v>4473</v>
      </c>
      <c r="E4014" s="400" t="s">
        <v>947</v>
      </c>
      <c r="F4014" s="399" t="s">
        <v>947</v>
      </c>
      <c r="G4014" s="399">
        <v>94707</v>
      </c>
      <c r="H4014" s="399" t="s">
        <v>5252</v>
      </c>
      <c r="I4014" s="399" t="s">
        <v>1036</v>
      </c>
      <c r="J4014" s="399" t="s">
        <v>1037</v>
      </c>
      <c r="K4014" s="400">
        <v>37.99</v>
      </c>
      <c r="L4014" s="399" t="s">
        <v>951</v>
      </c>
    </row>
    <row r="4015" spans="1:12" ht="13.5">
      <c r="A4015" s="399" t="s">
        <v>4248</v>
      </c>
      <c r="B4015" s="399" t="s">
        <v>4249</v>
      </c>
      <c r="C4015" s="399" t="s">
        <v>3611</v>
      </c>
      <c r="D4015" s="399" t="s">
        <v>4473</v>
      </c>
      <c r="E4015" s="400" t="s">
        <v>947</v>
      </c>
      <c r="F4015" s="399" t="s">
        <v>947</v>
      </c>
      <c r="G4015" s="399">
        <v>94708</v>
      </c>
      <c r="H4015" s="399" t="s">
        <v>5253</v>
      </c>
      <c r="I4015" s="399" t="s">
        <v>1036</v>
      </c>
      <c r="J4015" s="399" t="s">
        <v>1037</v>
      </c>
      <c r="K4015" s="400">
        <v>19.86</v>
      </c>
      <c r="L4015" s="399" t="s">
        <v>951</v>
      </c>
    </row>
    <row r="4016" spans="1:12" ht="13.5">
      <c r="A4016" s="399" t="s">
        <v>4248</v>
      </c>
      <c r="B4016" s="399" t="s">
        <v>4249</v>
      </c>
      <c r="C4016" s="399" t="s">
        <v>3611</v>
      </c>
      <c r="D4016" s="399" t="s">
        <v>4473</v>
      </c>
      <c r="E4016" s="400" t="s">
        <v>947</v>
      </c>
      <c r="F4016" s="399" t="s">
        <v>947</v>
      </c>
      <c r="G4016" s="399">
        <v>94709</v>
      </c>
      <c r="H4016" s="399" t="s">
        <v>5254</v>
      </c>
      <c r="I4016" s="399" t="s">
        <v>1036</v>
      </c>
      <c r="J4016" s="399" t="s">
        <v>1037</v>
      </c>
      <c r="K4016" s="400">
        <v>24.84</v>
      </c>
      <c r="L4016" s="399" t="s">
        <v>951</v>
      </c>
    </row>
    <row r="4017" spans="1:12" ht="13.5">
      <c r="A4017" s="399" t="s">
        <v>4248</v>
      </c>
      <c r="B4017" s="399" t="s">
        <v>4249</v>
      </c>
      <c r="C4017" s="399" t="s">
        <v>3611</v>
      </c>
      <c r="D4017" s="399" t="s">
        <v>4473</v>
      </c>
      <c r="E4017" s="400" t="s">
        <v>947</v>
      </c>
      <c r="F4017" s="399" t="s">
        <v>947</v>
      </c>
      <c r="G4017" s="399">
        <v>94710</v>
      </c>
      <c r="H4017" s="399" t="s">
        <v>5255</v>
      </c>
      <c r="I4017" s="399" t="s">
        <v>1036</v>
      </c>
      <c r="J4017" s="399" t="s">
        <v>1037</v>
      </c>
      <c r="K4017" s="400">
        <v>37.21</v>
      </c>
      <c r="L4017" s="399" t="s">
        <v>951</v>
      </c>
    </row>
    <row r="4018" spans="1:12" ht="13.5">
      <c r="A4018" s="399" t="s">
        <v>4248</v>
      </c>
      <c r="B4018" s="399" t="s">
        <v>4249</v>
      </c>
      <c r="C4018" s="399" t="s">
        <v>3611</v>
      </c>
      <c r="D4018" s="399" t="s">
        <v>4473</v>
      </c>
      <c r="E4018" s="400" t="s">
        <v>947</v>
      </c>
      <c r="F4018" s="399" t="s">
        <v>947</v>
      </c>
      <c r="G4018" s="399">
        <v>94711</v>
      </c>
      <c r="H4018" s="399" t="s">
        <v>5256</v>
      </c>
      <c r="I4018" s="399" t="s">
        <v>1036</v>
      </c>
      <c r="J4018" s="399" t="s">
        <v>1037</v>
      </c>
      <c r="K4018" s="400">
        <v>45.07</v>
      </c>
      <c r="L4018" s="399" t="s">
        <v>951</v>
      </c>
    </row>
    <row r="4019" spans="1:12" ht="13.5">
      <c r="A4019" s="399" t="s">
        <v>4248</v>
      </c>
      <c r="B4019" s="399" t="s">
        <v>4249</v>
      </c>
      <c r="C4019" s="399" t="s">
        <v>3611</v>
      </c>
      <c r="D4019" s="399" t="s">
        <v>4473</v>
      </c>
      <c r="E4019" s="400" t="s">
        <v>947</v>
      </c>
      <c r="F4019" s="399" t="s">
        <v>947</v>
      </c>
      <c r="G4019" s="399">
        <v>94712</v>
      </c>
      <c r="H4019" s="399" t="s">
        <v>5257</v>
      </c>
      <c r="I4019" s="399" t="s">
        <v>1036</v>
      </c>
      <c r="J4019" s="399" t="s">
        <v>1037</v>
      </c>
      <c r="K4019" s="400">
        <v>59.27</v>
      </c>
      <c r="L4019" s="399" t="s">
        <v>951</v>
      </c>
    </row>
    <row r="4020" spans="1:12" ht="13.5">
      <c r="A4020" s="399" t="s">
        <v>4248</v>
      </c>
      <c r="B4020" s="399" t="s">
        <v>4249</v>
      </c>
      <c r="C4020" s="399" t="s">
        <v>3611</v>
      </c>
      <c r="D4020" s="399" t="s">
        <v>4473</v>
      </c>
      <c r="E4020" s="400" t="s">
        <v>947</v>
      </c>
      <c r="F4020" s="399" t="s">
        <v>947</v>
      </c>
      <c r="G4020" s="399">
        <v>94713</v>
      </c>
      <c r="H4020" s="399" t="s">
        <v>5258</v>
      </c>
      <c r="I4020" s="399" t="s">
        <v>1036</v>
      </c>
      <c r="J4020" s="399" t="s">
        <v>1037</v>
      </c>
      <c r="K4020" s="400">
        <v>149.38</v>
      </c>
      <c r="L4020" s="399" t="s">
        <v>951</v>
      </c>
    </row>
    <row r="4021" spans="1:12" ht="13.5">
      <c r="A4021" s="399" t="s">
        <v>4248</v>
      </c>
      <c r="B4021" s="399" t="s">
        <v>4249</v>
      </c>
      <c r="C4021" s="399" t="s">
        <v>3611</v>
      </c>
      <c r="D4021" s="399" t="s">
        <v>4473</v>
      </c>
      <c r="E4021" s="400" t="s">
        <v>947</v>
      </c>
      <c r="F4021" s="399" t="s">
        <v>947</v>
      </c>
      <c r="G4021" s="399">
        <v>94714</v>
      </c>
      <c r="H4021" s="399" t="s">
        <v>5259</v>
      </c>
      <c r="I4021" s="399" t="s">
        <v>1036</v>
      </c>
      <c r="J4021" s="399" t="s">
        <v>1037</v>
      </c>
      <c r="K4021" s="400">
        <v>201.34</v>
      </c>
      <c r="L4021" s="399" t="s">
        <v>951</v>
      </c>
    </row>
    <row r="4022" spans="1:12" ht="13.5">
      <c r="A4022" s="399" t="s">
        <v>4248</v>
      </c>
      <c r="B4022" s="399" t="s">
        <v>4249</v>
      </c>
      <c r="C4022" s="399" t="s">
        <v>3611</v>
      </c>
      <c r="D4022" s="399" t="s">
        <v>4473</v>
      </c>
      <c r="E4022" s="400" t="s">
        <v>947</v>
      </c>
      <c r="F4022" s="399" t="s">
        <v>947</v>
      </c>
      <c r="G4022" s="399">
        <v>94715</v>
      </c>
      <c r="H4022" s="399" t="s">
        <v>5260</v>
      </c>
      <c r="I4022" s="399" t="s">
        <v>1036</v>
      </c>
      <c r="J4022" s="399" t="s">
        <v>1037</v>
      </c>
      <c r="K4022" s="400">
        <v>276.68</v>
      </c>
      <c r="L4022" s="399" t="s">
        <v>951</v>
      </c>
    </row>
    <row r="4023" spans="1:12" ht="13.5">
      <c r="A4023" s="399" t="s">
        <v>4248</v>
      </c>
      <c r="B4023" s="399" t="s">
        <v>4249</v>
      </c>
      <c r="C4023" s="399" t="s">
        <v>3611</v>
      </c>
      <c r="D4023" s="399" t="s">
        <v>4473</v>
      </c>
      <c r="E4023" s="400" t="s">
        <v>947</v>
      </c>
      <c r="F4023" s="399" t="s">
        <v>947</v>
      </c>
      <c r="G4023" s="399">
        <v>94724</v>
      </c>
      <c r="H4023" s="399" t="s">
        <v>5261</v>
      </c>
      <c r="I4023" s="399" t="s">
        <v>1036</v>
      </c>
      <c r="J4023" s="399" t="s">
        <v>1037</v>
      </c>
      <c r="K4023" s="400">
        <v>14.84</v>
      </c>
      <c r="L4023" s="399" t="s">
        <v>951</v>
      </c>
    </row>
    <row r="4024" spans="1:12" ht="13.5">
      <c r="A4024" s="399" t="s">
        <v>4248</v>
      </c>
      <c r="B4024" s="399" t="s">
        <v>4249</v>
      </c>
      <c r="C4024" s="399" t="s">
        <v>3611</v>
      </c>
      <c r="D4024" s="399" t="s">
        <v>4473</v>
      </c>
      <c r="E4024" s="400" t="s">
        <v>947</v>
      </c>
      <c r="F4024" s="399" t="s">
        <v>947</v>
      </c>
      <c r="G4024" s="399">
        <v>94725</v>
      </c>
      <c r="H4024" s="399" t="s">
        <v>5262</v>
      </c>
      <c r="I4024" s="399" t="s">
        <v>1036</v>
      </c>
      <c r="J4024" s="399" t="s">
        <v>1037</v>
      </c>
      <c r="K4024" s="400">
        <v>4.68</v>
      </c>
      <c r="L4024" s="399" t="s">
        <v>951</v>
      </c>
    </row>
    <row r="4025" spans="1:12" ht="13.5">
      <c r="A4025" s="399" t="s">
        <v>4248</v>
      </c>
      <c r="B4025" s="399" t="s">
        <v>4249</v>
      </c>
      <c r="C4025" s="399" t="s">
        <v>3611</v>
      </c>
      <c r="D4025" s="399" t="s">
        <v>4473</v>
      </c>
      <c r="E4025" s="400" t="s">
        <v>947</v>
      </c>
      <c r="F4025" s="399" t="s">
        <v>947</v>
      </c>
      <c r="G4025" s="399">
        <v>94726</v>
      </c>
      <c r="H4025" s="399" t="s">
        <v>5263</v>
      </c>
      <c r="I4025" s="399" t="s">
        <v>1036</v>
      </c>
      <c r="J4025" s="399" t="s">
        <v>1037</v>
      </c>
      <c r="K4025" s="400">
        <v>22.11</v>
      </c>
      <c r="L4025" s="399" t="s">
        <v>951</v>
      </c>
    </row>
    <row r="4026" spans="1:12" ht="13.5">
      <c r="A4026" s="399" t="s">
        <v>4248</v>
      </c>
      <c r="B4026" s="399" t="s">
        <v>4249</v>
      </c>
      <c r="C4026" s="399" t="s">
        <v>3611</v>
      </c>
      <c r="D4026" s="399" t="s">
        <v>4473</v>
      </c>
      <c r="E4026" s="400" t="s">
        <v>947</v>
      </c>
      <c r="F4026" s="399" t="s">
        <v>947</v>
      </c>
      <c r="G4026" s="399">
        <v>94727</v>
      </c>
      <c r="H4026" s="399" t="s">
        <v>5264</v>
      </c>
      <c r="I4026" s="399" t="s">
        <v>1036</v>
      </c>
      <c r="J4026" s="399" t="s">
        <v>1037</v>
      </c>
      <c r="K4026" s="400">
        <v>6.03</v>
      </c>
      <c r="L4026" s="399" t="s">
        <v>951</v>
      </c>
    </row>
    <row r="4027" spans="1:12" ht="13.5">
      <c r="A4027" s="399" t="s">
        <v>4248</v>
      </c>
      <c r="B4027" s="399" t="s">
        <v>4249</v>
      </c>
      <c r="C4027" s="399" t="s">
        <v>3611</v>
      </c>
      <c r="D4027" s="399" t="s">
        <v>4473</v>
      </c>
      <c r="E4027" s="400" t="s">
        <v>947</v>
      </c>
      <c r="F4027" s="399" t="s">
        <v>947</v>
      </c>
      <c r="G4027" s="399">
        <v>94728</v>
      </c>
      <c r="H4027" s="399" t="s">
        <v>5265</v>
      </c>
      <c r="I4027" s="399" t="s">
        <v>1036</v>
      </c>
      <c r="J4027" s="399" t="s">
        <v>1037</v>
      </c>
      <c r="K4027" s="400">
        <v>80.06</v>
      </c>
      <c r="L4027" s="399" t="s">
        <v>951</v>
      </c>
    </row>
    <row r="4028" spans="1:12" ht="13.5">
      <c r="A4028" s="399" t="s">
        <v>4248</v>
      </c>
      <c r="B4028" s="399" t="s">
        <v>4249</v>
      </c>
      <c r="C4028" s="399" t="s">
        <v>3611</v>
      </c>
      <c r="D4028" s="399" t="s">
        <v>4473</v>
      </c>
      <c r="E4028" s="400" t="s">
        <v>947</v>
      </c>
      <c r="F4028" s="399" t="s">
        <v>947</v>
      </c>
      <c r="G4028" s="399">
        <v>94729</v>
      </c>
      <c r="H4028" s="399" t="s">
        <v>5266</v>
      </c>
      <c r="I4028" s="399" t="s">
        <v>1036</v>
      </c>
      <c r="J4028" s="399" t="s">
        <v>1037</v>
      </c>
      <c r="K4028" s="400">
        <v>10.06</v>
      </c>
      <c r="L4028" s="399" t="s">
        <v>951</v>
      </c>
    </row>
    <row r="4029" spans="1:12" ht="13.5">
      <c r="A4029" s="399" t="s">
        <v>4248</v>
      </c>
      <c r="B4029" s="399" t="s">
        <v>4249</v>
      </c>
      <c r="C4029" s="399" t="s">
        <v>3611</v>
      </c>
      <c r="D4029" s="399" t="s">
        <v>4473</v>
      </c>
      <c r="E4029" s="400" t="s">
        <v>947</v>
      </c>
      <c r="F4029" s="399" t="s">
        <v>947</v>
      </c>
      <c r="G4029" s="399">
        <v>94730</v>
      </c>
      <c r="H4029" s="399" t="s">
        <v>5267</v>
      </c>
      <c r="I4029" s="399" t="s">
        <v>1036</v>
      </c>
      <c r="J4029" s="399" t="s">
        <v>1037</v>
      </c>
      <c r="K4029" s="400">
        <v>96.82</v>
      </c>
      <c r="L4029" s="399" t="s">
        <v>951</v>
      </c>
    </row>
    <row r="4030" spans="1:12" ht="13.5">
      <c r="A4030" s="399" t="s">
        <v>4248</v>
      </c>
      <c r="B4030" s="399" t="s">
        <v>4249</v>
      </c>
      <c r="C4030" s="399" t="s">
        <v>3611</v>
      </c>
      <c r="D4030" s="399" t="s">
        <v>4473</v>
      </c>
      <c r="E4030" s="400" t="s">
        <v>947</v>
      </c>
      <c r="F4030" s="399" t="s">
        <v>947</v>
      </c>
      <c r="G4030" s="399">
        <v>94731</v>
      </c>
      <c r="H4030" s="399" t="s">
        <v>5268</v>
      </c>
      <c r="I4030" s="399" t="s">
        <v>1036</v>
      </c>
      <c r="J4030" s="399" t="s">
        <v>1037</v>
      </c>
      <c r="K4030" s="400">
        <v>12.1</v>
      </c>
      <c r="L4030" s="399" t="s">
        <v>951</v>
      </c>
    </row>
    <row r="4031" spans="1:12" ht="13.5">
      <c r="A4031" s="399" t="s">
        <v>4248</v>
      </c>
      <c r="B4031" s="399" t="s">
        <v>4249</v>
      </c>
      <c r="C4031" s="399" t="s">
        <v>3611</v>
      </c>
      <c r="D4031" s="399" t="s">
        <v>4473</v>
      </c>
      <c r="E4031" s="400" t="s">
        <v>947</v>
      </c>
      <c r="F4031" s="399" t="s">
        <v>947</v>
      </c>
      <c r="G4031" s="399">
        <v>94733</v>
      </c>
      <c r="H4031" s="399" t="s">
        <v>5269</v>
      </c>
      <c r="I4031" s="399" t="s">
        <v>1036</v>
      </c>
      <c r="J4031" s="399" t="s">
        <v>1037</v>
      </c>
      <c r="K4031" s="400">
        <v>22.92</v>
      </c>
      <c r="L4031" s="399" t="s">
        <v>951</v>
      </c>
    </row>
    <row r="4032" spans="1:12" ht="13.5">
      <c r="A4032" s="399" t="s">
        <v>4248</v>
      </c>
      <c r="B4032" s="399" t="s">
        <v>4249</v>
      </c>
      <c r="C4032" s="399" t="s">
        <v>3611</v>
      </c>
      <c r="D4032" s="399" t="s">
        <v>4473</v>
      </c>
      <c r="E4032" s="400" t="s">
        <v>947</v>
      </c>
      <c r="F4032" s="399" t="s">
        <v>947</v>
      </c>
      <c r="G4032" s="399">
        <v>94737</v>
      </c>
      <c r="H4032" s="399" t="s">
        <v>5270</v>
      </c>
      <c r="I4032" s="399" t="s">
        <v>1036</v>
      </c>
      <c r="J4032" s="399" t="s">
        <v>1037</v>
      </c>
      <c r="K4032" s="400">
        <v>88.18</v>
      </c>
      <c r="L4032" s="399" t="s">
        <v>951</v>
      </c>
    </row>
    <row r="4033" spans="1:12" ht="13.5">
      <c r="A4033" s="399" t="s">
        <v>4248</v>
      </c>
      <c r="B4033" s="399" t="s">
        <v>4249</v>
      </c>
      <c r="C4033" s="399" t="s">
        <v>3611</v>
      </c>
      <c r="D4033" s="399" t="s">
        <v>4473</v>
      </c>
      <c r="E4033" s="400" t="s">
        <v>947</v>
      </c>
      <c r="F4033" s="399" t="s">
        <v>947</v>
      </c>
      <c r="G4033" s="399">
        <v>94740</v>
      </c>
      <c r="H4033" s="399" t="s">
        <v>5271</v>
      </c>
      <c r="I4033" s="399" t="s">
        <v>1036</v>
      </c>
      <c r="J4033" s="399" t="s">
        <v>1037</v>
      </c>
      <c r="K4033" s="400">
        <v>7.17</v>
      </c>
      <c r="L4033" s="399" t="s">
        <v>951</v>
      </c>
    </row>
    <row r="4034" spans="1:12" ht="13.5">
      <c r="A4034" s="399" t="s">
        <v>4248</v>
      </c>
      <c r="B4034" s="399" t="s">
        <v>4249</v>
      </c>
      <c r="C4034" s="399" t="s">
        <v>3611</v>
      </c>
      <c r="D4034" s="399" t="s">
        <v>4473</v>
      </c>
      <c r="E4034" s="400" t="s">
        <v>947</v>
      </c>
      <c r="F4034" s="399" t="s">
        <v>947</v>
      </c>
      <c r="G4034" s="399">
        <v>94741</v>
      </c>
      <c r="H4034" s="399" t="s">
        <v>5272</v>
      </c>
      <c r="I4034" s="399" t="s">
        <v>1036</v>
      </c>
      <c r="J4034" s="399" t="s">
        <v>1037</v>
      </c>
      <c r="K4034" s="400">
        <v>8.4</v>
      </c>
      <c r="L4034" s="399" t="s">
        <v>951</v>
      </c>
    </row>
    <row r="4035" spans="1:12" ht="13.5">
      <c r="A4035" s="399" t="s">
        <v>4248</v>
      </c>
      <c r="B4035" s="399" t="s">
        <v>4249</v>
      </c>
      <c r="C4035" s="399" t="s">
        <v>3611</v>
      </c>
      <c r="D4035" s="399" t="s">
        <v>4473</v>
      </c>
      <c r="E4035" s="400" t="s">
        <v>947</v>
      </c>
      <c r="F4035" s="399" t="s">
        <v>947</v>
      </c>
      <c r="G4035" s="399">
        <v>94742</v>
      </c>
      <c r="H4035" s="399" t="s">
        <v>5273</v>
      </c>
      <c r="I4035" s="399" t="s">
        <v>1036</v>
      </c>
      <c r="J4035" s="399" t="s">
        <v>1037</v>
      </c>
      <c r="K4035" s="400">
        <v>9.77</v>
      </c>
      <c r="L4035" s="399" t="s">
        <v>951</v>
      </c>
    </row>
    <row r="4036" spans="1:12" ht="13.5">
      <c r="A4036" s="399" t="s">
        <v>4248</v>
      </c>
      <c r="B4036" s="399" t="s">
        <v>4249</v>
      </c>
      <c r="C4036" s="399" t="s">
        <v>3611</v>
      </c>
      <c r="D4036" s="399" t="s">
        <v>4473</v>
      </c>
      <c r="E4036" s="400" t="s">
        <v>947</v>
      </c>
      <c r="F4036" s="399" t="s">
        <v>947</v>
      </c>
      <c r="G4036" s="399">
        <v>94743</v>
      </c>
      <c r="H4036" s="399" t="s">
        <v>5274</v>
      </c>
      <c r="I4036" s="399" t="s">
        <v>1036</v>
      </c>
      <c r="J4036" s="399" t="s">
        <v>1037</v>
      </c>
      <c r="K4036" s="400">
        <v>10.55</v>
      </c>
      <c r="L4036" s="399" t="s">
        <v>951</v>
      </c>
    </row>
    <row r="4037" spans="1:12" ht="13.5">
      <c r="A4037" s="399" t="s">
        <v>4248</v>
      </c>
      <c r="B4037" s="399" t="s">
        <v>4249</v>
      </c>
      <c r="C4037" s="399" t="s">
        <v>3611</v>
      </c>
      <c r="D4037" s="399" t="s">
        <v>4473</v>
      </c>
      <c r="E4037" s="400" t="s">
        <v>947</v>
      </c>
      <c r="F4037" s="399" t="s">
        <v>947</v>
      </c>
      <c r="G4037" s="399">
        <v>94744</v>
      </c>
      <c r="H4037" s="399" t="s">
        <v>5275</v>
      </c>
      <c r="I4037" s="399" t="s">
        <v>1036</v>
      </c>
      <c r="J4037" s="399" t="s">
        <v>1037</v>
      </c>
      <c r="K4037" s="400">
        <v>15.06</v>
      </c>
      <c r="L4037" s="399" t="s">
        <v>951</v>
      </c>
    </row>
    <row r="4038" spans="1:12" ht="13.5">
      <c r="A4038" s="399" t="s">
        <v>4248</v>
      </c>
      <c r="B4038" s="399" t="s">
        <v>4249</v>
      </c>
      <c r="C4038" s="399" t="s">
        <v>3611</v>
      </c>
      <c r="D4038" s="399" t="s">
        <v>4473</v>
      </c>
      <c r="E4038" s="400" t="s">
        <v>947</v>
      </c>
      <c r="F4038" s="399" t="s">
        <v>947</v>
      </c>
      <c r="G4038" s="399">
        <v>94746</v>
      </c>
      <c r="H4038" s="399" t="s">
        <v>5276</v>
      </c>
      <c r="I4038" s="399" t="s">
        <v>1036</v>
      </c>
      <c r="J4038" s="399" t="s">
        <v>1037</v>
      </c>
      <c r="K4038" s="400">
        <v>20.23</v>
      </c>
      <c r="L4038" s="399" t="s">
        <v>951</v>
      </c>
    </row>
    <row r="4039" spans="1:12" ht="13.5">
      <c r="A4039" s="399" t="s">
        <v>4248</v>
      </c>
      <c r="B4039" s="399" t="s">
        <v>4249</v>
      </c>
      <c r="C4039" s="399" t="s">
        <v>3611</v>
      </c>
      <c r="D4039" s="399" t="s">
        <v>4473</v>
      </c>
      <c r="E4039" s="400" t="s">
        <v>947</v>
      </c>
      <c r="F4039" s="399" t="s">
        <v>947</v>
      </c>
      <c r="G4039" s="399">
        <v>94748</v>
      </c>
      <c r="H4039" s="399" t="s">
        <v>5277</v>
      </c>
      <c r="I4039" s="399" t="s">
        <v>1036</v>
      </c>
      <c r="J4039" s="399" t="s">
        <v>1037</v>
      </c>
      <c r="K4039" s="400">
        <v>40.700000000000003</v>
      </c>
      <c r="L4039" s="399" t="s">
        <v>951</v>
      </c>
    </row>
    <row r="4040" spans="1:12" ht="13.5">
      <c r="A4040" s="399" t="s">
        <v>4248</v>
      </c>
      <c r="B4040" s="399" t="s">
        <v>4249</v>
      </c>
      <c r="C4040" s="399" t="s">
        <v>3611</v>
      </c>
      <c r="D4040" s="399" t="s">
        <v>4473</v>
      </c>
      <c r="E4040" s="400" t="s">
        <v>947</v>
      </c>
      <c r="F4040" s="399" t="s">
        <v>947</v>
      </c>
      <c r="G4040" s="399">
        <v>94750</v>
      </c>
      <c r="H4040" s="399" t="s">
        <v>5278</v>
      </c>
      <c r="I4040" s="399" t="s">
        <v>1036</v>
      </c>
      <c r="J4040" s="399" t="s">
        <v>1037</v>
      </c>
      <c r="K4040" s="400">
        <v>89.63</v>
      </c>
      <c r="L4040" s="399" t="s">
        <v>951</v>
      </c>
    </row>
    <row r="4041" spans="1:12" ht="13.5">
      <c r="A4041" s="399" t="s">
        <v>4248</v>
      </c>
      <c r="B4041" s="399" t="s">
        <v>4249</v>
      </c>
      <c r="C4041" s="399" t="s">
        <v>3611</v>
      </c>
      <c r="D4041" s="399" t="s">
        <v>4473</v>
      </c>
      <c r="E4041" s="400" t="s">
        <v>947</v>
      </c>
      <c r="F4041" s="399" t="s">
        <v>947</v>
      </c>
      <c r="G4041" s="399">
        <v>94752</v>
      </c>
      <c r="H4041" s="399" t="s">
        <v>5279</v>
      </c>
      <c r="I4041" s="399" t="s">
        <v>1036</v>
      </c>
      <c r="J4041" s="399" t="s">
        <v>1037</v>
      </c>
      <c r="K4041" s="400">
        <v>113.03</v>
      </c>
      <c r="L4041" s="399" t="s">
        <v>951</v>
      </c>
    </row>
    <row r="4042" spans="1:12" ht="13.5">
      <c r="A4042" s="399" t="s">
        <v>4248</v>
      </c>
      <c r="B4042" s="399" t="s">
        <v>4249</v>
      </c>
      <c r="C4042" s="399" t="s">
        <v>3611</v>
      </c>
      <c r="D4042" s="399" t="s">
        <v>4473</v>
      </c>
      <c r="E4042" s="400" t="s">
        <v>947</v>
      </c>
      <c r="F4042" s="399" t="s">
        <v>947</v>
      </c>
      <c r="G4042" s="399">
        <v>94756</v>
      </c>
      <c r="H4042" s="399" t="s">
        <v>5280</v>
      </c>
      <c r="I4042" s="399" t="s">
        <v>1036</v>
      </c>
      <c r="J4042" s="399" t="s">
        <v>1037</v>
      </c>
      <c r="K4042" s="400">
        <v>9.25</v>
      </c>
      <c r="L4042" s="399" t="s">
        <v>951</v>
      </c>
    </row>
    <row r="4043" spans="1:12" ht="13.5">
      <c r="A4043" s="399" t="s">
        <v>4248</v>
      </c>
      <c r="B4043" s="399" t="s">
        <v>4249</v>
      </c>
      <c r="C4043" s="399" t="s">
        <v>3611</v>
      </c>
      <c r="D4043" s="399" t="s">
        <v>4473</v>
      </c>
      <c r="E4043" s="400" t="s">
        <v>947</v>
      </c>
      <c r="F4043" s="399" t="s">
        <v>947</v>
      </c>
      <c r="G4043" s="399">
        <v>94757</v>
      </c>
      <c r="H4043" s="399" t="s">
        <v>5281</v>
      </c>
      <c r="I4043" s="399" t="s">
        <v>1036</v>
      </c>
      <c r="J4043" s="399" t="s">
        <v>1037</v>
      </c>
      <c r="K4043" s="400">
        <v>11.57</v>
      </c>
      <c r="L4043" s="399" t="s">
        <v>951</v>
      </c>
    </row>
    <row r="4044" spans="1:12" ht="13.5">
      <c r="A4044" s="399" t="s">
        <v>4248</v>
      </c>
      <c r="B4044" s="399" t="s">
        <v>4249</v>
      </c>
      <c r="C4044" s="399" t="s">
        <v>3611</v>
      </c>
      <c r="D4044" s="399" t="s">
        <v>4473</v>
      </c>
      <c r="E4044" s="400" t="s">
        <v>947</v>
      </c>
      <c r="F4044" s="399" t="s">
        <v>947</v>
      </c>
      <c r="G4044" s="399">
        <v>94758</v>
      </c>
      <c r="H4044" s="399" t="s">
        <v>5282</v>
      </c>
      <c r="I4044" s="399" t="s">
        <v>1036</v>
      </c>
      <c r="J4044" s="399" t="s">
        <v>1037</v>
      </c>
      <c r="K4044" s="400">
        <v>26.05</v>
      </c>
      <c r="L4044" s="399" t="s">
        <v>951</v>
      </c>
    </row>
    <row r="4045" spans="1:12" ht="13.5">
      <c r="A4045" s="399" t="s">
        <v>4248</v>
      </c>
      <c r="B4045" s="399" t="s">
        <v>4249</v>
      </c>
      <c r="C4045" s="399" t="s">
        <v>3611</v>
      </c>
      <c r="D4045" s="399" t="s">
        <v>4473</v>
      </c>
      <c r="E4045" s="400" t="s">
        <v>947</v>
      </c>
      <c r="F4045" s="399" t="s">
        <v>947</v>
      </c>
      <c r="G4045" s="399">
        <v>94759</v>
      </c>
      <c r="H4045" s="399" t="s">
        <v>5283</v>
      </c>
      <c r="I4045" s="399" t="s">
        <v>1036</v>
      </c>
      <c r="J4045" s="399" t="s">
        <v>1037</v>
      </c>
      <c r="K4045" s="400">
        <v>31.21</v>
      </c>
      <c r="L4045" s="399" t="s">
        <v>951</v>
      </c>
    </row>
    <row r="4046" spans="1:12" ht="13.5">
      <c r="A4046" s="399" t="s">
        <v>4248</v>
      </c>
      <c r="B4046" s="399" t="s">
        <v>4249</v>
      </c>
      <c r="C4046" s="399" t="s">
        <v>3611</v>
      </c>
      <c r="D4046" s="399" t="s">
        <v>4473</v>
      </c>
      <c r="E4046" s="400" t="s">
        <v>947</v>
      </c>
      <c r="F4046" s="399" t="s">
        <v>947</v>
      </c>
      <c r="G4046" s="399">
        <v>94760</v>
      </c>
      <c r="H4046" s="399" t="s">
        <v>5284</v>
      </c>
      <c r="I4046" s="399" t="s">
        <v>1036</v>
      </c>
      <c r="J4046" s="399" t="s">
        <v>1037</v>
      </c>
      <c r="K4046" s="400">
        <v>51.56</v>
      </c>
      <c r="L4046" s="399" t="s">
        <v>951</v>
      </c>
    </row>
    <row r="4047" spans="1:12" ht="13.5">
      <c r="A4047" s="399" t="s">
        <v>4248</v>
      </c>
      <c r="B4047" s="399" t="s">
        <v>4249</v>
      </c>
      <c r="C4047" s="399" t="s">
        <v>3611</v>
      </c>
      <c r="D4047" s="399" t="s">
        <v>4473</v>
      </c>
      <c r="E4047" s="400" t="s">
        <v>947</v>
      </c>
      <c r="F4047" s="399" t="s">
        <v>947</v>
      </c>
      <c r="G4047" s="399">
        <v>94761</v>
      </c>
      <c r="H4047" s="399" t="s">
        <v>5285</v>
      </c>
      <c r="I4047" s="399" t="s">
        <v>1036</v>
      </c>
      <c r="J4047" s="399" t="s">
        <v>1037</v>
      </c>
      <c r="K4047" s="400">
        <v>103.28</v>
      </c>
      <c r="L4047" s="399" t="s">
        <v>951</v>
      </c>
    </row>
    <row r="4048" spans="1:12" ht="13.5">
      <c r="A4048" s="399" t="s">
        <v>4248</v>
      </c>
      <c r="B4048" s="399" t="s">
        <v>4249</v>
      </c>
      <c r="C4048" s="399" t="s">
        <v>3611</v>
      </c>
      <c r="D4048" s="399" t="s">
        <v>4473</v>
      </c>
      <c r="E4048" s="400" t="s">
        <v>947</v>
      </c>
      <c r="F4048" s="399" t="s">
        <v>947</v>
      </c>
      <c r="G4048" s="399">
        <v>94762</v>
      </c>
      <c r="H4048" s="399" t="s">
        <v>5286</v>
      </c>
      <c r="I4048" s="399" t="s">
        <v>1036</v>
      </c>
      <c r="J4048" s="399" t="s">
        <v>1037</v>
      </c>
      <c r="K4048" s="400">
        <v>136.74</v>
      </c>
      <c r="L4048" s="399" t="s">
        <v>951</v>
      </c>
    </row>
    <row r="4049" spans="1:12" ht="13.5">
      <c r="A4049" s="399" t="s">
        <v>4248</v>
      </c>
      <c r="B4049" s="399" t="s">
        <v>4249</v>
      </c>
      <c r="C4049" s="399" t="s">
        <v>3611</v>
      </c>
      <c r="D4049" s="399" t="s">
        <v>4473</v>
      </c>
      <c r="E4049" s="400" t="s">
        <v>947</v>
      </c>
      <c r="F4049" s="399" t="s">
        <v>947</v>
      </c>
      <c r="G4049" s="399">
        <v>94783</v>
      </c>
      <c r="H4049" s="399" t="s">
        <v>5287</v>
      </c>
      <c r="I4049" s="399" t="s">
        <v>1036</v>
      </c>
      <c r="J4049" s="399" t="s">
        <v>1037</v>
      </c>
      <c r="K4049" s="400">
        <v>13.99</v>
      </c>
      <c r="L4049" s="399" t="s">
        <v>951</v>
      </c>
    </row>
    <row r="4050" spans="1:12" ht="13.5">
      <c r="A4050" s="399" t="s">
        <v>4248</v>
      </c>
      <c r="B4050" s="399" t="s">
        <v>4249</v>
      </c>
      <c r="C4050" s="399" t="s">
        <v>3611</v>
      </c>
      <c r="D4050" s="399" t="s">
        <v>4473</v>
      </c>
      <c r="E4050" s="400" t="s">
        <v>947</v>
      </c>
      <c r="F4050" s="399" t="s">
        <v>947</v>
      </c>
      <c r="G4050" s="399">
        <v>94785</v>
      </c>
      <c r="H4050" s="399" t="s">
        <v>5288</v>
      </c>
      <c r="I4050" s="399" t="s">
        <v>1036</v>
      </c>
      <c r="J4050" s="399" t="s">
        <v>1037</v>
      </c>
      <c r="K4050" s="400">
        <v>25.2</v>
      </c>
      <c r="L4050" s="399" t="s">
        <v>951</v>
      </c>
    </row>
    <row r="4051" spans="1:12" ht="13.5">
      <c r="A4051" s="399" t="s">
        <v>4248</v>
      </c>
      <c r="B4051" s="399" t="s">
        <v>4249</v>
      </c>
      <c r="C4051" s="399" t="s">
        <v>3611</v>
      </c>
      <c r="D4051" s="399" t="s">
        <v>4473</v>
      </c>
      <c r="E4051" s="400" t="s">
        <v>947</v>
      </c>
      <c r="F4051" s="399" t="s">
        <v>947</v>
      </c>
      <c r="G4051" s="399">
        <v>94786</v>
      </c>
      <c r="H4051" s="399" t="s">
        <v>5289</v>
      </c>
      <c r="I4051" s="399" t="s">
        <v>1036</v>
      </c>
      <c r="J4051" s="399" t="s">
        <v>1037</v>
      </c>
      <c r="K4051" s="400">
        <v>32.26</v>
      </c>
      <c r="L4051" s="399" t="s">
        <v>951</v>
      </c>
    </row>
    <row r="4052" spans="1:12" ht="13.5">
      <c r="A4052" s="399" t="s">
        <v>4248</v>
      </c>
      <c r="B4052" s="399" t="s">
        <v>4249</v>
      </c>
      <c r="C4052" s="399" t="s">
        <v>3611</v>
      </c>
      <c r="D4052" s="399" t="s">
        <v>4473</v>
      </c>
      <c r="E4052" s="400" t="s">
        <v>947</v>
      </c>
      <c r="F4052" s="399" t="s">
        <v>947</v>
      </c>
      <c r="G4052" s="399">
        <v>94787</v>
      </c>
      <c r="H4052" s="399" t="s">
        <v>5290</v>
      </c>
      <c r="I4052" s="399" t="s">
        <v>1036</v>
      </c>
      <c r="J4052" s="399" t="s">
        <v>1037</v>
      </c>
      <c r="K4052" s="400">
        <v>43.2</v>
      </c>
      <c r="L4052" s="399" t="s">
        <v>951</v>
      </c>
    </row>
    <row r="4053" spans="1:12" ht="13.5">
      <c r="A4053" s="399" t="s">
        <v>4248</v>
      </c>
      <c r="B4053" s="399" t="s">
        <v>4249</v>
      </c>
      <c r="C4053" s="399" t="s">
        <v>3611</v>
      </c>
      <c r="D4053" s="399" t="s">
        <v>4473</v>
      </c>
      <c r="E4053" s="400" t="s">
        <v>947</v>
      </c>
      <c r="F4053" s="399" t="s">
        <v>947</v>
      </c>
      <c r="G4053" s="399">
        <v>94788</v>
      </c>
      <c r="H4053" s="399" t="s">
        <v>5291</v>
      </c>
      <c r="I4053" s="399" t="s">
        <v>1036</v>
      </c>
      <c r="J4053" s="399" t="s">
        <v>1037</v>
      </c>
      <c r="K4053" s="400">
        <v>60.96</v>
      </c>
      <c r="L4053" s="399" t="s">
        <v>951</v>
      </c>
    </row>
    <row r="4054" spans="1:12" ht="13.5">
      <c r="A4054" s="399" t="s">
        <v>4248</v>
      </c>
      <c r="B4054" s="399" t="s">
        <v>4249</v>
      </c>
      <c r="C4054" s="399" t="s">
        <v>3611</v>
      </c>
      <c r="D4054" s="399" t="s">
        <v>4473</v>
      </c>
      <c r="E4054" s="400" t="s">
        <v>947</v>
      </c>
      <c r="F4054" s="399" t="s">
        <v>947</v>
      </c>
      <c r="G4054" s="399">
        <v>94789</v>
      </c>
      <c r="H4054" s="399" t="s">
        <v>5292</v>
      </c>
      <c r="I4054" s="399" t="s">
        <v>1036</v>
      </c>
      <c r="J4054" s="399" t="s">
        <v>1037</v>
      </c>
      <c r="K4054" s="400">
        <v>184.2</v>
      </c>
      <c r="L4054" s="399" t="s">
        <v>951</v>
      </c>
    </row>
    <row r="4055" spans="1:12" ht="13.5">
      <c r="A4055" s="399" t="s">
        <v>4248</v>
      </c>
      <c r="B4055" s="399" t="s">
        <v>4249</v>
      </c>
      <c r="C4055" s="399" t="s">
        <v>3611</v>
      </c>
      <c r="D4055" s="399" t="s">
        <v>4473</v>
      </c>
      <c r="E4055" s="400" t="s">
        <v>947</v>
      </c>
      <c r="F4055" s="399" t="s">
        <v>947</v>
      </c>
      <c r="G4055" s="399">
        <v>94790</v>
      </c>
      <c r="H4055" s="399" t="s">
        <v>5293</v>
      </c>
      <c r="I4055" s="399" t="s">
        <v>1036</v>
      </c>
      <c r="J4055" s="399" t="s">
        <v>1037</v>
      </c>
      <c r="K4055" s="400">
        <v>212.55</v>
      </c>
      <c r="L4055" s="399" t="s">
        <v>951</v>
      </c>
    </row>
    <row r="4056" spans="1:12" ht="13.5">
      <c r="A4056" s="399" t="s">
        <v>4248</v>
      </c>
      <c r="B4056" s="399" t="s">
        <v>4249</v>
      </c>
      <c r="C4056" s="399" t="s">
        <v>3611</v>
      </c>
      <c r="D4056" s="399" t="s">
        <v>4473</v>
      </c>
      <c r="E4056" s="400" t="s">
        <v>947</v>
      </c>
      <c r="F4056" s="399" t="s">
        <v>947</v>
      </c>
      <c r="G4056" s="399">
        <v>94791</v>
      </c>
      <c r="H4056" s="399" t="s">
        <v>5294</v>
      </c>
      <c r="I4056" s="399" t="s">
        <v>1036</v>
      </c>
      <c r="J4056" s="399" t="s">
        <v>1037</v>
      </c>
      <c r="K4056" s="400">
        <v>296.42</v>
      </c>
      <c r="L4056" s="399" t="s">
        <v>951</v>
      </c>
    </row>
    <row r="4057" spans="1:12" ht="13.5">
      <c r="A4057" s="399" t="s">
        <v>4248</v>
      </c>
      <c r="B4057" s="399" t="s">
        <v>4249</v>
      </c>
      <c r="C4057" s="399" t="s">
        <v>3611</v>
      </c>
      <c r="D4057" s="399" t="s">
        <v>4473</v>
      </c>
      <c r="E4057" s="400" t="s">
        <v>947</v>
      </c>
      <c r="F4057" s="399" t="s">
        <v>947</v>
      </c>
      <c r="G4057" s="399">
        <v>94863</v>
      </c>
      <c r="H4057" s="399" t="s">
        <v>5295</v>
      </c>
      <c r="I4057" s="399" t="s">
        <v>1036</v>
      </c>
      <c r="J4057" s="399" t="s">
        <v>1037</v>
      </c>
      <c r="K4057" s="400">
        <v>72.89</v>
      </c>
      <c r="L4057" s="399" t="s">
        <v>951</v>
      </c>
    </row>
    <row r="4058" spans="1:12" ht="13.5">
      <c r="A4058" s="399" t="s">
        <v>4248</v>
      </c>
      <c r="B4058" s="399" t="s">
        <v>4249</v>
      </c>
      <c r="C4058" s="399" t="s">
        <v>3611</v>
      </c>
      <c r="D4058" s="399" t="s">
        <v>4473</v>
      </c>
      <c r="E4058" s="400" t="s">
        <v>947</v>
      </c>
      <c r="F4058" s="399" t="s">
        <v>947</v>
      </c>
      <c r="G4058" s="399">
        <v>95141</v>
      </c>
      <c r="H4058" s="399" t="s">
        <v>5296</v>
      </c>
      <c r="I4058" s="399" t="s">
        <v>1036</v>
      </c>
      <c r="J4058" s="399" t="s">
        <v>1037</v>
      </c>
      <c r="K4058" s="400">
        <v>23.66</v>
      </c>
      <c r="L4058" s="399" t="s">
        <v>951</v>
      </c>
    </row>
    <row r="4059" spans="1:12" ht="13.5">
      <c r="A4059" s="399" t="s">
        <v>4248</v>
      </c>
      <c r="B4059" s="399" t="s">
        <v>4249</v>
      </c>
      <c r="C4059" s="399" t="s">
        <v>3611</v>
      </c>
      <c r="D4059" s="399" t="s">
        <v>4473</v>
      </c>
      <c r="E4059" s="400" t="s">
        <v>947</v>
      </c>
      <c r="F4059" s="399" t="s">
        <v>947</v>
      </c>
      <c r="G4059" s="399">
        <v>95237</v>
      </c>
      <c r="H4059" s="399" t="s">
        <v>5297</v>
      </c>
      <c r="I4059" s="399" t="s">
        <v>1036</v>
      </c>
      <c r="J4059" s="399" t="s">
        <v>1037</v>
      </c>
      <c r="K4059" s="400">
        <v>17.670000000000002</v>
      </c>
      <c r="L4059" s="399" t="s">
        <v>951</v>
      </c>
    </row>
    <row r="4060" spans="1:12" ht="13.5">
      <c r="A4060" s="399" t="s">
        <v>4248</v>
      </c>
      <c r="B4060" s="399" t="s">
        <v>4249</v>
      </c>
      <c r="C4060" s="399" t="s">
        <v>3611</v>
      </c>
      <c r="D4060" s="399" t="s">
        <v>4473</v>
      </c>
      <c r="E4060" s="400" t="s">
        <v>947</v>
      </c>
      <c r="F4060" s="399" t="s">
        <v>947</v>
      </c>
      <c r="G4060" s="399">
        <v>95693</v>
      </c>
      <c r="H4060" s="399" t="s">
        <v>5298</v>
      </c>
      <c r="I4060" s="399" t="s">
        <v>1036</v>
      </c>
      <c r="J4060" s="399" t="s">
        <v>1037</v>
      </c>
      <c r="K4060" s="400">
        <v>37.24</v>
      </c>
      <c r="L4060" s="399" t="s">
        <v>951</v>
      </c>
    </row>
    <row r="4061" spans="1:12" ht="13.5">
      <c r="A4061" s="399" t="s">
        <v>4248</v>
      </c>
      <c r="B4061" s="399" t="s">
        <v>4249</v>
      </c>
      <c r="C4061" s="399" t="s">
        <v>3611</v>
      </c>
      <c r="D4061" s="399" t="s">
        <v>4473</v>
      </c>
      <c r="E4061" s="400" t="s">
        <v>947</v>
      </c>
      <c r="F4061" s="399" t="s">
        <v>947</v>
      </c>
      <c r="G4061" s="399">
        <v>95694</v>
      </c>
      <c r="H4061" s="399" t="s">
        <v>5299</v>
      </c>
      <c r="I4061" s="399" t="s">
        <v>1036</v>
      </c>
      <c r="J4061" s="399" t="s">
        <v>1037</v>
      </c>
      <c r="K4061" s="400">
        <v>47.28</v>
      </c>
      <c r="L4061" s="399" t="s">
        <v>951</v>
      </c>
    </row>
    <row r="4062" spans="1:12" ht="13.5">
      <c r="A4062" s="399" t="s">
        <v>4248</v>
      </c>
      <c r="B4062" s="399" t="s">
        <v>4249</v>
      </c>
      <c r="C4062" s="399" t="s">
        <v>3611</v>
      </c>
      <c r="D4062" s="399" t="s">
        <v>4473</v>
      </c>
      <c r="E4062" s="400" t="s">
        <v>947</v>
      </c>
      <c r="F4062" s="399" t="s">
        <v>947</v>
      </c>
      <c r="G4062" s="399">
        <v>95695</v>
      </c>
      <c r="H4062" s="399" t="s">
        <v>5300</v>
      </c>
      <c r="I4062" s="399" t="s">
        <v>1036</v>
      </c>
      <c r="J4062" s="399" t="s">
        <v>1037</v>
      </c>
      <c r="K4062" s="400">
        <v>45.71</v>
      </c>
      <c r="L4062" s="399" t="s">
        <v>951</v>
      </c>
    </row>
    <row r="4063" spans="1:12" ht="13.5">
      <c r="A4063" s="399" t="s">
        <v>4248</v>
      </c>
      <c r="B4063" s="399" t="s">
        <v>4249</v>
      </c>
      <c r="C4063" s="399" t="s">
        <v>3611</v>
      </c>
      <c r="D4063" s="399" t="s">
        <v>4473</v>
      </c>
      <c r="E4063" s="400" t="s">
        <v>947</v>
      </c>
      <c r="F4063" s="399" t="s">
        <v>947</v>
      </c>
      <c r="G4063" s="399">
        <v>95696</v>
      </c>
      <c r="H4063" s="399" t="s">
        <v>5301</v>
      </c>
      <c r="I4063" s="399" t="s">
        <v>1036</v>
      </c>
      <c r="J4063" s="399" t="s">
        <v>1037</v>
      </c>
      <c r="K4063" s="400">
        <v>31.87</v>
      </c>
      <c r="L4063" s="399" t="s">
        <v>951</v>
      </c>
    </row>
    <row r="4064" spans="1:12" ht="13.5">
      <c r="A4064" s="399" t="s">
        <v>4248</v>
      </c>
      <c r="B4064" s="399" t="s">
        <v>4249</v>
      </c>
      <c r="C4064" s="399" t="s">
        <v>3611</v>
      </c>
      <c r="D4064" s="399" t="s">
        <v>4473</v>
      </c>
      <c r="E4064" s="400" t="s">
        <v>947</v>
      </c>
      <c r="F4064" s="399" t="s">
        <v>947</v>
      </c>
      <c r="G4064" s="399">
        <v>96637</v>
      </c>
      <c r="H4064" s="399" t="s">
        <v>5302</v>
      </c>
      <c r="I4064" s="399" t="s">
        <v>1036</v>
      </c>
      <c r="J4064" s="399" t="s">
        <v>950</v>
      </c>
      <c r="K4064" s="400">
        <v>11.3</v>
      </c>
      <c r="L4064" s="399" t="s">
        <v>951</v>
      </c>
    </row>
    <row r="4065" spans="1:12" ht="13.5">
      <c r="A4065" s="399" t="s">
        <v>4248</v>
      </c>
      <c r="B4065" s="399" t="s">
        <v>4249</v>
      </c>
      <c r="C4065" s="399" t="s">
        <v>3611</v>
      </c>
      <c r="D4065" s="399" t="s">
        <v>4473</v>
      </c>
      <c r="E4065" s="400" t="s">
        <v>947</v>
      </c>
      <c r="F4065" s="399" t="s">
        <v>947</v>
      </c>
      <c r="G4065" s="399">
        <v>96638</v>
      </c>
      <c r="H4065" s="399" t="s">
        <v>5303</v>
      </c>
      <c r="I4065" s="399" t="s">
        <v>1036</v>
      </c>
      <c r="J4065" s="399" t="s">
        <v>950</v>
      </c>
      <c r="K4065" s="400">
        <v>10.92</v>
      </c>
      <c r="L4065" s="399" t="s">
        <v>951</v>
      </c>
    </row>
    <row r="4066" spans="1:12" ht="13.5">
      <c r="A4066" s="399" t="s">
        <v>4248</v>
      </c>
      <c r="B4066" s="399" t="s">
        <v>4249</v>
      </c>
      <c r="C4066" s="399" t="s">
        <v>3611</v>
      </c>
      <c r="D4066" s="399" t="s">
        <v>4473</v>
      </c>
      <c r="E4066" s="400" t="s">
        <v>947</v>
      </c>
      <c r="F4066" s="399" t="s">
        <v>947</v>
      </c>
      <c r="G4066" s="399">
        <v>96639</v>
      </c>
      <c r="H4066" s="399" t="s">
        <v>5304</v>
      </c>
      <c r="I4066" s="399" t="s">
        <v>1036</v>
      </c>
      <c r="J4066" s="399" t="s">
        <v>950</v>
      </c>
      <c r="K4066" s="400">
        <v>7.83</v>
      </c>
      <c r="L4066" s="399" t="s">
        <v>951</v>
      </c>
    </row>
    <row r="4067" spans="1:12" ht="13.5">
      <c r="A4067" s="399" t="s">
        <v>4248</v>
      </c>
      <c r="B4067" s="399" t="s">
        <v>4249</v>
      </c>
      <c r="C4067" s="399" t="s">
        <v>3611</v>
      </c>
      <c r="D4067" s="399" t="s">
        <v>4473</v>
      </c>
      <c r="E4067" s="400" t="s">
        <v>947</v>
      </c>
      <c r="F4067" s="399" t="s">
        <v>947</v>
      </c>
      <c r="G4067" s="399">
        <v>96640</v>
      </c>
      <c r="H4067" s="399" t="s">
        <v>5305</v>
      </c>
      <c r="I4067" s="399" t="s">
        <v>1036</v>
      </c>
      <c r="J4067" s="399" t="s">
        <v>950</v>
      </c>
      <c r="K4067" s="400">
        <v>18.41</v>
      </c>
      <c r="L4067" s="399" t="s">
        <v>951</v>
      </c>
    </row>
    <row r="4068" spans="1:12" ht="13.5">
      <c r="A4068" s="399" t="s">
        <v>4248</v>
      </c>
      <c r="B4068" s="399" t="s">
        <v>4249</v>
      </c>
      <c r="C4068" s="399" t="s">
        <v>3611</v>
      </c>
      <c r="D4068" s="399" t="s">
        <v>4473</v>
      </c>
      <c r="E4068" s="400" t="s">
        <v>947</v>
      </c>
      <c r="F4068" s="399" t="s">
        <v>947</v>
      </c>
      <c r="G4068" s="399">
        <v>96641</v>
      </c>
      <c r="H4068" s="399" t="s">
        <v>5306</v>
      </c>
      <c r="I4068" s="399" t="s">
        <v>1036</v>
      </c>
      <c r="J4068" s="399" t="s">
        <v>950</v>
      </c>
      <c r="K4068" s="400">
        <v>14.63</v>
      </c>
      <c r="L4068" s="399" t="s">
        <v>951</v>
      </c>
    </row>
    <row r="4069" spans="1:12" ht="13.5">
      <c r="A4069" s="399" t="s">
        <v>4248</v>
      </c>
      <c r="B4069" s="399" t="s">
        <v>4249</v>
      </c>
      <c r="C4069" s="399" t="s">
        <v>3611</v>
      </c>
      <c r="D4069" s="399" t="s">
        <v>4473</v>
      </c>
      <c r="E4069" s="400" t="s">
        <v>947</v>
      </c>
      <c r="F4069" s="399" t="s">
        <v>947</v>
      </c>
      <c r="G4069" s="399">
        <v>96642</v>
      </c>
      <c r="H4069" s="399" t="s">
        <v>5307</v>
      </c>
      <c r="I4069" s="399" t="s">
        <v>1036</v>
      </c>
      <c r="J4069" s="399" t="s">
        <v>950</v>
      </c>
      <c r="K4069" s="400">
        <v>14.98</v>
      </c>
      <c r="L4069" s="399" t="s">
        <v>951</v>
      </c>
    </row>
    <row r="4070" spans="1:12" ht="13.5">
      <c r="A4070" s="399" t="s">
        <v>4248</v>
      </c>
      <c r="B4070" s="399" t="s">
        <v>4249</v>
      </c>
      <c r="C4070" s="399" t="s">
        <v>3611</v>
      </c>
      <c r="D4070" s="399" t="s">
        <v>4473</v>
      </c>
      <c r="E4070" s="400" t="s">
        <v>947</v>
      </c>
      <c r="F4070" s="399" t="s">
        <v>947</v>
      </c>
      <c r="G4070" s="399">
        <v>96643</v>
      </c>
      <c r="H4070" s="399" t="s">
        <v>5308</v>
      </c>
      <c r="I4070" s="399" t="s">
        <v>1036</v>
      </c>
      <c r="J4070" s="399" t="s">
        <v>950</v>
      </c>
      <c r="K4070" s="400">
        <v>37.119999999999997</v>
      </c>
      <c r="L4070" s="399" t="s">
        <v>951</v>
      </c>
    </row>
    <row r="4071" spans="1:12" ht="13.5">
      <c r="A4071" s="399" t="s">
        <v>4248</v>
      </c>
      <c r="B4071" s="399" t="s">
        <v>4249</v>
      </c>
      <c r="C4071" s="399" t="s">
        <v>3611</v>
      </c>
      <c r="D4071" s="399" t="s">
        <v>4473</v>
      </c>
      <c r="E4071" s="400" t="s">
        <v>947</v>
      </c>
      <c r="F4071" s="399" t="s">
        <v>947</v>
      </c>
      <c r="G4071" s="399">
        <v>96650</v>
      </c>
      <c r="H4071" s="399" t="s">
        <v>5309</v>
      </c>
      <c r="I4071" s="399" t="s">
        <v>1036</v>
      </c>
      <c r="J4071" s="399" t="s">
        <v>950</v>
      </c>
      <c r="K4071" s="400">
        <v>8.32</v>
      </c>
      <c r="L4071" s="399" t="s">
        <v>951</v>
      </c>
    </row>
    <row r="4072" spans="1:12" ht="13.5">
      <c r="A4072" s="399" t="s">
        <v>4248</v>
      </c>
      <c r="B4072" s="399" t="s">
        <v>4249</v>
      </c>
      <c r="C4072" s="399" t="s">
        <v>3611</v>
      </c>
      <c r="D4072" s="399" t="s">
        <v>4473</v>
      </c>
      <c r="E4072" s="400" t="s">
        <v>947</v>
      </c>
      <c r="F4072" s="399" t="s">
        <v>947</v>
      </c>
      <c r="G4072" s="399">
        <v>96651</v>
      </c>
      <c r="H4072" s="399" t="s">
        <v>5310</v>
      </c>
      <c r="I4072" s="399" t="s">
        <v>1036</v>
      </c>
      <c r="J4072" s="399" t="s">
        <v>950</v>
      </c>
      <c r="K4072" s="400">
        <v>7.94</v>
      </c>
      <c r="L4072" s="399" t="s">
        <v>951</v>
      </c>
    </row>
    <row r="4073" spans="1:12" ht="13.5">
      <c r="A4073" s="399" t="s">
        <v>4248</v>
      </c>
      <c r="B4073" s="399" t="s">
        <v>4249</v>
      </c>
      <c r="C4073" s="399" t="s">
        <v>3611</v>
      </c>
      <c r="D4073" s="399" t="s">
        <v>4473</v>
      </c>
      <c r="E4073" s="400" t="s">
        <v>947</v>
      </c>
      <c r="F4073" s="399" t="s">
        <v>947</v>
      </c>
      <c r="G4073" s="399">
        <v>96652</v>
      </c>
      <c r="H4073" s="399" t="s">
        <v>5311</v>
      </c>
      <c r="I4073" s="399" t="s">
        <v>1036</v>
      </c>
      <c r="J4073" s="399" t="s">
        <v>950</v>
      </c>
      <c r="K4073" s="400">
        <v>16</v>
      </c>
      <c r="L4073" s="399" t="s">
        <v>951</v>
      </c>
    </row>
    <row r="4074" spans="1:12" ht="13.5">
      <c r="A4074" s="399" t="s">
        <v>4248</v>
      </c>
      <c r="B4074" s="399" t="s">
        <v>4249</v>
      </c>
      <c r="C4074" s="399" t="s">
        <v>3611</v>
      </c>
      <c r="D4074" s="399" t="s">
        <v>4473</v>
      </c>
      <c r="E4074" s="400" t="s">
        <v>947</v>
      </c>
      <c r="F4074" s="399" t="s">
        <v>947</v>
      </c>
      <c r="G4074" s="399">
        <v>96653</v>
      </c>
      <c r="H4074" s="399" t="s">
        <v>5312</v>
      </c>
      <c r="I4074" s="399" t="s">
        <v>1036</v>
      </c>
      <c r="J4074" s="399" t="s">
        <v>950</v>
      </c>
      <c r="K4074" s="400">
        <v>15.96</v>
      </c>
      <c r="L4074" s="399" t="s">
        <v>951</v>
      </c>
    </row>
    <row r="4075" spans="1:12" ht="13.5">
      <c r="A4075" s="399" t="s">
        <v>4248</v>
      </c>
      <c r="B4075" s="399" t="s">
        <v>4249</v>
      </c>
      <c r="C4075" s="399" t="s">
        <v>3611</v>
      </c>
      <c r="D4075" s="399" t="s">
        <v>4473</v>
      </c>
      <c r="E4075" s="400" t="s">
        <v>947</v>
      </c>
      <c r="F4075" s="399" t="s">
        <v>947</v>
      </c>
      <c r="G4075" s="399">
        <v>96654</v>
      </c>
      <c r="H4075" s="399" t="s">
        <v>5313</v>
      </c>
      <c r="I4075" s="399" t="s">
        <v>1036</v>
      </c>
      <c r="J4075" s="399" t="s">
        <v>950</v>
      </c>
      <c r="K4075" s="400">
        <v>26.37</v>
      </c>
      <c r="L4075" s="399" t="s">
        <v>951</v>
      </c>
    </row>
    <row r="4076" spans="1:12" ht="13.5">
      <c r="A4076" s="399" t="s">
        <v>4248</v>
      </c>
      <c r="B4076" s="399" t="s">
        <v>4249</v>
      </c>
      <c r="C4076" s="399" t="s">
        <v>3611</v>
      </c>
      <c r="D4076" s="399" t="s">
        <v>4473</v>
      </c>
      <c r="E4076" s="400" t="s">
        <v>947</v>
      </c>
      <c r="F4076" s="399" t="s">
        <v>947</v>
      </c>
      <c r="G4076" s="399">
        <v>96655</v>
      </c>
      <c r="H4076" s="399" t="s">
        <v>5314</v>
      </c>
      <c r="I4076" s="399" t="s">
        <v>1036</v>
      </c>
      <c r="J4076" s="399" t="s">
        <v>950</v>
      </c>
      <c r="K4076" s="400">
        <v>25.95</v>
      </c>
      <c r="L4076" s="399" t="s">
        <v>951</v>
      </c>
    </row>
    <row r="4077" spans="1:12" ht="13.5">
      <c r="A4077" s="399" t="s">
        <v>4248</v>
      </c>
      <c r="B4077" s="399" t="s">
        <v>4249</v>
      </c>
      <c r="C4077" s="399" t="s">
        <v>3611</v>
      </c>
      <c r="D4077" s="399" t="s">
        <v>4473</v>
      </c>
      <c r="E4077" s="400" t="s">
        <v>947</v>
      </c>
      <c r="F4077" s="399" t="s">
        <v>947</v>
      </c>
      <c r="G4077" s="399">
        <v>96656</v>
      </c>
      <c r="H4077" s="399" t="s">
        <v>5315</v>
      </c>
      <c r="I4077" s="399" t="s">
        <v>1036</v>
      </c>
      <c r="J4077" s="399" t="s">
        <v>950</v>
      </c>
      <c r="K4077" s="400">
        <v>5.87</v>
      </c>
      <c r="L4077" s="399" t="s">
        <v>951</v>
      </c>
    </row>
    <row r="4078" spans="1:12" ht="13.5">
      <c r="A4078" s="399" t="s">
        <v>4248</v>
      </c>
      <c r="B4078" s="399" t="s">
        <v>4249</v>
      </c>
      <c r="C4078" s="399" t="s">
        <v>3611</v>
      </c>
      <c r="D4078" s="399" t="s">
        <v>4473</v>
      </c>
      <c r="E4078" s="400" t="s">
        <v>947</v>
      </c>
      <c r="F4078" s="399" t="s">
        <v>947</v>
      </c>
      <c r="G4078" s="399">
        <v>96657</v>
      </c>
      <c r="H4078" s="399" t="s">
        <v>5316</v>
      </c>
      <c r="I4078" s="399" t="s">
        <v>1036</v>
      </c>
      <c r="J4078" s="399" t="s">
        <v>950</v>
      </c>
      <c r="K4078" s="400">
        <v>16.45</v>
      </c>
      <c r="L4078" s="399" t="s">
        <v>951</v>
      </c>
    </row>
    <row r="4079" spans="1:12" ht="13.5">
      <c r="A4079" s="399" t="s">
        <v>4248</v>
      </c>
      <c r="B4079" s="399" t="s">
        <v>4249</v>
      </c>
      <c r="C4079" s="399" t="s">
        <v>3611</v>
      </c>
      <c r="D4079" s="399" t="s">
        <v>4473</v>
      </c>
      <c r="E4079" s="400" t="s">
        <v>947</v>
      </c>
      <c r="F4079" s="399" t="s">
        <v>947</v>
      </c>
      <c r="G4079" s="399">
        <v>96658</v>
      </c>
      <c r="H4079" s="399" t="s">
        <v>5317</v>
      </c>
      <c r="I4079" s="399" t="s">
        <v>1036</v>
      </c>
      <c r="J4079" s="399" t="s">
        <v>950</v>
      </c>
      <c r="K4079" s="400">
        <v>12.67</v>
      </c>
      <c r="L4079" s="399" t="s">
        <v>951</v>
      </c>
    </row>
    <row r="4080" spans="1:12" ht="13.5">
      <c r="A4080" s="399" t="s">
        <v>4248</v>
      </c>
      <c r="B4080" s="399" t="s">
        <v>4249</v>
      </c>
      <c r="C4080" s="399" t="s">
        <v>3611</v>
      </c>
      <c r="D4080" s="399" t="s">
        <v>4473</v>
      </c>
      <c r="E4080" s="400" t="s">
        <v>947</v>
      </c>
      <c r="F4080" s="399" t="s">
        <v>947</v>
      </c>
      <c r="G4080" s="399">
        <v>96659</v>
      </c>
      <c r="H4080" s="399" t="s">
        <v>5318</v>
      </c>
      <c r="I4080" s="399" t="s">
        <v>1036</v>
      </c>
      <c r="J4080" s="399" t="s">
        <v>950</v>
      </c>
      <c r="K4080" s="400">
        <v>10.81</v>
      </c>
      <c r="L4080" s="399" t="s">
        <v>951</v>
      </c>
    </row>
    <row r="4081" spans="1:12" ht="13.5">
      <c r="A4081" s="399" t="s">
        <v>4248</v>
      </c>
      <c r="B4081" s="399" t="s">
        <v>4249</v>
      </c>
      <c r="C4081" s="399" t="s">
        <v>3611</v>
      </c>
      <c r="D4081" s="399" t="s">
        <v>4473</v>
      </c>
      <c r="E4081" s="400" t="s">
        <v>947</v>
      </c>
      <c r="F4081" s="399" t="s">
        <v>947</v>
      </c>
      <c r="G4081" s="399">
        <v>96660</v>
      </c>
      <c r="H4081" s="399" t="s">
        <v>5319</v>
      </c>
      <c r="I4081" s="399" t="s">
        <v>1036</v>
      </c>
      <c r="J4081" s="399" t="s">
        <v>950</v>
      </c>
      <c r="K4081" s="400">
        <v>28.44</v>
      </c>
      <c r="L4081" s="399" t="s">
        <v>951</v>
      </c>
    </row>
    <row r="4082" spans="1:12" ht="13.5">
      <c r="A4082" s="399" t="s">
        <v>4248</v>
      </c>
      <c r="B4082" s="399" t="s">
        <v>4249</v>
      </c>
      <c r="C4082" s="399" t="s">
        <v>3611</v>
      </c>
      <c r="D4082" s="399" t="s">
        <v>4473</v>
      </c>
      <c r="E4082" s="400" t="s">
        <v>947</v>
      </c>
      <c r="F4082" s="399" t="s">
        <v>947</v>
      </c>
      <c r="G4082" s="399">
        <v>96661</v>
      </c>
      <c r="H4082" s="399" t="s">
        <v>5320</v>
      </c>
      <c r="I4082" s="399" t="s">
        <v>1036</v>
      </c>
      <c r="J4082" s="399" t="s">
        <v>950</v>
      </c>
      <c r="K4082" s="400">
        <v>22.63</v>
      </c>
      <c r="L4082" s="399" t="s">
        <v>951</v>
      </c>
    </row>
    <row r="4083" spans="1:12" ht="13.5">
      <c r="A4083" s="399" t="s">
        <v>4248</v>
      </c>
      <c r="B4083" s="399" t="s">
        <v>4249</v>
      </c>
      <c r="C4083" s="399" t="s">
        <v>3611</v>
      </c>
      <c r="D4083" s="399" t="s">
        <v>4473</v>
      </c>
      <c r="E4083" s="400" t="s">
        <v>947</v>
      </c>
      <c r="F4083" s="399" t="s">
        <v>947</v>
      </c>
      <c r="G4083" s="399">
        <v>96662</v>
      </c>
      <c r="H4083" s="399" t="s">
        <v>5321</v>
      </c>
      <c r="I4083" s="399" t="s">
        <v>1036</v>
      </c>
      <c r="J4083" s="399" t="s">
        <v>950</v>
      </c>
      <c r="K4083" s="400">
        <v>11</v>
      </c>
      <c r="L4083" s="399" t="s">
        <v>951</v>
      </c>
    </row>
    <row r="4084" spans="1:12" ht="13.5">
      <c r="A4084" s="399" t="s">
        <v>4248</v>
      </c>
      <c r="B4084" s="399" t="s">
        <v>4249</v>
      </c>
      <c r="C4084" s="399" t="s">
        <v>3611</v>
      </c>
      <c r="D4084" s="399" t="s">
        <v>4473</v>
      </c>
      <c r="E4084" s="400" t="s">
        <v>947</v>
      </c>
      <c r="F4084" s="399" t="s">
        <v>947</v>
      </c>
      <c r="G4084" s="399">
        <v>96663</v>
      </c>
      <c r="H4084" s="399" t="s">
        <v>5322</v>
      </c>
      <c r="I4084" s="399" t="s">
        <v>1036</v>
      </c>
      <c r="J4084" s="399" t="s">
        <v>950</v>
      </c>
      <c r="K4084" s="400">
        <v>19.27</v>
      </c>
      <c r="L4084" s="399" t="s">
        <v>951</v>
      </c>
    </row>
    <row r="4085" spans="1:12" ht="13.5">
      <c r="A4085" s="399" t="s">
        <v>4248</v>
      </c>
      <c r="B4085" s="399" t="s">
        <v>4249</v>
      </c>
      <c r="C4085" s="399" t="s">
        <v>3611</v>
      </c>
      <c r="D4085" s="399" t="s">
        <v>4473</v>
      </c>
      <c r="E4085" s="400" t="s">
        <v>947</v>
      </c>
      <c r="F4085" s="399" t="s">
        <v>947</v>
      </c>
      <c r="G4085" s="399">
        <v>96664</v>
      </c>
      <c r="H4085" s="399" t="s">
        <v>5323</v>
      </c>
      <c r="I4085" s="399" t="s">
        <v>1036</v>
      </c>
      <c r="J4085" s="399" t="s">
        <v>950</v>
      </c>
      <c r="K4085" s="400">
        <v>20.51</v>
      </c>
      <c r="L4085" s="399" t="s">
        <v>951</v>
      </c>
    </row>
    <row r="4086" spans="1:12" ht="13.5">
      <c r="A4086" s="399" t="s">
        <v>4248</v>
      </c>
      <c r="B4086" s="399" t="s">
        <v>4249</v>
      </c>
      <c r="C4086" s="399" t="s">
        <v>3611</v>
      </c>
      <c r="D4086" s="399" t="s">
        <v>4473</v>
      </c>
      <c r="E4086" s="400" t="s">
        <v>947</v>
      </c>
      <c r="F4086" s="399" t="s">
        <v>947</v>
      </c>
      <c r="G4086" s="399">
        <v>96665</v>
      </c>
      <c r="H4086" s="399" t="s">
        <v>5324</v>
      </c>
      <c r="I4086" s="399" t="s">
        <v>1036</v>
      </c>
      <c r="J4086" s="399" t="s">
        <v>950</v>
      </c>
      <c r="K4086" s="400">
        <v>10.98</v>
      </c>
      <c r="L4086" s="399" t="s">
        <v>951</v>
      </c>
    </row>
    <row r="4087" spans="1:12" ht="13.5">
      <c r="A4087" s="399" t="s">
        <v>4248</v>
      </c>
      <c r="B4087" s="399" t="s">
        <v>4249</v>
      </c>
      <c r="C4087" s="399" t="s">
        <v>3611</v>
      </c>
      <c r="D4087" s="399" t="s">
        <v>4473</v>
      </c>
      <c r="E4087" s="400" t="s">
        <v>947</v>
      </c>
      <c r="F4087" s="399" t="s">
        <v>947</v>
      </c>
      <c r="G4087" s="399">
        <v>96666</v>
      </c>
      <c r="H4087" s="399" t="s">
        <v>5325</v>
      </c>
      <c r="I4087" s="399" t="s">
        <v>1036</v>
      </c>
      <c r="J4087" s="399" t="s">
        <v>950</v>
      </c>
      <c r="K4087" s="400">
        <v>21.42</v>
      </c>
      <c r="L4087" s="399" t="s">
        <v>951</v>
      </c>
    </row>
    <row r="4088" spans="1:12" ht="13.5">
      <c r="A4088" s="399" t="s">
        <v>4248</v>
      </c>
      <c r="B4088" s="399" t="s">
        <v>4249</v>
      </c>
      <c r="C4088" s="399" t="s">
        <v>3611</v>
      </c>
      <c r="D4088" s="399" t="s">
        <v>4473</v>
      </c>
      <c r="E4088" s="400" t="s">
        <v>947</v>
      </c>
      <c r="F4088" s="399" t="s">
        <v>947</v>
      </c>
      <c r="G4088" s="399">
        <v>96667</v>
      </c>
      <c r="H4088" s="399" t="s">
        <v>5326</v>
      </c>
      <c r="I4088" s="399" t="s">
        <v>1036</v>
      </c>
      <c r="J4088" s="399" t="s">
        <v>950</v>
      </c>
      <c r="K4088" s="400">
        <v>36.89</v>
      </c>
      <c r="L4088" s="399" t="s">
        <v>951</v>
      </c>
    </row>
    <row r="4089" spans="1:12" ht="13.5">
      <c r="A4089" s="399" t="s">
        <v>4248</v>
      </c>
      <c r="B4089" s="399" t="s">
        <v>4249</v>
      </c>
      <c r="C4089" s="399" t="s">
        <v>3611</v>
      </c>
      <c r="D4089" s="399" t="s">
        <v>4473</v>
      </c>
      <c r="E4089" s="400" t="s">
        <v>947</v>
      </c>
      <c r="F4089" s="399" t="s">
        <v>947</v>
      </c>
      <c r="G4089" s="399">
        <v>96684</v>
      </c>
      <c r="H4089" s="399" t="s">
        <v>5327</v>
      </c>
      <c r="I4089" s="399" t="s">
        <v>1036</v>
      </c>
      <c r="J4089" s="399" t="s">
        <v>950</v>
      </c>
      <c r="K4089" s="400">
        <v>3.86</v>
      </c>
      <c r="L4089" s="399" t="s">
        <v>951</v>
      </c>
    </row>
    <row r="4090" spans="1:12" ht="13.5">
      <c r="A4090" s="399" t="s">
        <v>4248</v>
      </c>
      <c r="B4090" s="399" t="s">
        <v>4249</v>
      </c>
      <c r="C4090" s="399" t="s">
        <v>3611</v>
      </c>
      <c r="D4090" s="399" t="s">
        <v>4473</v>
      </c>
      <c r="E4090" s="400" t="s">
        <v>947</v>
      </c>
      <c r="F4090" s="399" t="s">
        <v>947</v>
      </c>
      <c r="G4090" s="399">
        <v>96685</v>
      </c>
      <c r="H4090" s="399" t="s">
        <v>5328</v>
      </c>
      <c r="I4090" s="399" t="s">
        <v>1036</v>
      </c>
      <c r="J4090" s="399" t="s">
        <v>950</v>
      </c>
      <c r="K4090" s="400">
        <v>3.48</v>
      </c>
      <c r="L4090" s="399" t="s">
        <v>951</v>
      </c>
    </row>
    <row r="4091" spans="1:12" ht="13.5">
      <c r="A4091" s="399" t="s">
        <v>4248</v>
      </c>
      <c r="B4091" s="399" t="s">
        <v>4249</v>
      </c>
      <c r="C4091" s="399" t="s">
        <v>3611</v>
      </c>
      <c r="D4091" s="399" t="s">
        <v>4473</v>
      </c>
      <c r="E4091" s="400" t="s">
        <v>947</v>
      </c>
      <c r="F4091" s="399" t="s">
        <v>947</v>
      </c>
      <c r="G4091" s="399">
        <v>96686</v>
      </c>
      <c r="H4091" s="399" t="s">
        <v>5329</v>
      </c>
      <c r="I4091" s="399" t="s">
        <v>1036</v>
      </c>
      <c r="J4091" s="399" t="s">
        <v>950</v>
      </c>
      <c r="K4091" s="400">
        <v>5.77</v>
      </c>
      <c r="L4091" s="399" t="s">
        <v>951</v>
      </c>
    </row>
    <row r="4092" spans="1:12" ht="13.5">
      <c r="A4092" s="399" t="s">
        <v>4248</v>
      </c>
      <c r="B4092" s="399" t="s">
        <v>4249</v>
      </c>
      <c r="C4092" s="399" t="s">
        <v>3611</v>
      </c>
      <c r="D4092" s="399" t="s">
        <v>4473</v>
      </c>
      <c r="E4092" s="400" t="s">
        <v>947</v>
      </c>
      <c r="F4092" s="399" t="s">
        <v>947</v>
      </c>
      <c r="G4092" s="399">
        <v>96687</v>
      </c>
      <c r="H4092" s="399" t="s">
        <v>5330</v>
      </c>
      <c r="I4092" s="399" t="s">
        <v>1036</v>
      </c>
      <c r="J4092" s="399" t="s">
        <v>950</v>
      </c>
      <c r="K4092" s="400">
        <v>5.73</v>
      </c>
      <c r="L4092" s="399" t="s">
        <v>951</v>
      </c>
    </row>
    <row r="4093" spans="1:12" ht="13.5">
      <c r="A4093" s="399" t="s">
        <v>4248</v>
      </c>
      <c r="B4093" s="399" t="s">
        <v>4249</v>
      </c>
      <c r="C4093" s="399" t="s">
        <v>3611</v>
      </c>
      <c r="D4093" s="399" t="s">
        <v>4473</v>
      </c>
      <c r="E4093" s="400" t="s">
        <v>947</v>
      </c>
      <c r="F4093" s="399" t="s">
        <v>947</v>
      </c>
      <c r="G4093" s="399">
        <v>96688</v>
      </c>
      <c r="H4093" s="399" t="s">
        <v>5331</v>
      </c>
      <c r="I4093" s="399" t="s">
        <v>1036</v>
      </c>
      <c r="J4093" s="399" t="s">
        <v>950</v>
      </c>
      <c r="K4093" s="400">
        <v>9.82</v>
      </c>
      <c r="L4093" s="399" t="s">
        <v>951</v>
      </c>
    </row>
    <row r="4094" spans="1:12" ht="13.5">
      <c r="A4094" s="399" t="s">
        <v>4248</v>
      </c>
      <c r="B4094" s="399" t="s">
        <v>4249</v>
      </c>
      <c r="C4094" s="399" t="s">
        <v>3611</v>
      </c>
      <c r="D4094" s="399" t="s">
        <v>4473</v>
      </c>
      <c r="E4094" s="400" t="s">
        <v>947</v>
      </c>
      <c r="F4094" s="399" t="s">
        <v>947</v>
      </c>
      <c r="G4094" s="399">
        <v>96689</v>
      </c>
      <c r="H4094" s="399" t="s">
        <v>5332</v>
      </c>
      <c r="I4094" s="399" t="s">
        <v>1036</v>
      </c>
      <c r="J4094" s="399" t="s">
        <v>950</v>
      </c>
      <c r="K4094" s="400">
        <v>9.4</v>
      </c>
      <c r="L4094" s="399" t="s">
        <v>951</v>
      </c>
    </row>
    <row r="4095" spans="1:12" ht="13.5">
      <c r="A4095" s="399" t="s">
        <v>4248</v>
      </c>
      <c r="B4095" s="399" t="s">
        <v>4249</v>
      </c>
      <c r="C4095" s="399" t="s">
        <v>3611</v>
      </c>
      <c r="D4095" s="399" t="s">
        <v>4473</v>
      </c>
      <c r="E4095" s="400" t="s">
        <v>947</v>
      </c>
      <c r="F4095" s="399" t="s">
        <v>947</v>
      </c>
      <c r="G4095" s="399">
        <v>96690</v>
      </c>
      <c r="H4095" s="399" t="s">
        <v>5333</v>
      </c>
      <c r="I4095" s="399" t="s">
        <v>1036</v>
      </c>
      <c r="J4095" s="399" t="s">
        <v>950</v>
      </c>
      <c r="K4095" s="400">
        <v>18.059999999999999</v>
      </c>
      <c r="L4095" s="399" t="s">
        <v>951</v>
      </c>
    </row>
    <row r="4096" spans="1:12" ht="13.5">
      <c r="A4096" s="399" t="s">
        <v>4248</v>
      </c>
      <c r="B4096" s="399" t="s">
        <v>4249</v>
      </c>
      <c r="C4096" s="399" t="s">
        <v>3611</v>
      </c>
      <c r="D4096" s="399" t="s">
        <v>4473</v>
      </c>
      <c r="E4096" s="400" t="s">
        <v>947</v>
      </c>
      <c r="F4096" s="399" t="s">
        <v>947</v>
      </c>
      <c r="G4096" s="399">
        <v>96691</v>
      </c>
      <c r="H4096" s="399" t="s">
        <v>5334</v>
      </c>
      <c r="I4096" s="399" t="s">
        <v>1036</v>
      </c>
      <c r="J4096" s="399" t="s">
        <v>950</v>
      </c>
      <c r="K4096" s="400">
        <v>18.63</v>
      </c>
      <c r="L4096" s="399" t="s">
        <v>951</v>
      </c>
    </row>
    <row r="4097" spans="1:12" ht="13.5">
      <c r="A4097" s="399" t="s">
        <v>4248</v>
      </c>
      <c r="B4097" s="399" t="s">
        <v>4249</v>
      </c>
      <c r="C4097" s="399" t="s">
        <v>3611</v>
      </c>
      <c r="D4097" s="399" t="s">
        <v>4473</v>
      </c>
      <c r="E4097" s="400" t="s">
        <v>947</v>
      </c>
      <c r="F4097" s="399" t="s">
        <v>947</v>
      </c>
      <c r="G4097" s="399">
        <v>96692</v>
      </c>
      <c r="H4097" s="399" t="s">
        <v>5335</v>
      </c>
      <c r="I4097" s="399" t="s">
        <v>1036</v>
      </c>
      <c r="J4097" s="399" t="s">
        <v>950</v>
      </c>
      <c r="K4097" s="400">
        <v>27.34</v>
      </c>
      <c r="L4097" s="399" t="s">
        <v>951</v>
      </c>
    </row>
    <row r="4098" spans="1:12" ht="13.5">
      <c r="A4098" s="399" t="s">
        <v>4248</v>
      </c>
      <c r="B4098" s="399" t="s">
        <v>4249</v>
      </c>
      <c r="C4098" s="399" t="s">
        <v>3611</v>
      </c>
      <c r="D4098" s="399" t="s">
        <v>4473</v>
      </c>
      <c r="E4098" s="400" t="s">
        <v>947</v>
      </c>
      <c r="F4098" s="399" t="s">
        <v>947</v>
      </c>
      <c r="G4098" s="399">
        <v>96693</v>
      </c>
      <c r="H4098" s="399" t="s">
        <v>5336</v>
      </c>
      <c r="I4098" s="399" t="s">
        <v>1036</v>
      </c>
      <c r="J4098" s="399" t="s">
        <v>950</v>
      </c>
      <c r="K4098" s="400">
        <v>25.95</v>
      </c>
      <c r="L4098" s="399" t="s">
        <v>951</v>
      </c>
    </row>
    <row r="4099" spans="1:12" ht="13.5">
      <c r="A4099" s="399" t="s">
        <v>4248</v>
      </c>
      <c r="B4099" s="399" t="s">
        <v>4249</v>
      </c>
      <c r="C4099" s="399" t="s">
        <v>3611</v>
      </c>
      <c r="D4099" s="399" t="s">
        <v>4473</v>
      </c>
      <c r="E4099" s="400" t="s">
        <v>947</v>
      </c>
      <c r="F4099" s="399" t="s">
        <v>947</v>
      </c>
      <c r="G4099" s="399">
        <v>96694</v>
      </c>
      <c r="H4099" s="399" t="s">
        <v>5337</v>
      </c>
      <c r="I4099" s="399" t="s">
        <v>1036</v>
      </c>
      <c r="J4099" s="399" t="s">
        <v>950</v>
      </c>
      <c r="K4099" s="400">
        <v>59.13</v>
      </c>
      <c r="L4099" s="399" t="s">
        <v>951</v>
      </c>
    </row>
    <row r="4100" spans="1:12" ht="13.5">
      <c r="A4100" s="399" t="s">
        <v>4248</v>
      </c>
      <c r="B4100" s="399" t="s">
        <v>4249</v>
      </c>
      <c r="C4100" s="399" t="s">
        <v>3611</v>
      </c>
      <c r="D4100" s="399" t="s">
        <v>4473</v>
      </c>
      <c r="E4100" s="400" t="s">
        <v>947</v>
      </c>
      <c r="F4100" s="399" t="s">
        <v>947</v>
      </c>
      <c r="G4100" s="399">
        <v>96695</v>
      </c>
      <c r="H4100" s="399" t="s">
        <v>5338</v>
      </c>
      <c r="I4100" s="399" t="s">
        <v>1036</v>
      </c>
      <c r="J4100" s="399" t="s">
        <v>950</v>
      </c>
      <c r="K4100" s="400">
        <v>57.5</v>
      </c>
      <c r="L4100" s="399" t="s">
        <v>951</v>
      </c>
    </row>
    <row r="4101" spans="1:12" ht="13.5">
      <c r="A4101" s="399" t="s">
        <v>4248</v>
      </c>
      <c r="B4101" s="399" t="s">
        <v>4249</v>
      </c>
      <c r="C4101" s="399" t="s">
        <v>3611</v>
      </c>
      <c r="D4101" s="399" t="s">
        <v>4473</v>
      </c>
      <c r="E4101" s="400" t="s">
        <v>947</v>
      </c>
      <c r="F4101" s="399" t="s">
        <v>947</v>
      </c>
      <c r="G4101" s="399">
        <v>96696</v>
      </c>
      <c r="H4101" s="399" t="s">
        <v>5339</v>
      </c>
      <c r="I4101" s="399" t="s">
        <v>1036</v>
      </c>
      <c r="J4101" s="399" t="s">
        <v>950</v>
      </c>
      <c r="K4101" s="400">
        <v>88.9</v>
      </c>
      <c r="L4101" s="399" t="s">
        <v>951</v>
      </c>
    </row>
    <row r="4102" spans="1:12" ht="13.5">
      <c r="A4102" s="399" t="s">
        <v>4248</v>
      </c>
      <c r="B4102" s="399" t="s">
        <v>4249</v>
      </c>
      <c r="C4102" s="399" t="s">
        <v>3611</v>
      </c>
      <c r="D4102" s="399" t="s">
        <v>4473</v>
      </c>
      <c r="E4102" s="400" t="s">
        <v>947</v>
      </c>
      <c r="F4102" s="399" t="s">
        <v>947</v>
      </c>
      <c r="G4102" s="399">
        <v>96697</v>
      </c>
      <c r="H4102" s="399" t="s">
        <v>5340</v>
      </c>
      <c r="I4102" s="399" t="s">
        <v>1036</v>
      </c>
      <c r="J4102" s="399" t="s">
        <v>950</v>
      </c>
      <c r="K4102" s="400">
        <v>132.97999999999999</v>
      </c>
      <c r="L4102" s="399" t="s">
        <v>951</v>
      </c>
    </row>
    <row r="4103" spans="1:12" ht="13.5">
      <c r="A4103" s="399" t="s">
        <v>4248</v>
      </c>
      <c r="B4103" s="399" t="s">
        <v>4249</v>
      </c>
      <c r="C4103" s="399" t="s">
        <v>3611</v>
      </c>
      <c r="D4103" s="399" t="s">
        <v>4473</v>
      </c>
      <c r="E4103" s="400" t="s">
        <v>947</v>
      </c>
      <c r="F4103" s="399" t="s">
        <v>947</v>
      </c>
      <c r="G4103" s="399">
        <v>96698</v>
      </c>
      <c r="H4103" s="399" t="s">
        <v>5341</v>
      </c>
      <c r="I4103" s="399" t="s">
        <v>1036</v>
      </c>
      <c r="J4103" s="399" t="s">
        <v>950</v>
      </c>
      <c r="K4103" s="400">
        <v>2.9</v>
      </c>
      <c r="L4103" s="399" t="s">
        <v>951</v>
      </c>
    </row>
    <row r="4104" spans="1:12" ht="13.5">
      <c r="A4104" s="399" t="s">
        <v>4248</v>
      </c>
      <c r="B4104" s="399" t="s">
        <v>4249</v>
      </c>
      <c r="C4104" s="399" t="s">
        <v>3611</v>
      </c>
      <c r="D4104" s="399" t="s">
        <v>4473</v>
      </c>
      <c r="E4104" s="400" t="s">
        <v>947</v>
      </c>
      <c r="F4104" s="399" t="s">
        <v>947</v>
      </c>
      <c r="G4104" s="399">
        <v>96699</v>
      </c>
      <c r="H4104" s="399" t="s">
        <v>5342</v>
      </c>
      <c r="I4104" s="399" t="s">
        <v>1036</v>
      </c>
      <c r="J4104" s="399" t="s">
        <v>950</v>
      </c>
      <c r="K4104" s="400">
        <v>13.48</v>
      </c>
      <c r="L4104" s="399" t="s">
        <v>951</v>
      </c>
    </row>
    <row r="4105" spans="1:12" ht="13.5">
      <c r="A4105" s="399" t="s">
        <v>4248</v>
      </c>
      <c r="B4105" s="399" t="s">
        <v>4249</v>
      </c>
      <c r="C4105" s="399" t="s">
        <v>3611</v>
      </c>
      <c r="D4105" s="399" t="s">
        <v>4473</v>
      </c>
      <c r="E4105" s="400" t="s">
        <v>947</v>
      </c>
      <c r="F4105" s="399" t="s">
        <v>947</v>
      </c>
      <c r="G4105" s="399">
        <v>96700</v>
      </c>
      <c r="H4105" s="399" t="s">
        <v>5343</v>
      </c>
      <c r="I4105" s="399" t="s">
        <v>1036</v>
      </c>
      <c r="J4105" s="399" t="s">
        <v>950</v>
      </c>
      <c r="K4105" s="400">
        <v>9.6999999999999993</v>
      </c>
      <c r="L4105" s="399" t="s">
        <v>951</v>
      </c>
    </row>
    <row r="4106" spans="1:12" ht="13.5">
      <c r="A4106" s="399" t="s">
        <v>4248</v>
      </c>
      <c r="B4106" s="399" t="s">
        <v>4249</v>
      </c>
      <c r="C4106" s="399" t="s">
        <v>3611</v>
      </c>
      <c r="D4106" s="399" t="s">
        <v>4473</v>
      </c>
      <c r="E4106" s="400" t="s">
        <v>947</v>
      </c>
      <c r="F4106" s="399" t="s">
        <v>947</v>
      </c>
      <c r="G4106" s="399">
        <v>96701</v>
      </c>
      <c r="H4106" s="399" t="s">
        <v>5344</v>
      </c>
      <c r="I4106" s="399" t="s">
        <v>1036</v>
      </c>
      <c r="J4106" s="399" t="s">
        <v>950</v>
      </c>
      <c r="K4106" s="400">
        <v>3.99</v>
      </c>
      <c r="L4106" s="399" t="s">
        <v>951</v>
      </c>
    </row>
    <row r="4107" spans="1:12" ht="13.5">
      <c r="A4107" s="399" t="s">
        <v>4248</v>
      </c>
      <c r="B4107" s="399" t="s">
        <v>4249</v>
      </c>
      <c r="C4107" s="399" t="s">
        <v>3611</v>
      </c>
      <c r="D4107" s="399" t="s">
        <v>4473</v>
      </c>
      <c r="E4107" s="400" t="s">
        <v>947</v>
      </c>
      <c r="F4107" s="399" t="s">
        <v>947</v>
      </c>
      <c r="G4107" s="399">
        <v>96702</v>
      </c>
      <c r="H4107" s="399" t="s">
        <v>5345</v>
      </c>
      <c r="I4107" s="399" t="s">
        <v>1036</v>
      </c>
      <c r="J4107" s="399" t="s">
        <v>950</v>
      </c>
      <c r="K4107" s="400">
        <v>4.18</v>
      </c>
      <c r="L4107" s="399" t="s">
        <v>951</v>
      </c>
    </row>
    <row r="4108" spans="1:12" ht="13.5">
      <c r="A4108" s="399" t="s">
        <v>4248</v>
      </c>
      <c r="B4108" s="399" t="s">
        <v>4249</v>
      </c>
      <c r="C4108" s="399" t="s">
        <v>3611</v>
      </c>
      <c r="D4108" s="399" t="s">
        <v>4473</v>
      </c>
      <c r="E4108" s="400" t="s">
        <v>947</v>
      </c>
      <c r="F4108" s="399" t="s">
        <v>947</v>
      </c>
      <c r="G4108" s="399">
        <v>96703</v>
      </c>
      <c r="H4108" s="399" t="s">
        <v>5346</v>
      </c>
      <c r="I4108" s="399" t="s">
        <v>1036</v>
      </c>
      <c r="J4108" s="399" t="s">
        <v>950</v>
      </c>
      <c r="K4108" s="400">
        <v>8.2100000000000009</v>
      </c>
      <c r="L4108" s="399" t="s">
        <v>951</v>
      </c>
    </row>
    <row r="4109" spans="1:12" ht="13.5">
      <c r="A4109" s="399" t="s">
        <v>4248</v>
      </c>
      <c r="B4109" s="399" t="s">
        <v>4249</v>
      </c>
      <c r="C4109" s="399" t="s">
        <v>3611</v>
      </c>
      <c r="D4109" s="399" t="s">
        <v>4473</v>
      </c>
      <c r="E4109" s="400" t="s">
        <v>947</v>
      </c>
      <c r="F4109" s="399" t="s">
        <v>947</v>
      </c>
      <c r="G4109" s="399">
        <v>96704</v>
      </c>
      <c r="H4109" s="399" t="s">
        <v>5347</v>
      </c>
      <c r="I4109" s="399" t="s">
        <v>1036</v>
      </c>
      <c r="J4109" s="399" t="s">
        <v>950</v>
      </c>
      <c r="K4109" s="400">
        <v>9.4499999999999993</v>
      </c>
      <c r="L4109" s="399" t="s">
        <v>951</v>
      </c>
    </row>
    <row r="4110" spans="1:12" ht="13.5">
      <c r="A4110" s="399" t="s">
        <v>4248</v>
      </c>
      <c r="B4110" s="399" t="s">
        <v>4249</v>
      </c>
      <c r="C4110" s="399" t="s">
        <v>3611</v>
      </c>
      <c r="D4110" s="399" t="s">
        <v>4473</v>
      </c>
      <c r="E4110" s="400" t="s">
        <v>947</v>
      </c>
      <c r="F4110" s="399" t="s">
        <v>947</v>
      </c>
      <c r="G4110" s="399">
        <v>96705</v>
      </c>
      <c r="H4110" s="399" t="s">
        <v>5348</v>
      </c>
      <c r="I4110" s="399" t="s">
        <v>1036</v>
      </c>
      <c r="J4110" s="399" t="s">
        <v>950</v>
      </c>
      <c r="K4110" s="400">
        <v>12.35</v>
      </c>
      <c r="L4110" s="399" t="s">
        <v>951</v>
      </c>
    </row>
    <row r="4111" spans="1:12" ht="13.5">
      <c r="A4111" s="399" t="s">
        <v>4248</v>
      </c>
      <c r="B4111" s="399" t="s">
        <v>4249</v>
      </c>
      <c r="C4111" s="399" t="s">
        <v>3611</v>
      </c>
      <c r="D4111" s="399" t="s">
        <v>4473</v>
      </c>
      <c r="E4111" s="400" t="s">
        <v>947</v>
      </c>
      <c r="F4111" s="399" t="s">
        <v>947</v>
      </c>
      <c r="G4111" s="399">
        <v>96706</v>
      </c>
      <c r="H4111" s="399" t="s">
        <v>5349</v>
      </c>
      <c r="I4111" s="399" t="s">
        <v>1036</v>
      </c>
      <c r="J4111" s="399" t="s">
        <v>950</v>
      </c>
      <c r="K4111" s="400">
        <v>18.57</v>
      </c>
      <c r="L4111" s="399" t="s">
        <v>951</v>
      </c>
    </row>
    <row r="4112" spans="1:12" ht="13.5">
      <c r="A4112" s="399" t="s">
        <v>4248</v>
      </c>
      <c r="B4112" s="399" t="s">
        <v>4249</v>
      </c>
      <c r="C4112" s="399" t="s">
        <v>3611</v>
      </c>
      <c r="D4112" s="399" t="s">
        <v>4473</v>
      </c>
      <c r="E4112" s="400" t="s">
        <v>947</v>
      </c>
      <c r="F4112" s="399" t="s">
        <v>947</v>
      </c>
      <c r="G4112" s="399">
        <v>96707</v>
      </c>
      <c r="H4112" s="399" t="s">
        <v>5350</v>
      </c>
      <c r="I4112" s="399" t="s">
        <v>1036</v>
      </c>
      <c r="J4112" s="399" t="s">
        <v>950</v>
      </c>
      <c r="K4112" s="400">
        <v>38.049999999999997</v>
      </c>
      <c r="L4112" s="399" t="s">
        <v>951</v>
      </c>
    </row>
    <row r="4113" spans="1:12" ht="13.5">
      <c r="A4113" s="399" t="s">
        <v>4248</v>
      </c>
      <c r="B4113" s="399" t="s">
        <v>4249</v>
      </c>
      <c r="C4113" s="399" t="s">
        <v>3611</v>
      </c>
      <c r="D4113" s="399" t="s">
        <v>4473</v>
      </c>
      <c r="E4113" s="400" t="s">
        <v>947</v>
      </c>
      <c r="F4113" s="399" t="s">
        <v>947</v>
      </c>
      <c r="G4113" s="399">
        <v>96708</v>
      </c>
      <c r="H4113" s="399" t="s">
        <v>5351</v>
      </c>
      <c r="I4113" s="399" t="s">
        <v>1036</v>
      </c>
      <c r="J4113" s="399" t="s">
        <v>950</v>
      </c>
      <c r="K4113" s="400">
        <v>59.84</v>
      </c>
      <c r="L4113" s="399" t="s">
        <v>951</v>
      </c>
    </row>
    <row r="4114" spans="1:12" ht="13.5">
      <c r="A4114" s="399" t="s">
        <v>4248</v>
      </c>
      <c r="B4114" s="399" t="s">
        <v>4249</v>
      </c>
      <c r="C4114" s="399" t="s">
        <v>3611</v>
      </c>
      <c r="D4114" s="399" t="s">
        <v>4473</v>
      </c>
      <c r="E4114" s="400" t="s">
        <v>947</v>
      </c>
      <c r="F4114" s="399" t="s">
        <v>947</v>
      </c>
      <c r="G4114" s="399">
        <v>96709</v>
      </c>
      <c r="H4114" s="399" t="s">
        <v>5352</v>
      </c>
      <c r="I4114" s="399" t="s">
        <v>1036</v>
      </c>
      <c r="J4114" s="399" t="s">
        <v>950</v>
      </c>
      <c r="K4114" s="400">
        <v>94.37</v>
      </c>
      <c r="L4114" s="399" t="s">
        <v>951</v>
      </c>
    </row>
    <row r="4115" spans="1:12" ht="13.5">
      <c r="A4115" s="399" t="s">
        <v>4248</v>
      </c>
      <c r="B4115" s="399" t="s">
        <v>4249</v>
      </c>
      <c r="C4115" s="399" t="s">
        <v>3611</v>
      </c>
      <c r="D4115" s="399" t="s">
        <v>4473</v>
      </c>
      <c r="E4115" s="400" t="s">
        <v>947</v>
      </c>
      <c r="F4115" s="399" t="s">
        <v>947</v>
      </c>
      <c r="G4115" s="399">
        <v>96710</v>
      </c>
      <c r="H4115" s="399" t="s">
        <v>5353</v>
      </c>
      <c r="I4115" s="399" t="s">
        <v>1036</v>
      </c>
      <c r="J4115" s="399" t="s">
        <v>950</v>
      </c>
      <c r="K4115" s="400">
        <v>5.0599999999999996</v>
      </c>
      <c r="L4115" s="399" t="s">
        <v>951</v>
      </c>
    </row>
    <row r="4116" spans="1:12" ht="13.5">
      <c r="A4116" s="399" t="s">
        <v>4248</v>
      </c>
      <c r="B4116" s="399" t="s">
        <v>4249</v>
      </c>
      <c r="C4116" s="399" t="s">
        <v>3611</v>
      </c>
      <c r="D4116" s="399" t="s">
        <v>4473</v>
      </c>
      <c r="E4116" s="400" t="s">
        <v>947</v>
      </c>
      <c r="F4116" s="399" t="s">
        <v>947</v>
      </c>
      <c r="G4116" s="399">
        <v>96711</v>
      </c>
      <c r="H4116" s="399" t="s">
        <v>5354</v>
      </c>
      <c r="I4116" s="399" t="s">
        <v>1036</v>
      </c>
      <c r="J4116" s="399" t="s">
        <v>950</v>
      </c>
      <c r="K4116" s="400">
        <v>7.82</v>
      </c>
      <c r="L4116" s="399" t="s">
        <v>951</v>
      </c>
    </row>
    <row r="4117" spans="1:12" ht="13.5">
      <c r="A4117" s="399" t="s">
        <v>4248</v>
      </c>
      <c r="B4117" s="399" t="s">
        <v>4249</v>
      </c>
      <c r="C4117" s="399" t="s">
        <v>3611</v>
      </c>
      <c r="D4117" s="399" t="s">
        <v>4473</v>
      </c>
      <c r="E4117" s="400" t="s">
        <v>947</v>
      </c>
      <c r="F4117" s="399" t="s">
        <v>947</v>
      </c>
      <c r="G4117" s="399">
        <v>96712</v>
      </c>
      <c r="H4117" s="399" t="s">
        <v>5355</v>
      </c>
      <c r="I4117" s="399" t="s">
        <v>1036</v>
      </c>
      <c r="J4117" s="399" t="s">
        <v>950</v>
      </c>
      <c r="K4117" s="400">
        <v>14.78</v>
      </c>
      <c r="L4117" s="399" t="s">
        <v>951</v>
      </c>
    </row>
    <row r="4118" spans="1:12" ht="13.5">
      <c r="A4118" s="399" t="s">
        <v>4248</v>
      </c>
      <c r="B4118" s="399" t="s">
        <v>4249</v>
      </c>
      <c r="C4118" s="399" t="s">
        <v>3611</v>
      </c>
      <c r="D4118" s="399" t="s">
        <v>4473</v>
      </c>
      <c r="E4118" s="400" t="s">
        <v>947</v>
      </c>
      <c r="F4118" s="399" t="s">
        <v>947</v>
      </c>
      <c r="G4118" s="399">
        <v>96713</v>
      </c>
      <c r="H4118" s="399" t="s">
        <v>5356</v>
      </c>
      <c r="I4118" s="399" t="s">
        <v>1036</v>
      </c>
      <c r="J4118" s="399" t="s">
        <v>950</v>
      </c>
      <c r="K4118" s="400">
        <v>20.59</v>
      </c>
      <c r="L4118" s="399" t="s">
        <v>951</v>
      </c>
    </row>
    <row r="4119" spans="1:12" ht="13.5">
      <c r="A4119" s="399" t="s">
        <v>4248</v>
      </c>
      <c r="B4119" s="399" t="s">
        <v>4249</v>
      </c>
      <c r="C4119" s="399" t="s">
        <v>3611</v>
      </c>
      <c r="D4119" s="399" t="s">
        <v>4473</v>
      </c>
      <c r="E4119" s="400" t="s">
        <v>947</v>
      </c>
      <c r="F4119" s="399" t="s">
        <v>947</v>
      </c>
      <c r="G4119" s="399">
        <v>96714</v>
      </c>
      <c r="H4119" s="399" t="s">
        <v>5357</v>
      </c>
      <c r="I4119" s="399" t="s">
        <v>1036</v>
      </c>
      <c r="J4119" s="399" t="s">
        <v>950</v>
      </c>
      <c r="K4119" s="400">
        <v>34.56</v>
      </c>
      <c r="L4119" s="399" t="s">
        <v>951</v>
      </c>
    </row>
    <row r="4120" spans="1:12" ht="13.5">
      <c r="A4120" s="399" t="s">
        <v>4248</v>
      </c>
      <c r="B4120" s="399" t="s">
        <v>4249</v>
      </c>
      <c r="C4120" s="399" t="s">
        <v>3611</v>
      </c>
      <c r="D4120" s="399" t="s">
        <v>4473</v>
      </c>
      <c r="E4120" s="400" t="s">
        <v>947</v>
      </c>
      <c r="F4120" s="399" t="s">
        <v>947</v>
      </c>
      <c r="G4120" s="399">
        <v>96715</v>
      </c>
      <c r="H4120" s="399" t="s">
        <v>5358</v>
      </c>
      <c r="I4120" s="399" t="s">
        <v>1036</v>
      </c>
      <c r="J4120" s="399" t="s">
        <v>950</v>
      </c>
      <c r="K4120" s="400">
        <v>64.11</v>
      </c>
      <c r="L4120" s="399" t="s">
        <v>951</v>
      </c>
    </row>
    <row r="4121" spans="1:12" ht="13.5">
      <c r="A4121" s="399" t="s">
        <v>4248</v>
      </c>
      <c r="B4121" s="399" t="s">
        <v>4249</v>
      </c>
      <c r="C4121" s="399" t="s">
        <v>3611</v>
      </c>
      <c r="D4121" s="399" t="s">
        <v>4473</v>
      </c>
      <c r="E4121" s="400" t="s">
        <v>947</v>
      </c>
      <c r="F4121" s="399" t="s">
        <v>947</v>
      </c>
      <c r="G4121" s="399">
        <v>96716</v>
      </c>
      <c r="H4121" s="399" t="s">
        <v>5359</v>
      </c>
      <c r="I4121" s="399" t="s">
        <v>1036</v>
      </c>
      <c r="J4121" s="399" t="s">
        <v>950</v>
      </c>
      <c r="K4121" s="400">
        <v>96.08</v>
      </c>
      <c r="L4121" s="399" t="s">
        <v>951</v>
      </c>
    </row>
    <row r="4122" spans="1:12" ht="13.5">
      <c r="A4122" s="399" t="s">
        <v>4248</v>
      </c>
      <c r="B4122" s="399" t="s">
        <v>4249</v>
      </c>
      <c r="C4122" s="399" t="s">
        <v>3611</v>
      </c>
      <c r="D4122" s="399" t="s">
        <v>4473</v>
      </c>
      <c r="E4122" s="400" t="s">
        <v>947</v>
      </c>
      <c r="F4122" s="399" t="s">
        <v>947</v>
      </c>
      <c r="G4122" s="399">
        <v>96717</v>
      </c>
      <c r="H4122" s="399" t="s">
        <v>5360</v>
      </c>
      <c r="I4122" s="399" t="s">
        <v>1036</v>
      </c>
      <c r="J4122" s="399" t="s">
        <v>950</v>
      </c>
      <c r="K4122" s="400">
        <v>150.97</v>
      </c>
      <c r="L4122" s="399" t="s">
        <v>951</v>
      </c>
    </row>
    <row r="4123" spans="1:12" ht="13.5">
      <c r="A4123" s="399" t="s">
        <v>4248</v>
      </c>
      <c r="B4123" s="399" t="s">
        <v>4249</v>
      </c>
      <c r="C4123" s="399" t="s">
        <v>3611</v>
      </c>
      <c r="D4123" s="399" t="s">
        <v>4473</v>
      </c>
      <c r="E4123" s="400" t="s">
        <v>947</v>
      </c>
      <c r="F4123" s="399" t="s">
        <v>947</v>
      </c>
      <c r="G4123" s="399">
        <v>96736</v>
      </c>
      <c r="H4123" s="399" t="s">
        <v>5361</v>
      </c>
      <c r="I4123" s="399" t="s">
        <v>1036</v>
      </c>
      <c r="J4123" s="399" t="s">
        <v>950</v>
      </c>
      <c r="K4123" s="400">
        <v>4.4800000000000004</v>
      </c>
      <c r="L4123" s="399" t="s">
        <v>951</v>
      </c>
    </row>
    <row r="4124" spans="1:12" ht="13.5">
      <c r="A4124" s="399" t="s">
        <v>4248</v>
      </c>
      <c r="B4124" s="399" t="s">
        <v>4249</v>
      </c>
      <c r="C4124" s="399" t="s">
        <v>3611</v>
      </c>
      <c r="D4124" s="399" t="s">
        <v>4473</v>
      </c>
      <c r="E4124" s="400" t="s">
        <v>947</v>
      </c>
      <c r="F4124" s="399" t="s">
        <v>947</v>
      </c>
      <c r="G4124" s="399">
        <v>96737</v>
      </c>
      <c r="H4124" s="399" t="s">
        <v>5362</v>
      </c>
      <c r="I4124" s="399" t="s">
        <v>1036</v>
      </c>
      <c r="J4124" s="399" t="s">
        <v>950</v>
      </c>
      <c r="K4124" s="400">
        <v>5.05</v>
      </c>
      <c r="L4124" s="399" t="s">
        <v>951</v>
      </c>
    </row>
    <row r="4125" spans="1:12" ht="13.5">
      <c r="A4125" s="399" t="s">
        <v>4248</v>
      </c>
      <c r="B4125" s="399" t="s">
        <v>4249</v>
      </c>
      <c r="C4125" s="399" t="s">
        <v>3611</v>
      </c>
      <c r="D4125" s="399" t="s">
        <v>4473</v>
      </c>
      <c r="E4125" s="400" t="s">
        <v>947</v>
      </c>
      <c r="F4125" s="399" t="s">
        <v>947</v>
      </c>
      <c r="G4125" s="399">
        <v>96738</v>
      </c>
      <c r="H4125" s="399" t="s">
        <v>5363</v>
      </c>
      <c r="I4125" s="399" t="s">
        <v>1036</v>
      </c>
      <c r="J4125" s="399" t="s">
        <v>950</v>
      </c>
      <c r="K4125" s="400">
        <v>15.63</v>
      </c>
      <c r="L4125" s="399" t="s">
        <v>951</v>
      </c>
    </row>
    <row r="4126" spans="1:12" ht="13.5">
      <c r="A4126" s="399" t="s">
        <v>4248</v>
      </c>
      <c r="B4126" s="399" t="s">
        <v>4249</v>
      </c>
      <c r="C4126" s="399" t="s">
        <v>3611</v>
      </c>
      <c r="D4126" s="399" t="s">
        <v>4473</v>
      </c>
      <c r="E4126" s="400" t="s">
        <v>947</v>
      </c>
      <c r="F4126" s="399" t="s">
        <v>947</v>
      </c>
      <c r="G4126" s="399">
        <v>96739</v>
      </c>
      <c r="H4126" s="399" t="s">
        <v>5364</v>
      </c>
      <c r="I4126" s="399" t="s">
        <v>1036</v>
      </c>
      <c r="J4126" s="399" t="s">
        <v>950</v>
      </c>
      <c r="K4126" s="400">
        <v>6.53</v>
      </c>
      <c r="L4126" s="399" t="s">
        <v>951</v>
      </c>
    </row>
    <row r="4127" spans="1:12" ht="13.5">
      <c r="A4127" s="399" t="s">
        <v>4248</v>
      </c>
      <c r="B4127" s="399" t="s">
        <v>4249</v>
      </c>
      <c r="C4127" s="399" t="s">
        <v>3611</v>
      </c>
      <c r="D4127" s="399" t="s">
        <v>4473</v>
      </c>
      <c r="E4127" s="400" t="s">
        <v>947</v>
      </c>
      <c r="F4127" s="399" t="s">
        <v>947</v>
      </c>
      <c r="G4127" s="399">
        <v>96740</v>
      </c>
      <c r="H4127" s="399" t="s">
        <v>5365</v>
      </c>
      <c r="I4127" s="399" t="s">
        <v>1036</v>
      </c>
      <c r="J4127" s="399" t="s">
        <v>950</v>
      </c>
      <c r="K4127" s="400">
        <v>24.16</v>
      </c>
      <c r="L4127" s="399" t="s">
        <v>951</v>
      </c>
    </row>
    <row r="4128" spans="1:12" ht="13.5">
      <c r="A4128" s="399" t="s">
        <v>4248</v>
      </c>
      <c r="B4128" s="399" t="s">
        <v>4249</v>
      </c>
      <c r="C4128" s="399" t="s">
        <v>3611</v>
      </c>
      <c r="D4128" s="399" t="s">
        <v>4473</v>
      </c>
      <c r="E4128" s="400" t="s">
        <v>947</v>
      </c>
      <c r="F4128" s="399" t="s">
        <v>947</v>
      </c>
      <c r="G4128" s="399">
        <v>96741</v>
      </c>
      <c r="H4128" s="399" t="s">
        <v>5366</v>
      </c>
      <c r="I4128" s="399" t="s">
        <v>1036</v>
      </c>
      <c r="J4128" s="399" t="s">
        <v>950</v>
      </c>
      <c r="K4128" s="400">
        <v>9.9700000000000006</v>
      </c>
      <c r="L4128" s="399" t="s">
        <v>951</v>
      </c>
    </row>
    <row r="4129" spans="1:12" ht="13.5">
      <c r="A4129" s="399" t="s">
        <v>4248</v>
      </c>
      <c r="B4129" s="399" t="s">
        <v>4249</v>
      </c>
      <c r="C4129" s="399" t="s">
        <v>3611</v>
      </c>
      <c r="D4129" s="399" t="s">
        <v>4473</v>
      </c>
      <c r="E4129" s="400" t="s">
        <v>947</v>
      </c>
      <c r="F4129" s="399" t="s">
        <v>947</v>
      </c>
      <c r="G4129" s="399">
        <v>96742</v>
      </c>
      <c r="H4129" s="399" t="s">
        <v>5367</v>
      </c>
      <c r="I4129" s="399" t="s">
        <v>1036</v>
      </c>
      <c r="J4129" s="399" t="s">
        <v>950</v>
      </c>
      <c r="K4129" s="400">
        <v>15.14</v>
      </c>
      <c r="L4129" s="399" t="s">
        <v>951</v>
      </c>
    </row>
    <row r="4130" spans="1:12" ht="13.5">
      <c r="A4130" s="399" t="s">
        <v>4248</v>
      </c>
      <c r="B4130" s="399" t="s">
        <v>4249</v>
      </c>
      <c r="C4130" s="399" t="s">
        <v>3611</v>
      </c>
      <c r="D4130" s="399" t="s">
        <v>4473</v>
      </c>
      <c r="E4130" s="400" t="s">
        <v>947</v>
      </c>
      <c r="F4130" s="399" t="s">
        <v>947</v>
      </c>
      <c r="G4130" s="399">
        <v>96743</v>
      </c>
      <c r="H4130" s="399" t="s">
        <v>5368</v>
      </c>
      <c r="I4130" s="399" t="s">
        <v>1036</v>
      </c>
      <c r="J4130" s="399" t="s">
        <v>950</v>
      </c>
      <c r="K4130" s="400">
        <v>19.32</v>
      </c>
      <c r="L4130" s="399" t="s">
        <v>951</v>
      </c>
    </row>
    <row r="4131" spans="1:12" ht="13.5">
      <c r="A4131" s="399" t="s">
        <v>4248</v>
      </c>
      <c r="B4131" s="399" t="s">
        <v>4249</v>
      </c>
      <c r="C4131" s="399" t="s">
        <v>3611</v>
      </c>
      <c r="D4131" s="399" t="s">
        <v>4473</v>
      </c>
      <c r="E4131" s="400" t="s">
        <v>947</v>
      </c>
      <c r="F4131" s="399" t="s">
        <v>947</v>
      </c>
      <c r="G4131" s="399">
        <v>96744</v>
      </c>
      <c r="H4131" s="399" t="s">
        <v>5369</v>
      </c>
      <c r="I4131" s="399" t="s">
        <v>1036</v>
      </c>
      <c r="J4131" s="399" t="s">
        <v>950</v>
      </c>
      <c r="K4131" s="400">
        <v>40.79</v>
      </c>
      <c r="L4131" s="399" t="s">
        <v>951</v>
      </c>
    </row>
    <row r="4132" spans="1:12" ht="13.5">
      <c r="A4132" s="399" t="s">
        <v>4248</v>
      </c>
      <c r="B4132" s="399" t="s">
        <v>4249</v>
      </c>
      <c r="C4132" s="399" t="s">
        <v>3611</v>
      </c>
      <c r="D4132" s="399" t="s">
        <v>4473</v>
      </c>
      <c r="E4132" s="400" t="s">
        <v>947</v>
      </c>
      <c r="F4132" s="399" t="s">
        <v>947</v>
      </c>
      <c r="G4132" s="399">
        <v>96745</v>
      </c>
      <c r="H4132" s="399" t="s">
        <v>5370</v>
      </c>
      <c r="I4132" s="399" t="s">
        <v>1036</v>
      </c>
      <c r="J4132" s="399" t="s">
        <v>950</v>
      </c>
      <c r="K4132" s="400">
        <v>59.17</v>
      </c>
      <c r="L4132" s="399" t="s">
        <v>951</v>
      </c>
    </row>
    <row r="4133" spans="1:12" ht="13.5">
      <c r="A4133" s="399" t="s">
        <v>4248</v>
      </c>
      <c r="B4133" s="399" t="s">
        <v>4249</v>
      </c>
      <c r="C4133" s="399" t="s">
        <v>3611</v>
      </c>
      <c r="D4133" s="399" t="s">
        <v>4473</v>
      </c>
      <c r="E4133" s="400" t="s">
        <v>947</v>
      </c>
      <c r="F4133" s="399" t="s">
        <v>947</v>
      </c>
      <c r="G4133" s="399">
        <v>96746</v>
      </c>
      <c r="H4133" s="399" t="s">
        <v>5371</v>
      </c>
      <c r="I4133" s="399" t="s">
        <v>1036</v>
      </c>
      <c r="J4133" s="399" t="s">
        <v>950</v>
      </c>
      <c r="K4133" s="400">
        <v>94.33</v>
      </c>
      <c r="L4133" s="399" t="s">
        <v>951</v>
      </c>
    </row>
    <row r="4134" spans="1:12" ht="13.5">
      <c r="A4134" s="399" t="s">
        <v>4248</v>
      </c>
      <c r="B4134" s="399" t="s">
        <v>4249</v>
      </c>
      <c r="C4134" s="399" t="s">
        <v>3611</v>
      </c>
      <c r="D4134" s="399" t="s">
        <v>4473</v>
      </c>
      <c r="E4134" s="400" t="s">
        <v>947</v>
      </c>
      <c r="F4134" s="399" t="s">
        <v>947</v>
      </c>
      <c r="G4134" s="399">
        <v>96747</v>
      </c>
      <c r="H4134" s="399" t="s">
        <v>5372</v>
      </c>
      <c r="I4134" s="399" t="s">
        <v>1036</v>
      </c>
      <c r="J4134" s="399" t="s">
        <v>950</v>
      </c>
      <c r="K4134" s="400">
        <v>6.38</v>
      </c>
      <c r="L4134" s="399" t="s">
        <v>951</v>
      </c>
    </row>
    <row r="4135" spans="1:12" ht="13.5">
      <c r="A4135" s="399" t="s">
        <v>4248</v>
      </c>
      <c r="B4135" s="399" t="s">
        <v>4249</v>
      </c>
      <c r="C4135" s="399" t="s">
        <v>3611</v>
      </c>
      <c r="D4135" s="399" t="s">
        <v>4473</v>
      </c>
      <c r="E4135" s="400" t="s">
        <v>947</v>
      </c>
      <c r="F4135" s="399" t="s">
        <v>947</v>
      </c>
      <c r="G4135" s="399">
        <v>96748</v>
      </c>
      <c r="H4135" s="399" t="s">
        <v>5373</v>
      </c>
      <c r="I4135" s="399" t="s">
        <v>1036</v>
      </c>
      <c r="J4135" s="399" t="s">
        <v>950</v>
      </c>
      <c r="K4135" s="400">
        <v>7.11</v>
      </c>
      <c r="L4135" s="399" t="s">
        <v>951</v>
      </c>
    </row>
    <row r="4136" spans="1:12" ht="13.5">
      <c r="A4136" s="399" t="s">
        <v>4248</v>
      </c>
      <c r="B4136" s="399" t="s">
        <v>4249</v>
      </c>
      <c r="C4136" s="399" t="s">
        <v>3611</v>
      </c>
      <c r="D4136" s="399" t="s">
        <v>4473</v>
      </c>
      <c r="E4136" s="400" t="s">
        <v>947</v>
      </c>
      <c r="F4136" s="399" t="s">
        <v>947</v>
      </c>
      <c r="G4136" s="399">
        <v>96749</v>
      </c>
      <c r="H4136" s="399" t="s">
        <v>5374</v>
      </c>
      <c r="I4136" s="399" t="s">
        <v>1036</v>
      </c>
      <c r="J4136" s="399" t="s">
        <v>950</v>
      </c>
      <c r="K4136" s="400">
        <v>9.61</v>
      </c>
      <c r="L4136" s="399" t="s">
        <v>951</v>
      </c>
    </row>
    <row r="4137" spans="1:12" ht="13.5">
      <c r="A4137" s="399" t="s">
        <v>4248</v>
      </c>
      <c r="B4137" s="399" t="s">
        <v>4249</v>
      </c>
      <c r="C4137" s="399" t="s">
        <v>3611</v>
      </c>
      <c r="D4137" s="399" t="s">
        <v>4473</v>
      </c>
      <c r="E4137" s="400" t="s">
        <v>947</v>
      </c>
      <c r="F4137" s="399" t="s">
        <v>947</v>
      </c>
      <c r="G4137" s="399">
        <v>96750</v>
      </c>
      <c r="H4137" s="399" t="s">
        <v>5375</v>
      </c>
      <c r="I4137" s="399" t="s">
        <v>1036</v>
      </c>
      <c r="J4137" s="399" t="s">
        <v>950</v>
      </c>
      <c r="K4137" s="400">
        <v>12.45</v>
      </c>
      <c r="L4137" s="399" t="s">
        <v>951</v>
      </c>
    </row>
    <row r="4138" spans="1:12" ht="13.5">
      <c r="A4138" s="399" t="s">
        <v>4248</v>
      </c>
      <c r="B4138" s="399" t="s">
        <v>4249</v>
      </c>
      <c r="C4138" s="399" t="s">
        <v>3611</v>
      </c>
      <c r="D4138" s="399" t="s">
        <v>4473</v>
      </c>
      <c r="E4138" s="400" t="s">
        <v>947</v>
      </c>
      <c r="F4138" s="399" t="s">
        <v>947</v>
      </c>
      <c r="G4138" s="399">
        <v>96751</v>
      </c>
      <c r="H4138" s="399" t="s">
        <v>5376</v>
      </c>
      <c r="I4138" s="399" t="s">
        <v>1036</v>
      </c>
      <c r="J4138" s="399" t="s">
        <v>950</v>
      </c>
      <c r="K4138" s="400">
        <v>22.21</v>
      </c>
      <c r="L4138" s="399" t="s">
        <v>951</v>
      </c>
    </row>
    <row r="4139" spans="1:12" ht="13.5">
      <c r="A4139" s="399" t="s">
        <v>4248</v>
      </c>
      <c r="B4139" s="399" t="s">
        <v>4249</v>
      </c>
      <c r="C4139" s="399" t="s">
        <v>3611</v>
      </c>
      <c r="D4139" s="399" t="s">
        <v>4473</v>
      </c>
      <c r="E4139" s="400" t="s">
        <v>947</v>
      </c>
      <c r="F4139" s="399" t="s">
        <v>947</v>
      </c>
      <c r="G4139" s="399">
        <v>96752</v>
      </c>
      <c r="H4139" s="399" t="s">
        <v>5377</v>
      </c>
      <c r="I4139" s="399" t="s">
        <v>1036</v>
      </c>
      <c r="J4139" s="399" t="s">
        <v>950</v>
      </c>
      <c r="K4139" s="400">
        <v>28.43</v>
      </c>
      <c r="L4139" s="399" t="s">
        <v>951</v>
      </c>
    </row>
    <row r="4140" spans="1:12" ht="13.5">
      <c r="A4140" s="399" t="s">
        <v>4248</v>
      </c>
      <c r="B4140" s="399" t="s">
        <v>4249</v>
      </c>
      <c r="C4140" s="399" t="s">
        <v>3611</v>
      </c>
      <c r="D4140" s="399" t="s">
        <v>4473</v>
      </c>
      <c r="E4140" s="400" t="s">
        <v>947</v>
      </c>
      <c r="F4140" s="399" t="s">
        <v>947</v>
      </c>
      <c r="G4140" s="399">
        <v>96753</v>
      </c>
      <c r="H4140" s="399" t="s">
        <v>5378</v>
      </c>
      <c r="I4140" s="399" t="s">
        <v>1036</v>
      </c>
      <c r="J4140" s="399" t="s">
        <v>950</v>
      </c>
      <c r="K4140" s="400">
        <v>63.25</v>
      </c>
      <c r="L4140" s="399" t="s">
        <v>951</v>
      </c>
    </row>
    <row r="4141" spans="1:12" ht="13.5">
      <c r="A4141" s="399" t="s">
        <v>4248</v>
      </c>
      <c r="B4141" s="399" t="s">
        <v>4249</v>
      </c>
      <c r="C4141" s="399" t="s">
        <v>3611</v>
      </c>
      <c r="D4141" s="399" t="s">
        <v>4473</v>
      </c>
      <c r="E4141" s="400" t="s">
        <v>947</v>
      </c>
      <c r="F4141" s="399" t="s">
        <v>947</v>
      </c>
      <c r="G4141" s="399">
        <v>96754</v>
      </c>
      <c r="H4141" s="399" t="s">
        <v>5379</v>
      </c>
      <c r="I4141" s="399" t="s">
        <v>1036</v>
      </c>
      <c r="J4141" s="399" t="s">
        <v>950</v>
      </c>
      <c r="K4141" s="400">
        <v>87.88</v>
      </c>
      <c r="L4141" s="399" t="s">
        <v>951</v>
      </c>
    </row>
    <row r="4142" spans="1:12" ht="13.5">
      <c r="A4142" s="399" t="s">
        <v>4248</v>
      </c>
      <c r="B4142" s="399" t="s">
        <v>4249</v>
      </c>
      <c r="C4142" s="399" t="s">
        <v>3611</v>
      </c>
      <c r="D4142" s="399" t="s">
        <v>4473</v>
      </c>
      <c r="E4142" s="400" t="s">
        <v>947</v>
      </c>
      <c r="F4142" s="399" t="s">
        <v>947</v>
      </c>
      <c r="G4142" s="399">
        <v>96755</v>
      </c>
      <c r="H4142" s="399" t="s">
        <v>5380</v>
      </c>
      <c r="I4142" s="399" t="s">
        <v>1036</v>
      </c>
      <c r="J4142" s="399" t="s">
        <v>950</v>
      </c>
      <c r="K4142" s="400">
        <v>132.94</v>
      </c>
      <c r="L4142" s="399" t="s">
        <v>951</v>
      </c>
    </row>
    <row r="4143" spans="1:12" ht="13.5">
      <c r="A4143" s="399" t="s">
        <v>4248</v>
      </c>
      <c r="B4143" s="399" t="s">
        <v>4249</v>
      </c>
      <c r="C4143" s="399" t="s">
        <v>3611</v>
      </c>
      <c r="D4143" s="399" t="s">
        <v>4473</v>
      </c>
      <c r="E4143" s="400" t="s">
        <v>947</v>
      </c>
      <c r="F4143" s="399" t="s">
        <v>947</v>
      </c>
      <c r="G4143" s="399">
        <v>96756</v>
      </c>
      <c r="H4143" s="399" t="s">
        <v>5381</v>
      </c>
      <c r="I4143" s="399" t="s">
        <v>1036</v>
      </c>
      <c r="J4143" s="399" t="s">
        <v>950</v>
      </c>
      <c r="K4143" s="400">
        <v>11.25</v>
      </c>
      <c r="L4143" s="399" t="s">
        <v>951</v>
      </c>
    </row>
    <row r="4144" spans="1:12" ht="13.5">
      <c r="A4144" s="399" t="s">
        <v>4248</v>
      </c>
      <c r="B4144" s="399" t="s">
        <v>4249</v>
      </c>
      <c r="C4144" s="399" t="s">
        <v>3611</v>
      </c>
      <c r="D4144" s="399" t="s">
        <v>4473</v>
      </c>
      <c r="E4144" s="400" t="s">
        <v>947</v>
      </c>
      <c r="F4144" s="399" t="s">
        <v>947</v>
      </c>
      <c r="G4144" s="399">
        <v>96757</v>
      </c>
      <c r="H4144" s="399" t="s">
        <v>5382</v>
      </c>
      <c r="I4144" s="399" t="s">
        <v>1036</v>
      </c>
      <c r="J4144" s="399" t="s">
        <v>950</v>
      </c>
      <c r="K4144" s="400">
        <v>10.87</v>
      </c>
      <c r="L4144" s="399" t="s">
        <v>951</v>
      </c>
    </row>
    <row r="4145" spans="1:12" ht="13.5">
      <c r="A4145" s="399" t="s">
        <v>4248</v>
      </c>
      <c r="B4145" s="399" t="s">
        <v>4249</v>
      </c>
      <c r="C4145" s="399" t="s">
        <v>3611</v>
      </c>
      <c r="D4145" s="399" t="s">
        <v>4473</v>
      </c>
      <c r="E4145" s="400" t="s">
        <v>947</v>
      </c>
      <c r="F4145" s="399" t="s">
        <v>947</v>
      </c>
      <c r="G4145" s="399">
        <v>96758</v>
      </c>
      <c r="H4145" s="399" t="s">
        <v>5383</v>
      </c>
      <c r="I4145" s="399" t="s">
        <v>1036</v>
      </c>
      <c r="J4145" s="399" t="s">
        <v>950</v>
      </c>
      <c r="K4145" s="400">
        <v>12.91</v>
      </c>
      <c r="L4145" s="399" t="s">
        <v>951</v>
      </c>
    </row>
    <row r="4146" spans="1:12" ht="13.5">
      <c r="A4146" s="399" t="s">
        <v>4248</v>
      </c>
      <c r="B4146" s="399" t="s">
        <v>4249</v>
      </c>
      <c r="C4146" s="399" t="s">
        <v>3611</v>
      </c>
      <c r="D4146" s="399" t="s">
        <v>4473</v>
      </c>
      <c r="E4146" s="400" t="s">
        <v>947</v>
      </c>
      <c r="F4146" s="399" t="s">
        <v>947</v>
      </c>
      <c r="G4146" s="399">
        <v>96759</v>
      </c>
      <c r="H4146" s="399" t="s">
        <v>5384</v>
      </c>
      <c r="I4146" s="399" t="s">
        <v>1036</v>
      </c>
      <c r="J4146" s="399" t="s">
        <v>950</v>
      </c>
      <c r="K4146" s="400">
        <v>18.3</v>
      </c>
      <c r="L4146" s="399" t="s">
        <v>951</v>
      </c>
    </row>
    <row r="4147" spans="1:12" ht="13.5">
      <c r="A4147" s="399" t="s">
        <v>4248</v>
      </c>
      <c r="B4147" s="399" t="s">
        <v>4249</v>
      </c>
      <c r="C4147" s="399" t="s">
        <v>3611</v>
      </c>
      <c r="D4147" s="399" t="s">
        <v>4473</v>
      </c>
      <c r="E4147" s="400" t="s">
        <v>947</v>
      </c>
      <c r="F4147" s="399" t="s">
        <v>947</v>
      </c>
      <c r="G4147" s="399">
        <v>96760</v>
      </c>
      <c r="H4147" s="399" t="s">
        <v>5385</v>
      </c>
      <c r="I4147" s="399" t="s">
        <v>1036</v>
      </c>
      <c r="J4147" s="399" t="s">
        <v>950</v>
      </c>
      <c r="K4147" s="400">
        <v>26.12</v>
      </c>
      <c r="L4147" s="399" t="s">
        <v>951</v>
      </c>
    </row>
    <row r="4148" spans="1:12" ht="13.5">
      <c r="A4148" s="399" t="s">
        <v>4248</v>
      </c>
      <c r="B4148" s="399" t="s">
        <v>4249</v>
      </c>
      <c r="C4148" s="399" t="s">
        <v>3611</v>
      </c>
      <c r="D4148" s="399" t="s">
        <v>4473</v>
      </c>
      <c r="E4148" s="400" t="s">
        <v>947</v>
      </c>
      <c r="F4148" s="399" t="s">
        <v>947</v>
      </c>
      <c r="G4148" s="399">
        <v>96761</v>
      </c>
      <c r="H4148" s="399" t="s">
        <v>5386</v>
      </c>
      <c r="I4148" s="399" t="s">
        <v>1036</v>
      </c>
      <c r="J4148" s="399" t="s">
        <v>950</v>
      </c>
      <c r="K4148" s="400">
        <v>36.049999999999997</v>
      </c>
      <c r="L4148" s="399" t="s">
        <v>951</v>
      </c>
    </row>
    <row r="4149" spans="1:12" ht="13.5">
      <c r="A4149" s="399" t="s">
        <v>4248</v>
      </c>
      <c r="B4149" s="399" t="s">
        <v>4249</v>
      </c>
      <c r="C4149" s="399" t="s">
        <v>3611</v>
      </c>
      <c r="D4149" s="399" t="s">
        <v>4473</v>
      </c>
      <c r="E4149" s="400" t="s">
        <v>947</v>
      </c>
      <c r="F4149" s="399" t="s">
        <v>947</v>
      </c>
      <c r="G4149" s="399">
        <v>96762</v>
      </c>
      <c r="H4149" s="399" t="s">
        <v>5387</v>
      </c>
      <c r="I4149" s="399" t="s">
        <v>1036</v>
      </c>
      <c r="J4149" s="399" t="s">
        <v>950</v>
      </c>
      <c r="K4149" s="400">
        <v>69.56</v>
      </c>
      <c r="L4149" s="399" t="s">
        <v>951</v>
      </c>
    </row>
    <row r="4150" spans="1:12" ht="13.5">
      <c r="A4150" s="399" t="s">
        <v>4248</v>
      </c>
      <c r="B4150" s="399" t="s">
        <v>4249</v>
      </c>
      <c r="C4150" s="399" t="s">
        <v>3611</v>
      </c>
      <c r="D4150" s="399" t="s">
        <v>4473</v>
      </c>
      <c r="E4150" s="400" t="s">
        <v>947</v>
      </c>
      <c r="F4150" s="399" t="s">
        <v>947</v>
      </c>
      <c r="G4150" s="399">
        <v>96763</v>
      </c>
      <c r="H4150" s="399" t="s">
        <v>5388</v>
      </c>
      <c r="I4150" s="399" t="s">
        <v>1036</v>
      </c>
      <c r="J4150" s="399" t="s">
        <v>950</v>
      </c>
      <c r="K4150" s="400">
        <v>94.71</v>
      </c>
      <c r="L4150" s="399" t="s">
        <v>951</v>
      </c>
    </row>
    <row r="4151" spans="1:12" ht="13.5">
      <c r="A4151" s="399" t="s">
        <v>4248</v>
      </c>
      <c r="B4151" s="399" t="s">
        <v>4249</v>
      </c>
      <c r="C4151" s="399" t="s">
        <v>3611</v>
      </c>
      <c r="D4151" s="399" t="s">
        <v>4473</v>
      </c>
      <c r="E4151" s="400" t="s">
        <v>947</v>
      </c>
      <c r="F4151" s="399" t="s">
        <v>947</v>
      </c>
      <c r="G4151" s="399">
        <v>96764</v>
      </c>
      <c r="H4151" s="399" t="s">
        <v>5389</v>
      </c>
      <c r="I4151" s="399" t="s">
        <v>1036</v>
      </c>
      <c r="J4151" s="399" t="s">
        <v>950</v>
      </c>
      <c r="K4151" s="400">
        <v>150.9</v>
      </c>
      <c r="L4151" s="399" t="s">
        <v>951</v>
      </c>
    </row>
    <row r="4152" spans="1:12" ht="13.5">
      <c r="A4152" s="399" t="s">
        <v>4248</v>
      </c>
      <c r="B4152" s="399" t="s">
        <v>4249</v>
      </c>
      <c r="C4152" s="399" t="s">
        <v>3611</v>
      </c>
      <c r="D4152" s="399" t="s">
        <v>4473</v>
      </c>
      <c r="E4152" s="400" t="s">
        <v>947</v>
      </c>
      <c r="F4152" s="399" t="s">
        <v>947</v>
      </c>
      <c r="G4152" s="399">
        <v>96802</v>
      </c>
      <c r="H4152" s="399" t="s">
        <v>5390</v>
      </c>
      <c r="I4152" s="399" t="s">
        <v>1036</v>
      </c>
      <c r="J4152" s="399" t="s">
        <v>950</v>
      </c>
      <c r="K4152" s="400">
        <v>204.07</v>
      </c>
      <c r="L4152" s="399" t="s">
        <v>951</v>
      </c>
    </row>
    <row r="4153" spans="1:12" ht="13.5">
      <c r="A4153" s="399" t="s">
        <v>4248</v>
      </c>
      <c r="B4153" s="399" t="s">
        <v>4249</v>
      </c>
      <c r="C4153" s="399" t="s">
        <v>3611</v>
      </c>
      <c r="D4153" s="399" t="s">
        <v>4473</v>
      </c>
      <c r="E4153" s="400" t="s">
        <v>947</v>
      </c>
      <c r="F4153" s="399" t="s">
        <v>947</v>
      </c>
      <c r="G4153" s="399">
        <v>96803</v>
      </c>
      <c r="H4153" s="399" t="s">
        <v>5391</v>
      </c>
      <c r="I4153" s="399" t="s">
        <v>1036</v>
      </c>
      <c r="J4153" s="399" t="s">
        <v>950</v>
      </c>
      <c r="K4153" s="400">
        <v>105.23</v>
      </c>
      <c r="L4153" s="399" t="s">
        <v>951</v>
      </c>
    </row>
    <row r="4154" spans="1:12" ht="13.5">
      <c r="A4154" s="399" t="s">
        <v>4248</v>
      </c>
      <c r="B4154" s="399" t="s">
        <v>4249</v>
      </c>
      <c r="C4154" s="399" t="s">
        <v>3611</v>
      </c>
      <c r="D4154" s="399" t="s">
        <v>4473</v>
      </c>
      <c r="E4154" s="400" t="s">
        <v>947</v>
      </c>
      <c r="F4154" s="399" t="s">
        <v>947</v>
      </c>
      <c r="G4154" s="399">
        <v>96804</v>
      </c>
      <c r="H4154" s="399" t="s">
        <v>5392</v>
      </c>
      <c r="I4154" s="399" t="s">
        <v>1036</v>
      </c>
      <c r="J4154" s="399" t="s">
        <v>950</v>
      </c>
      <c r="K4154" s="400">
        <v>189.52</v>
      </c>
      <c r="L4154" s="399" t="s">
        <v>951</v>
      </c>
    </row>
    <row r="4155" spans="1:12" ht="13.5">
      <c r="A4155" s="399" t="s">
        <v>4248</v>
      </c>
      <c r="B4155" s="399" t="s">
        <v>4249</v>
      </c>
      <c r="C4155" s="399" t="s">
        <v>3611</v>
      </c>
      <c r="D4155" s="399" t="s">
        <v>4473</v>
      </c>
      <c r="E4155" s="400" t="s">
        <v>947</v>
      </c>
      <c r="F4155" s="399" t="s">
        <v>947</v>
      </c>
      <c r="G4155" s="399">
        <v>96805</v>
      </c>
      <c r="H4155" s="399" t="s">
        <v>5393</v>
      </c>
      <c r="I4155" s="399" t="s">
        <v>1036</v>
      </c>
      <c r="J4155" s="399" t="s">
        <v>950</v>
      </c>
      <c r="K4155" s="400">
        <v>211.55</v>
      </c>
      <c r="L4155" s="399" t="s">
        <v>951</v>
      </c>
    </row>
    <row r="4156" spans="1:12" ht="13.5">
      <c r="A4156" s="399" t="s">
        <v>4248</v>
      </c>
      <c r="B4156" s="399" t="s">
        <v>4249</v>
      </c>
      <c r="C4156" s="399" t="s">
        <v>3611</v>
      </c>
      <c r="D4156" s="399" t="s">
        <v>4473</v>
      </c>
      <c r="E4156" s="400" t="s">
        <v>947</v>
      </c>
      <c r="F4156" s="399" t="s">
        <v>947</v>
      </c>
      <c r="G4156" s="399">
        <v>96806</v>
      </c>
      <c r="H4156" s="399" t="s">
        <v>5394</v>
      </c>
      <c r="I4156" s="399" t="s">
        <v>1036</v>
      </c>
      <c r="J4156" s="399" t="s">
        <v>950</v>
      </c>
      <c r="K4156" s="400">
        <v>103.59</v>
      </c>
      <c r="L4156" s="399" t="s">
        <v>951</v>
      </c>
    </row>
    <row r="4157" spans="1:12" ht="13.5">
      <c r="A4157" s="399" t="s">
        <v>4248</v>
      </c>
      <c r="B4157" s="399" t="s">
        <v>4249</v>
      </c>
      <c r="C4157" s="399" t="s">
        <v>3611</v>
      </c>
      <c r="D4157" s="399" t="s">
        <v>4473</v>
      </c>
      <c r="E4157" s="400" t="s">
        <v>947</v>
      </c>
      <c r="F4157" s="399" t="s">
        <v>947</v>
      </c>
      <c r="G4157" s="399">
        <v>96807</v>
      </c>
      <c r="H4157" s="399" t="s">
        <v>5395</v>
      </c>
      <c r="I4157" s="399" t="s">
        <v>1036</v>
      </c>
      <c r="J4157" s="399" t="s">
        <v>950</v>
      </c>
      <c r="K4157" s="400">
        <v>173.47</v>
      </c>
      <c r="L4157" s="399" t="s">
        <v>951</v>
      </c>
    </row>
    <row r="4158" spans="1:12" ht="13.5">
      <c r="A4158" s="399" t="s">
        <v>4248</v>
      </c>
      <c r="B4158" s="399" t="s">
        <v>4249</v>
      </c>
      <c r="C4158" s="399" t="s">
        <v>3611</v>
      </c>
      <c r="D4158" s="399" t="s">
        <v>4473</v>
      </c>
      <c r="E4158" s="400" t="s">
        <v>947</v>
      </c>
      <c r="F4158" s="399" t="s">
        <v>947</v>
      </c>
      <c r="G4158" s="399">
        <v>96808</v>
      </c>
      <c r="H4158" s="399" t="s">
        <v>5396</v>
      </c>
      <c r="I4158" s="399" t="s">
        <v>1036</v>
      </c>
      <c r="J4158" s="399" t="s">
        <v>950</v>
      </c>
      <c r="K4158" s="400">
        <v>10.07</v>
      </c>
      <c r="L4158" s="399" t="s">
        <v>951</v>
      </c>
    </row>
    <row r="4159" spans="1:12" ht="13.5">
      <c r="A4159" s="399" t="s">
        <v>4248</v>
      </c>
      <c r="B4159" s="399" t="s">
        <v>4249</v>
      </c>
      <c r="C4159" s="399" t="s">
        <v>3611</v>
      </c>
      <c r="D4159" s="399" t="s">
        <v>4473</v>
      </c>
      <c r="E4159" s="400" t="s">
        <v>947</v>
      </c>
      <c r="F4159" s="399" t="s">
        <v>947</v>
      </c>
      <c r="G4159" s="399">
        <v>96809</v>
      </c>
      <c r="H4159" s="399" t="s">
        <v>5397</v>
      </c>
      <c r="I4159" s="399" t="s">
        <v>1036</v>
      </c>
      <c r="J4159" s="399" t="s">
        <v>950</v>
      </c>
      <c r="K4159" s="400">
        <v>11.44</v>
      </c>
      <c r="L4159" s="399" t="s">
        <v>951</v>
      </c>
    </row>
    <row r="4160" spans="1:12" ht="13.5">
      <c r="A4160" s="399" t="s">
        <v>4248</v>
      </c>
      <c r="B4160" s="399" t="s">
        <v>4249</v>
      </c>
      <c r="C4160" s="399" t="s">
        <v>3611</v>
      </c>
      <c r="D4160" s="399" t="s">
        <v>4473</v>
      </c>
      <c r="E4160" s="400" t="s">
        <v>947</v>
      </c>
      <c r="F4160" s="399" t="s">
        <v>947</v>
      </c>
      <c r="G4160" s="399">
        <v>96810</v>
      </c>
      <c r="H4160" s="399" t="s">
        <v>5398</v>
      </c>
      <c r="I4160" s="399" t="s">
        <v>1036</v>
      </c>
      <c r="J4160" s="399" t="s">
        <v>950</v>
      </c>
      <c r="K4160" s="400">
        <v>12.36</v>
      </c>
      <c r="L4160" s="399" t="s">
        <v>951</v>
      </c>
    </row>
    <row r="4161" spans="1:12" ht="13.5">
      <c r="A4161" s="399" t="s">
        <v>4248</v>
      </c>
      <c r="B4161" s="399" t="s">
        <v>4249</v>
      </c>
      <c r="C4161" s="399" t="s">
        <v>3611</v>
      </c>
      <c r="D4161" s="399" t="s">
        <v>4473</v>
      </c>
      <c r="E4161" s="400" t="s">
        <v>947</v>
      </c>
      <c r="F4161" s="399" t="s">
        <v>947</v>
      </c>
      <c r="G4161" s="399">
        <v>96811</v>
      </c>
      <c r="H4161" s="399" t="s">
        <v>5399</v>
      </c>
      <c r="I4161" s="399" t="s">
        <v>1036</v>
      </c>
      <c r="J4161" s="399" t="s">
        <v>950</v>
      </c>
      <c r="K4161" s="400">
        <v>13.36</v>
      </c>
      <c r="L4161" s="399" t="s">
        <v>951</v>
      </c>
    </row>
    <row r="4162" spans="1:12" ht="13.5">
      <c r="A4162" s="399" t="s">
        <v>4248</v>
      </c>
      <c r="B4162" s="399" t="s">
        <v>4249</v>
      </c>
      <c r="C4162" s="399" t="s">
        <v>3611</v>
      </c>
      <c r="D4162" s="399" t="s">
        <v>4473</v>
      </c>
      <c r="E4162" s="400" t="s">
        <v>947</v>
      </c>
      <c r="F4162" s="399" t="s">
        <v>947</v>
      </c>
      <c r="G4162" s="399">
        <v>96812</v>
      </c>
      <c r="H4162" s="399" t="s">
        <v>5400</v>
      </c>
      <c r="I4162" s="399" t="s">
        <v>1036</v>
      </c>
      <c r="J4162" s="399" t="s">
        <v>950</v>
      </c>
      <c r="K4162" s="400">
        <v>12.87</v>
      </c>
      <c r="L4162" s="399" t="s">
        <v>951</v>
      </c>
    </row>
    <row r="4163" spans="1:12" ht="13.5">
      <c r="A4163" s="399" t="s">
        <v>4248</v>
      </c>
      <c r="B4163" s="399" t="s">
        <v>4249</v>
      </c>
      <c r="C4163" s="399" t="s">
        <v>3611</v>
      </c>
      <c r="D4163" s="399" t="s">
        <v>4473</v>
      </c>
      <c r="E4163" s="400" t="s">
        <v>947</v>
      </c>
      <c r="F4163" s="399" t="s">
        <v>947</v>
      </c>
      <c r="G4163" s="399">
        <v>96813</v>
      </c>
      <c r="H4163" s="399" t="s">
        <v>5401</v>
      </c>
      <c r="I4163" s="399" t="s">
        <v>1036</v>
      </c>
      <c r="J4163" s="399" t="s">
        <v>950</v>
      </c>
      <c r="K4163" s="400">
        <v>14.71</v>
      </c>
      <c r="L4163" s="399" t="s">
        <v>951</v>
      </c>
    </row>
    <row r="4164" spans="1:12" ht="13.5">
      <c r="A4164" s="399" t="s">
        <v>4248</v>
      </c>
      <c r="B4164" s="399" t="s">
        <v>4249</v>
      </c>
      <c r="C4164" s="399" t="s">
        <v>3611</v>
      </c>
      <c r="D4164" s="399" t="s">
        <v>4473</v>
      </c>
      <c r="E4164" s="400" t="s">
        <v>947</v>
      </c>
      <c r="F4164" s="399" t="s">
        <v>947</v>
      </c>
      <c r="G4164" s="399">
        <v>96814</v>
      </c>
      <c r="H4164" s="399" t="s">
        <v>5402</v>
      </c>
      <c r="I4164" s="399" t="s">
        <v>1036</v>
      </c>
      <c r="J4164" s="399" t="s">
        <v>950</v>
      </c>
      <c r="K4164" s="400">
        <v>12.56</v>
      </c>
      <c r="L4164" s="399" t="s">
        <v>951</v>
      </c>
    </row>
    <row r="4165" spans="1:12" ht="13.5">
      <c r="A4165" s="399" t="s">
        <v>4248</v>
      </c>
      <c r="B4165" s="399" t="s">
        <v>4249</v>
      </c>
      <c r="C4165" s="399" t="s">
        <v>3611</v>
      </c>
      <c r="D4165" s="399" t="s">
        <v>4473</v>
      </c>
      <c r="E4165" s="400" t="s">
        <v>947</v>
      </c>
      <c r="F4165" s="399" t="s">
        <v>947</v>
      </c>
      <c r="G4165" s="399">
        <v>96815</v>
      </c>
      <c r="H4165" s="399" t="s">
        <v>5403</v>
      </c>
      <c r="I4165" s="399" t="s">
        <v>1036</v>
      </c>
      <c r="J4165" s="399" t="s">
        <v>950</v>
      </c>
      <c r="K4165" s="400">
        <v>20.79</v>
      </c>
      <c r="L4165" s="399" t="s">
        <v>951</v>
      </c>
    </row>
    <row r="4166" spans="1:12" ht="13.5">
      <c r="A4166" s="399" t="s">
        <v>4248</v>
      </c>
      <c r="B4166" s="399" t="s">
        <v>4249</v>
      </c>
      <c r="C4166" s="399" t="s">
        <v>3611</v>
      </c>
      <c r="D4166" s="399" t="s">
        <v>4473</v>
      </c>
      <c r="E4166" s="400" t="s">
        <v>947</v>
      </c>
      <c r="F4166" s="399" t="s">
        <v>947</v>
      </c>
      <c r="G4166" s="399">
        <v>96816</v>
      </c>
      <c r="H4166" s="399" t="s">
        <v>5404</v>
      </c>
      <c r="I4166" s="399" t="s">
        <v>1036</v>
      </c>
      <c r="J4166" s="399" t="s">
        <v>950</v>
      </c>
      <c r="K4166" s="400">
        <v>17.28</v>
      </c>
      <c r="L4166" s="399" t="s">
        <v>951</v>
      </c>
    </row>
    <row r="4167" spans="1:12" ht="13.5">
      <c r="A4167" s="399" t="s">
        <v>4248</v>
      </c>
      <c r="B4167" s="399" t="s">
        <v>4249</v>
      </c>
      <c r="C4167" s="399" t="s">
        <v>3611</v>
      </c>
      <c r="D4167" s="399" t="s">
        <v>4473</v>
      </c>
      <c r="E4167" s="400" t="s">
        <v>947</v>
      </c>
      <c r="F4167" s="399" t="s">
        <v>947</v>
      </c>
      <c r="G4167" s="399">
        <v>96817</v>
      </c>
      <c r="H4167" s="399" t="s">
        <v>5405</v>
      </c>
      <c r="I4167" s="399" t="s">
        <v>1036</v>
      </c>
      <c r="J4167" s="399" t="s">
        <v>950</v>
      </c>
      <c r="K4167" s="400">
        <v>19.510000000000002</v>
      </c>
      <c r="L4167" s="399" t="s">
        <v>951</v>
      </c>
    </row>
    <row r="4168" spans="1:12" ht="13.5">
      <c r="A4168" s="399" t="s">
        <v>4248</v>
      </c>
      <c r="B4168" s="399" t="s">
        <v>4249</v>
      </c>
      <c r="C4168" s="399" t="s">
        <v>3611</v>
      </c>
      <c r="D4168" s="399" t="s">
        <v>4473</v>
      </c>
      <c r="E4168" s="400" t="s">
        <v>947</v>
      </c>
      <c r="F4168" s="399" t="s">
        <v>947</v>
      </c>
      <c r="G4168" s="399">
        <v>96818</v>
      </c>
      <c r="H4168" s="399" t="s">
        <v>5406</v>
      </c>
      <c r="I4168" s="399" t="s">
        <v>1036</v>
      </c>
      <c r="J4168" s="399" t="s">
        <v>950</v>
      </c>
      <c r="K4168" s="400">
        <v>18.239999999999998</v>
      </c>
      <c r="L4168" s="399" t="s">
        <v>951</v>
      </c>
    </row>
    <row r="4169" spans="1:12" ht="13.5">
      <c r="A4169" s="399" t="s">
        <v>4248</v>
      </c>
      <c r="B4169" s="399" t="s">
        <v>4249</v>
      </c>
      <c r="C4169" s="399" t="s">
        <v>3611</v>
      </c>
      <c r="D4169" s="399" t="s">
        <v>4473</v>
      </c>
      <c r="E4169" s="400" t="s">
        <v>947</v>
      </c>
      <c r="F4169" s="399" t="s">
        <v>947</v>
      </c>
      <c r="G4169" s="399">
        <v>96819</v>
      </c>
      <c r="H4169" s="399" t="s">
        <v>5407</v>
      </c>
      <c r="I4169" s="399" t="s">
        <v>1036</v>
      </c>
      <c r="J4169" s="399" t="s">
        <v>950</v>
      </c>
      <c r="K4169" s="400">
        <v>18.239999999999998</v>
      </c>
      <c r="L4169" s="399" t="s">
        <v>951</v>
      </c>
    </row>
    <row r="4170" spans="1:12" ht="13.5">
      <c r="A4170" s="399" t="s">
        <v>4248</v>
      </c>
      <c r="B4170" s="399" t="s">
        <v>4249</v>
      </c>
      <c r="C4170" s="399" t="s">
        <v>3611</v>
      </c>
      <c r="D4170" s="399" t="s">
        <v>4473</v>
      </c>
      <c r="E4170" s="400" t="s">
        <v>947</v>
      </c>
      <c r="F4170" s="399" t="s">
        <v>947</v>
      </c>
      <c r="G4170" s="399">
        <v>96820</v>
      </c>
      <c r="H4170" s="399" t="s">
        <v>5408</v>
      </c>
      <c r="I4170" s="399" t="s">
        <v>1036</v>
      </c>
      <c r="J4170" s="399" t="s">
        <v>950</v>
      </c>
      <c r="K4170" s="400">
        <v>32.58</v>
      </c>
      <c r="L4170" s="399" t="s">
        <v>951</v>
      </c>
    </row>
    <row r="4171" spans="1:12" ht="13.5">
      <c r="A4171" s="399" t="s">
        <v>4248</v>
      </c>
      <c r="B4171" s="399" t="s">
        <v>4249</v>
      </c>
      <c r="C4171" s="399" t="s">
        <v>3611</v>
      </c>
      <c r="D4171" s="399" t="s">
        <v>4473</v>
      </c>
      <c r="E4171" s="400" t="s">
        <v>947</v>
      </c>
      <c r="F4171" s="399" t="s">
        <v>947</v>
      </c>
      <c r="G4171" s="399">
        <v>96821</v>
      </c>
      <c r="H4171" s="399" t="s">
        <v>5409</v>
      </c>
      <c r="I4171" s="399" t="s">
        <v>1036</v>
      </c>
      <c r="J4171" s="399" t="s">
        <v>950</v>
      </c>
      <c r="K4171" s="400">
        <v>27.94</v>
      </c>
      <c r="L4171" s="399" t="s">
        <v>951</v>
      </c>
    </row>
    <row r="4172" spans="1:12" ht="13.5">
      <c r="A4172" s="399" t="s">
        <v>4248</v>
      </c>
      <c r="B4172" s="399" t="s">
        <v>4249</v>
      </c>
      <c r="C4172" s="399" t="s">
        <v>3611</v>
      </c>
      <c r="D4172" s="399" t="s">
        <v>4473</v>
      </c>
      <c r="E4172" s="400" t="s">
        <v>947</v>
      </c>
      <c r="F4172" s="399" t="s">
        <v>947</v>
      </c>
      <c r="G4172" s="399">
        <v>96822</v>
      </c>
      <c r="H4172" s="399" t="s">
        <v>5410</v>
      </c>
      <c r="I4172" s="399" t="s">
        <v>1036</v>
      </c>
      <c r="J4172" s="399" t="s">
        <v>950</v>
      </c>
      <c r="K4172" s="400">
        <v>28.29</v>
      </c>
      <c r="L4172" s="399" t="s">
        <v>951</v>
      </c>
    </row>
    <row r="4173" spans="1:12" ht="13.5">
      <c r="A4173" s="399" t="s">
        <v>4248</v>
      </c>
      <c r="B4173" s="399" t="s">
        <v>4249</v>
      </c>
      <c r="C4173" s="399" t="s">
        <v>3611</v>
      </c>
      <c r="D4173" s="399" t="s">
        <v>4473</v>
      </c>
      <c r="E4173" s="400" t="s">
        <v>947</v>
      </c>
      <c r="F4173" s="399" t="s">
        <v>947</v>
      </c>
      <c r="G4173" s="399">
        <v>96823</v>
      </c>
      <c r="H4173" s="399" t="s">
        <v>5411</v>
      </c>
      <c r="I4173" s="399" t="s">
        <v>1036</v>
      </c>
      <c r="J4173" s="399" t="s">
        <v>950</v>
      </c>
      <c r="K4173" s="400">
        <v>11.7</v>
      </c>
      <c r="L4173" s="399" t="s">
        <v>951</v>
      </c>
    </row>
    <row r="4174" spans="1:12" ht="13.5">
      <c r="A4174" s="399" t="s">
        <v>4248</v>
      </c>
      <c r="B4174" s="399" t="s">
        <v>4249</v>
      </c>
      <c r="C4174" s="399" t="s">
        <v>3611</v>
      </c>
      <c r="D4174" s="399" t="s">
        <v>4473</v>
      </c>
      <c r="E4174" s="400" t="s">
        <v>947</v>
      </c>
      <c r="F4174" s="399" t="s">
        <v>947</v>
      </c>
      <c r="G4174" s="399">
        <v>96824</v>
      </c>
      <c r="H4174" s="399" t="s">
        <v>5412</v>
      </c>
      <c r="I4174" s="399" t="s">
        <v>1036</v>
      </c>
      <c r="J4174" s="399" t="s">
        <v>950</v>
      </c>
      <c r="K4174" s="400">
        <v>13.13</v>
      </c>
      <c r="L4174" s="399" t="s">
        <v>951</v>
      </c>
    </row>
    <row r="4175" spans="1:12" ht="13.5">
      <c r="A4175" s="399" t="s">
        <v>4248</v>
      </c>
      <c r="B4175" s="399" t="s">
        <v>4249</v>
      </c>
      <c r="C4175" s="399" t="s">
        <v>3611</v>
      </c>
      <c r="D4175" s="399" t="s">
        <v>4473</v>
      </c>
      <c r="E4175" s="400" t="s">
        <v>947</v>
      </c>
      <c r="F4175" s="399" t="s">
        <v>947</v>
      </c>
      <c r="G4175" s="399">
        <v>96825</v>
      </c>
      <c r="H4175" s="399" t="s">
        <v>5413</v>
      </c>
      <c r="I4175" s="399" t="s">
        <v>1036</v>
      </c>
      <c r="J4175" s="399" t="s">
        <v>950</v>
      </c>
      <c r="K4175" s="400">
        <v>17.600000000000001</v>
      </c>
      <c r="L4175" s="399" t="s">
        <v>951</v>
      </c>
    </row>
    <row r="4176" spans="1:12" ht="13.5">
      <c r="A4176" s="399" t="s">
        <v>4248</v>
      </c>
      <c r="B4176" s="399" t="s">
        <v>4249</v>
      </c>
      <c r="C4176" s="399" t="s">
        <v>3611</v>
      </c>
      <c r="D4176" s="399" t="s">
        <v>4473</v>
      </c>
      <c r="E4176" s="400" t="s">
        <v>947</v>
      </c>
      <c r="F4176" s="399" t="s">
        <v>947</v>
      </c>
      <c r="G4176" s="399">
        <v>96826</v>
      </c>
      <c r="H4176" s="399" t="s">
        <v>5414</v>
      </c>
      <c r="I4176" s="399" t="s">
        <v>1036</v>
      </c>
      <c r="J4176" s="399" t="s">
        <v>950</v>
      </c>
      <c r="K4176" s="400">
        <v>16.12</v>
      </c>
      <c r="L4176" s="399" t="s">
        <v>951</v>
      </c>
    </row>
    <row r="4177" spans="1:12" ht="13.5">
      <c r="A4177" s="399" t="s">
        <v>4248</v>
      </c>
      <c r="B4177" s="399" t="s">
        <v>4249</v>
      </c>
      <c r="C4177" s="399" t="s">
        <v>3611</v>
      </c>
      <c r="D4177" s="399" t="s">
        <v>4473</v>
      </c>
      <c r="E4177" s="400" t="s">
        <v>947</v>
      </c>
      <c r="F4177" s="399" t="s">
        <v>947</v>
      </c>
      <c r="G4177" s="399">
        <v>96827</v>
      </c>
      <c r="H4177" s="399" t="s">
        <v>5415</v>
      </c>
      <c r="I4177" s="399" t="s">
        <v>1036</v>
      </c>
      <c r="J4177" s="399" t="s">
        <v>950</v>
      </c>
      <c r="K4177" s="400">
        <v>16.7</v>
      </c>
      <c r="L4177" s="399" t="s">
        <v>951</v>
      </c>
    </row>
    <row r="4178" spans="1:12" ht="13.5">
      <c r="A4178" s="399" t="s">
        <v>4248</v>
      </c>
      <c r="B4178" s="399" t="s">
        <v>4249</v>
      </c>
      <c r="C4178" s="399" t="s">
        <v>3611</v>
      </c>
      <c r="D4178" s="399" t="s">
        <v>4473</v>
      </c>
      <c r="E4178" s="400" t="s">
        <v>947</v>
      </c>
      <c r="F4178" s="399" t="s">
        <v>947</v>
      </c>
      <c r="G4178" s="399">
        <v>96828</v>
      </c>
      <c r="H4178" s="399" t="s">
        <v>5416</v>
      </c>
      <c r="I4178" s="399" t="s">
        <v>1036</v>
      </c>
      <c r="J4178" s="399" t="s">
        <v>950</v>
      </c>
      <c r="K4178" s="400">
        <v>20.79</v>
      </c>
      <c r="L4178" s="399" t="s">
        <v>951</v>
      </c>
    </row>
    <row r="4179" spans="1:12" ht="13.5">
      <c r="A4179" s="399" t="s">
        <v>4248</v>
      </c>
      <c r="B4179" s="399" t="s">
        <v>4249</v>
      </c>
      <c r="C4179" s="399" t="s">
        <v>3611</v>
      </c>
      <c r="D4179" s="399" t="s">
        <v>4473</v>
      </c>
      <c r="E4179" s="400" t="s">
        <v>947</v>
      </c>
      <c r="F4179" s="399" t="s">
        <v>947</v>
      </c>
      <c r="G4179" s="399">
        <v>96829</v>
      </c>
      <c r="H4179" s="399" t="s">
        <v>5417</v>
      </c>
      <c r="I4179" s="399" t="s">
        <v>1036</v>
      </c>
      <c r="J4179" s="399" t="s">
        <v>950</v>
      </c>
      <c r="K4179" s="400">
        <v>16.09</v>
      </c>
      <c r="L4179" s="399" t="s">
        <v>951</v>
      </c>
    </row>
    <row r="4180" spans="1:12" ht="13.5">
      <c r="A4180" s="399" t="s">
        <v>4248</v>
      </c>
      <c r="B4180" s="399" t="s">
        <v>4249</v>
      </c>
      <c r="C4180" s="399" t="s">
        <v>3611</v>
      </c>
      <c r="D4180" s="399" t="s">
        <v>4473</v>
      </c>
      <c r="E4180" s="400" t="s">
        <v>947</v>
      </c>
      <c r="F4180" s="399" t="s">
        <v>947</v>
      </c>
      <c r="G4180" s="399">
        <v>96830</v>
      </c>
      <c r="H4180" s="399" t="s">
        <v>5418</v>
      </c>
      <c r="I4180" s="399" t="s">
        <v>1036</v>
      </c>
      <c r="J4180" s="399" t="s">
        <v>950</v>
      </c>
      <c r="K4180" s="400">
        <v>23.21</v>
      </c>
      <c r="L4180" s="399" t="s">
        <v>951</v>
      </c>
    </row>
    <row r="4181" spans="1:12" ht="13.5">
      <c r="A4181" s="399" t="s">
        <v>4248</v>
      </c>
      <c r="B4181" s="399" t="s">
        <v>4249</v>
      </c>
      <c r="C4181" s="399" t="s">
        <v>3611</v>
      </c>
      <c r="D4181" s="399" t="s">
        <v>4473</v>
      </c>
      <c r="E4181" s="400" t="s">
        <v>947</v>
      </c>
      <c r="F4181" s="399" t="s">
        <v>947</v>
      </c>
      <c r="G4181" s="399">
        <v>96831</v>
      </c>
      <c r="H4181" s="399" t="s">
        <v>5419</v>
      </c>
      <c r="I4181" s="399" t="s">
        <v>1036</v>
      </c>
      <c r="J4181" s="399" t="s">
        <v>950</v>
      </c>
      <c r="K4181" s="400">
        <v>19.07</v>
      </c>
      <c r="L4181" s="399" t="s">
        <v>951</v>
      </c>
    </row>
    <row r="4182" spans="1:12" ht="13.5">
      <c r="A4182" s="399" t="s">
        <v>4248</v>
      </c>
      <c r="B4182" s="399" t="s">
        <v>4249</v>
      </c>
      <c r="C4182" s="399" t="s">
        <v>3611</v>
      </c>
      <c r="D4182" s="399" t="s">
        <v>4473</v>
      </c>
      <c r="E4182" s="400" t="s">
        <v>947</v>
      </c>
      <c r="F4182" s="399" t="s">
        <v>947</v>
      </c>
      <c r="G4182" s="399">
        <v>96832</v>
      </c>
      <c r="H4182" s="399" t="s">
        <v>5420</v>
      </c>
      <c r="I4182" s="399" t="s">
        <v>1036</v>
      </c>
      <c r="J4182" s="399" t="s">
        <v>950</v>
      </c>
      <c r="K4182" s="400">
        <v>21.92</v>
      </c>
      <c r="L4182" s="399" t="s">
        <v>951</v>
      </c>
    </row>
    <row r="4183" spans="1:12" ht="13.5">
      <c r="A4183" s="399" t="s">
        <v>4248</v>
      </c>
      <c r="B4183" s="399" t="s">
        <v>4249</v>
      </c>
      <c r="C4183" s="399" t="s">
        <v>3611</v>
      </c>
      <c r="D4183" s="399" t="s">
        <v>4473</v>
      </c>
      <c r="E4183" s="400" t="s">
        <v>947</v>
      </c>
      <c r="F4183" s="399" t="s">
        <v>947</v>
      </c>
      <c r="G4183" s="399">
        <v>96833</v>
      </c>
      <c r="H4183" s="399" t="s">
        <v>5421</v>
      </c>
      <c r="I4183" s="399" t="s">
        <v>1036</v>
      </c>
      <c r="J4183" s="399" t="s">
        <v>950</v>
      </c>
      <c r="K4183" s="400">
        <v>20.57</v>
      </c>
      <c r="L4183" s="399" t="s">
        <v>951</v>
      </c>
    </row>
    <row r="4184" spans="1:12" ht="13.5">
      <c r="A4184" s="399" t="s">
        <v>4248</v>
      </c>
      <c r="B4184" s="399" t="s">
        <v>4249</v>
      </c>
      <c r="C4184" s="399" t="s">
        <v>3611</v>
      </c>
      <c r="D4184" s="399" t="s">
        <v>4473</v>
      </c>
      <c r="E4184" s="400" t="s">
        <v>947</v>
      </c>
      <c r="F4184" s="399" t="s">
        <v>947</v>
      </c>
      <c r="G4184" s="399">
        <v>96834</v>
      </c>
      <c r="H4184" s="399" t="s">
        <v>5422</v>
      </c>
      <c r="I4184" s="399" t="s">
        <v>1036</v>
      </c>
      <c r="J4184" s="399" t="s">
        <v>950</v>
      </c>
      <c r="K4184" s="400">
        <v>33.65</v>
      </c>
      <c r="L4184" s="399" t="s">
        <v>951</v>
      </c>
    </row>
    <row r="4185" spans="1:12" ht="13.5">
      <c r="A4185" s="399" t="s">
        <v>4248</v>
      </c>
      <c r="B4185" s="399" t="s">
        <v>4249</v>
      </c>
      <c r="C4185" s="399" t="s">
        <v>3611</v>
      </c>
      <c r="D4185" s="399" t="s">
        <v>4473</v>
      </c>
      <c r="E4185" s="400" t="s">
        <v>947</v>
      </c>
      <c r="F4185" s="399" t="s">
        <v>947</v>
      </c>
      <c r="G4185" s="399">
        <v>96835</v>
      </c>
      <c r="H4185" s="399" t="s">
        <v>5423</v>
      </c>
      <c r="I4185" s="399" t="s">
        <v>1036</v>
      </c>
      <c r="J4185" s="399" t="s">
        <v>950</v>
      </c>
      <c r="K4185" s="400">
        <v>29.23</v>
      </c>
      <c r="L4185" s="399" t="s">
        <v>951</v>
      </c>
    </row>
    <row r="4186" spans="1:12" ht="13.5">
      <c r="A4186" s="399" t="s">
        <v>4248</v>
      </c>
      <c r="B4186" s="399" t="s">
        <v>4249</v>
      </c>
      <c r="C4186" s="399" t="s">
        <v>3611</v>
      </c>
      <c r="D4186" s="399" t="s">
        <v>4473</v>
      </c>
      <c r="E4186" s="400" t="s">
        <v>947</v>
      </c>
      <c r="F4186" s="399" t="s">
        <v>947</v>
      </c>
      <c r="G4186" s="399">
        <v>96836</v>
      </c>
      <c r="H4186" s="399" t="s">
        <v>5424</v>
      </c>
      <c r="I4186" s="399" t="s">
        <v>1036</v>
      </c>
      <c r="J4186" s="399" t="s">
        <v>950</v>
      </c>
      <c r="K4186" s="400">
        <v>31.07</v>
      </c>
      <c r="L4186" s="399" t="s">
        <v>951</v>
      </c>
    </row>
    <row r="4187" spans="1:12" ht="13.5">
      <c r="A4187" s="399" t="s">
        <v>4248</v>
      </c>
      <c r="B4187" s="399" t="s">
        <v>4249</v>
      </c>
      <c r="C4187" s="399" t="s">
        <v>3611</v>
      </c>
      <c r="D4187" s="399" t="s">
        <v>4473</v>
      </c>
      <c r="E4187" s="400" t="s">
        <v>947</v>
      </c>
      <c r="F4187" s="399" t="s">
        <v>947</v>
      </c>
      <c r="G4187" s="399">
        <v>96837</v>
      </c>
      <c r="H4187" s="399" t="s">
        <v>5425</v>
      </c>
      <c r="I4187" s="399" t="s">
        <v>1036</v>
      </c>
      <c r="J4187" s="399" t="s">
        <v>950</v>
      </c>
      <c r="K4187" s="400">
        <v>17.420000000000002</v>
      </c>
      <c r="L4187" s="399" t="s">
        <v>951</v>
      </c>
    </row>
    <row r="4188" spans="1:12" ht="13.5">
      <c r="A4188" s="399" t="s">
        <v>4248</v>
      </c>
      <c r="B4188" s="399" t="s">
        <v>4249</v>
      </c>
      <c r="C4188" s="399" t="s">
        <v>3611</v>
      </c>
      <c r="D4188" s="399" t="s">
        <v>4473</v>
      </c>
      <c r="E4188" s="400" t="s">
        <v>947</v>
      </c>
      <c r="F4188" s="399" t="s">
        <v>947</v>
      </c>
      <c r="G4188" s="399">
        <v>96838</v>
      </c>
      <c r="H4188" s="399" t="s">
        <v>5426</v>
      </c>
      <c r="I4188" s="399" t="s">
        <v>1036</v>
      </c>
      <c r="J4188" s="399" t="s">
        <v>950</v>
      </c>
      <c r="K4188" s="400">
        <v>16.09</v>
      </c>
      <c r="L4188" s="399" t="s">
        <v>951</v>
      </c>
    </row>
    <row r="4189" spans="1:12" ht="13.5">
      <c r="A4189" s="399" t="s">
        <v>4248</v>
      </c>
      <c r="B4189" s="399" t="s">
        <v>4249</v>
      </c>
      <c r="C4189" s="399" t="s">
        <v>3611</v>
      </c>
      <c r="D4189" s="399" t="s">
        <v>4473</v>
      </c>
      <c r="E4189" s="400" t="s">
        <v>947</v>
      </c>
      <c r="F4189" s="399" t="s">
        <v>947</v>
      </c>
      <c r="G4189" s="399">
        <v>96839</v>
      </c>
      <c r="H4189" s="399" t="s">
        <v>5427</v>
      </c>
      <c r="I4189" s="399" t="s">
        <v>1036</v>
      </c>
      <c r="J4189" s="399" t="s">
        <v>950</v>
      </c>
      <c r="K4189" s="400">
        <v>15.86</v>
      </c>
      <c r="L4189" s="399" t="s">
        <v>951</v>
      </c>
    </row>
    <row r="4190" spans="1:12" ht="13.5">
      <c r="A4190" s="399" t="s">
        <v>4248</v>
      </c>
      <c r="B4190" s="399" t="s">
        <v>4249</v>
      </c>
      <c r="C4190" s="399" t="s">
        <v>3611</v>
      </c>
      <c r="D4190" s="399" t="s">
        <v>4473</v>
      </c>
      <c r="E4190" s="400" t="s">
        <v>947</v>
      </c>
      <c r="F4190" s="399" t="s">
        <v>947</v>
      </c>
      <c r="G4190" s="399">
        <v>96840</v>
      </c>
      <c r="H4190" s="399" t="s">
        <v>5428</v>
      </c>
      <c r="I4190" s="399" t="s">
        <v>1036</v>
      </c>
      <c r="J4190" s="399" t="s">
        <v>950</v>
      </c>
      <c r="K4190" s="400">
        <v>20.37</v>
      </c>
      <c r="L4190" s="399" t="s">
        <v>951</v>
      </c>
    </row>
    <row r="4191" spans="1:12" ht="13.5">
      <c r="A4191" s="399" t="s">
        <v>4248</v>
      </c>
      <c r="B4191" s="399" t="s">
        <v>4249</v>
      </c>
      <c r="C4191" s="399" t="s">
        <v>3611</v>
      </c>
      <c r="D4191" s="399" t="s">
        <v>4473</v>
      </c>
      <c r="E4191" s="400" t="s">
        <v>947</v>
      </c>
      <c r="F4191" s="399" t="s">
        <v>947</v>
      </c>
      <c r="G4191" s="399">
        <v>96841</v>
      </c>
      <c r="H4191" s="399" t="s">
        <v>5429</v>
      </c>
      <c r="I4191" s="399" t="s">
        <v>1036</v>
      </c>
      <c r="J4191" s="399" t="s">
        <v>950</v>
      </c>
      <c r="K4191" s="400">
        <v>17.989999999999998</v>
      </c>
      <c r="L4191" s="399" t="s">
        <v>951</v>
      </c>
    </row>
    <row r="4192" spans="1:12" ht="13.5">
      <c r="A4192" s="399" t="s">
        <v>4248</v>
      </c>
      <c r="B4192" s="399" t="s">
        <v>4249</v>
      </c>
      <c r="C4192" s="399" t="s">
        <v>3611</v>
      </c>
      <c r="D4192" s="399" t="s">
        <v>4473</v>
      </c>
      <c r="E4192" s="400" t="s">
        <v>947</v>
      </c>
      <c r="F4192" s="399" t="s">
        <v>947</v>
      </c>
      <c r="G4192" s="399">
        <v>96842</v>
      </c>
      <c r="H4192" s="399" t="s">
        <v>5430</v>
      </c>
      <c r="I4192" s="399" t="s">
        <v>1036</v>
      </c>
      <c r="J4192" s="399" t="s">
        <v>950</v>
      </c>
      <c r="K4192" s="400">
        <v>22.54</v>
      </c>
      <c r="L4192" s="399" t="s">
        <v>951</v>
      </c>
    </row>
    <row r="4193" spans="1:12" ht="13.5">
      <c r="A4193" s="399" t="s">
        <v>4248</v>
      </c>
      <c r="B4193" s="399" t="s">
        <v>4249</v>
      </c>
      <c r="C4193" s="399" t="s">
        <v>3611</v>
      </c>
      <c r="D4193" s="399" t="s">
        <v>4473</v>
      </c>
      <c r="E4193" s="400" t="s">
        <v>947</v>
      </c>
      <c r="F4193" s="399" t="s">
        <v>947</v>
      </c>
      <c r="G4193" s="399">
        <v>96843</v>
      </c>
      <c r="H4193" s="399" t="s">
        <v>5431</v>
      </c>
      <c r="I4193" s="399" t="s">
        <v>1036</v>
      </c>
      <c r="J4193" s="399" t="s">
        <v>950</v>
      </c>
      <c r="K4193" s="400">
        <v>21.73</v>
      </c>
      <c r="L4193" s="399" t="s">
        <v>951</v>
      </c>
    </row>
    <row r="4194" spans="1:12" ht="13.5">
      <c r="A4194" s="399" t="s">
        <v>4248</v>
      </c>
      <c r="B4194" s="399" t="s">
        <v>4249</v>
      </c>
      <c r="C4194" s="399" t="s">
        <v>3611</v>
      </c>
      <c r="D4194" s="399" t="s">
        <v>4473</v>
      </c>
      <c r="E4194" s="400" t="s">
        <v>947</v>
      </c>
      <c r="F4194" s="399" t="s">
        <v>947</v>
      </c>
      <c r="G4194" s="399">
        <v>96844</v>
      </c>
      <c r="H4194" s="399" t="s">
        <v>5432</v>
      </c>
      <c r="I4194" s="399" t="s">
        <v>1036</v>
      </c>
      <c r="J4194" s="399" t="s">
        <v>950</v>
      </c>
      <c r="K4194" s="400">
        <v>29.15</v>
      </c>
      <c r="L4194" s="399" t="s">
        <v>951</v>
      </c>
    </row>
    <row r="4195" spans="1:12" ht="13.5">
      <c r="A4195" s="399" t="s">
        <v>4248</v>
      </c>
      <c r="B4195" s="399" t="s">
        <v>4249</v>
      </c>
      <c r="C4195" s="399" t="s">
        <v>3611</v>
      </c>
      <c r="D4195" s="399" t="s">
        <v>4473</v>
      </c>
      <c r="E4195" s="400" t="s">
        <v>947</v>
      </c>
      <c r="F4195" s="399" t="s">
        <v>947</v>
      </c>
      <c r="G4195" s="399">
        <v>96845</v>
      </c>
      <c r="H4195" s="399" t="s">
        <v>5433</v>
      </c>
      <c r="I4195" s="399" t="s">
        <v>1036</v>
      </c>
      <c r="J4195" s="399" t="s">
        <v>950</v>
      </c>
      <c r="K4195" s="400">
        <v>31.39</v>
      </c>
      <c r="L4195" s="399" t="s">
        <v>951</v>
      </c>
    </row>
    <row r="4196" spans="1:12" ht="13.5">
      <c r="A4196" s="399" t="s">
        <v>4248</v>
      </c>
      <c r="B4196" s="399" t="s">
        <v>4249</v>
      </c>
      <c r="C4196" s="399" t="s">
        <v>3611</v>
      </c>
      <c r="D4196" s="399" t="s">
        <v>4473</v>
      </c>
      <c r="E4196" s="400" t="s">
        <v>947</v>
      </c>
      <c r="F4196" s="399" t="s">
        <v>947</v>
      </c>
      <c r="G4196" s="399">
        <v>96846</v>
      </c>
      <c r="H4196" s="399" t="s">
        <v>5434</v>
      </c>
      <c r="I4196" s="399" t="s">
        <v>1036</v>
      </c>
      <c r="J4196" s="399" t="s">
        <v>950</v>
      </c>
      <c r="K4196" s="400">
        <v>25.05</v>
      </c>
      <c r="L4196" s="399" t="s">
        <v>951</v>
      </c>
    </row>
    <row r="4197" spans="1:12" ht="13.5">
      <c r="A4197" s="399" t="s">
        <v>4248</v>
      </c>
      <c r="B4197" s="399" t="s">
        <v>4249</v>
      </c>
      <c r="C4197" s="399" t="s">
        <v>3611</v>
      </c>
      <c r="D4197" s="399" t="s">
        <v>4473</v>
      </c>
      <c r="E4197" s="400" t="s">
        <v>947</v>
      </c>
      <c r="F4197" s="399" t="s">
        <v>947</v>
      </c>
      <c r="G4197" s="399">
        <v>96847</v>
      </c>
      <c r="H4197" s="399" t="s">
        <v>5435</v>
      </c>
      <c r="I4197" s="399" t="s">
        <v>1036</v>
      </c>
      <c r="J4197" s="399" t="s">
        <v>950</v>
      </c>
      <c r="K4197" s="400">
        <v>27.37</v>
      </c>
      <c r="L4197" s="399" t="s">
        <v>951</v>
      </c>
    </row>
    <row r="4198" spans="1:12" ht="13.5">
      <c r="A4198" s="399" t="s">
        <v>4248</v>
      </c>
      <c r="B4198" s="399" t="s">
        <v>4249</v>
      </c>
      <c r="C4198" s="399" t="s">
        <v>3611</v>
      </c>
      <c r="D4198" s="399" t="s">
        <v>4473</v>
      </c>
      <c r="E4198" s="400" t="s">
        <v>947</v>
      </c>
      <c r="F4198" s="399" t="s">
        <v>947</v>
      </c>
      <c r="G4198" s="399">
        <v>96848</v>
      </c>
      <c r="H4198" s="399" t="s">
        <v>5436</v>
      </c>
      <c r="I4198" s="399" t="s">
        <v>1036</v>
      </c>
      <c r="J4198" s="399" t="s">
        <v>950</v>
      </c>
      <c r="K4198" s="400">
        <v>40.6</v>
      </c>
      <c r="L4198" s="399" t="s">
        <v>951</v>
      </c>
    </row>
    <row r="4199" spans="1:12" ht="13.5">
      <c r="A4199" s="399" t="s">
        <v>4248</v>
      </c>
      <c r="B4199" s="399" t="s">
        <v>4249</v>
      </c>
      <c r="C4199" s="399" t="s">
        <v>3611</v>
      </c>
      <c r="D4199" s="399" t="s">
        <v>4473</v>
      </c>
      <c r="E4199" s="400" t="s">
        <v>947</v>
      </c>
      <c r="F4199" s="399" t="s">
        <v>947</v>
      </c>
      <c r="G4199" s="399">
        <v>96849</v>
      </c>
      <c r="H4199" s="399" t="s">
        <v>5437</v>
      </c>
      <c r="I4199" s="399" t="s">
        <v>1036</v>
      </c>
      <c r="J4199" s="399" t="s">
        <v>950</v>
      </c>
      <c r="K4199" s="400">
        <v>14.88</v>
      </c>
      <c r="L4199" s="399" t="s">
        <v>951</v>
      </c>
    </row>
    <row r="4200" spans="1:12" ht="13.5">
      <c r="A4200" s="399" t="s">
        <v>4248</v>
      </c>
      <c r="B4200" s="399" t="s">
        <v>4249</v>
      </c>
      <c r="C4200" s="399" t="s">
        <v>3611</v>
      </c>
      <c r="D4200" s="399" t="s">
        <v>4473</v>
      </c>
      <c r="E4200" s="400" t="s">
        <v>947</v>
      </c>
      <c r="F4200" s="399" t="s">
        <v>947</v>
      </c>
      <c r="G4200" s="399">
        <v>96850</v>
      </c>
      <c r="H4200" s="399" t="s">
        <v>5438</v>
      </c>
      <c r="I4200" s="399" t="s">
        <v>1036</v>
      </c>
      <c r="J4200" s="399" t="s">
        <v>950</v>
      </c>
      <c r="K4200" s="400">
        <v>17.25</v>
      </c>
      <c r="L4200" s="399" t="s">
        <v>951</v>
      </c>
    </row>
    <row r="4201" spans="1:12" ht="13.5">
      <c r="A4201" s="399" t="s">
        <v>4248</v>
      </c>
      <c r="B4201" s="399" t="s">
        <v>4249</v>
      </c>
      <c r="C4201" s="399" t="s">
        <v>3611</v>
      </c>
      <c r="D4201" s="399" t="s">
        <v>4473</v>
      </c>
      <c r="E4201" s="400" t="s">
        <v>947</v>
      </c>
      <c r="F4201" s="399" t="s">
        <v>947</v>
      </c>
      <c r="G4201" s="399">
        <v>96851</v>
      </c>
      <c r="H4201" s="399" t="s">
        <v>5439</v>
      </c>
      <c r="I4201" s="399" t="s">
        <v>1036</v>
      </c>
      <c r="J4201" s="399" t="s">
        <v>950</v>
      </c>
      <c r="K4201" s="400">
        <v>22.57</v>
      </c>
      <c r="L4201" s="399" t="s">
        <v>951</v>
      </c>
    </row>
    <row r="4202" spans="1:12" ht="13.5">
      <c r="A4202" s="399" t="s">
        <v>4248</v>
      </c>
      <c r="B4202" s="399" t="s">
        <v>4249</v>
      </c>
      <c r="C4202" s="399" t="s">
        <v>3611</v>
      </c>
      <c r="D4202" s="399" t="s">
        <v>4473</v>
      </c>
      <c r="E4202" s="400" t="s">
        <v>947</v>
      </c>
      <c r="F4202" s="399" t="s">
        <v>947</v>
      </c>
      <c r="G4202" s="399">
        <v>96852</v>
      </c>
      <c r="H4202" s="399" t="s">
        <v>5440</v>
      </c>
      <c r="I4202" s="399" t="s">
        <v>1036</v>
      </c>
      <c r="J4202" s="399" t="s">
        <v>950</v>
      </c>
      <c r="K4202" s="400">
        <v>19.68</v>
      </c>
      <c r="L4202" s="399" t="s">
        <v>951</v>
      </c>
    </row>
    <row r="4203" spans="1:12" ht="13.5">
      <c r="A4203" s="399" t="s">
        <v>4248</v>
      </c>
      <c r="B4203" s="399" t="s">
        <v>4249</v>
      </c>
      <c r="C4203" s="399" t="s">
        <v>3611</v>
      </c>
      <c r="D4203" s="399" t="s">
        <v>4473</v>
      </c>
      <c r="E4203" s="400" t="s">
        <v>947</v>
      </c>
      <c r="F4203" s="399" t="s">
        <v>947</v>
      </c>
      <c r="G4203" s="399">
        <v>96853</v>
      </c>
      <c r="H4203" s="399" t="s">
        <v>5441</v>
      </c>
      <c r="I4203" s="399" t="s">
        <v>1036</v>
      </c>
      <c r="J4203" s="399" t="s">
        <v>950</v>
      </c>
      <c r="K4203" s="400">
        <v>22</v>
      </c>
      <c r="L4203" s="399" t="s">
        <v>951</v>
      </c>
    </row>
    <row r="4204" spans="1:12" ht="13.5">
      <c r="A4204" s="399" t="s">
        <v>4248</v>
      </c>
      <c r="B4204" s="399" t="s">
        <v>4249</v>
      </c>
      <c r="C4204" s="399" t="s">
        <v>3611</v>
      </c>
      <c r="D4204" s="399" t="s">
        <v>4473</v>
      </c>
      <c r="E4204" s="400" t="s">
        <v>947</v>
      </c>
      <c r="F4204" s="399" t="s">
        <v>947</v>
      </c>
      <c r="G4204" s="399">
        <v>96854</v>
      </c>
      <c r="H4204" s="399" t="s">
        <v>5442</v>
      </c>
      <c r="I4204" s="399" t="s">
        <v>1036</v>
      </c>
      <c r="J4204" s="399" t="s">
        <v>950</v>
      </c>
      <c r="K4204" s="400">
        <v>26.11</v>
      </c>
      <c r="L4204" s="399" t="s">
        <v>951</v>
      </c>
    </row>
    <row r="4205" spans="1:12" ht="13.5">
      <c r="A4205" s="399" t="s">
        <v>4248</v>
      </c>
      <c r="B4205" s="399" t="s">
        <v>4249</v>
      </c>
      <c r="C4205" s="399" t="s">
        <v>3611</v>
      </c>
      <c r="D4205" s="399" t="s">
        <v>4473</v>
      </c>
      <c r="E4205" s="400" t="s">
        <v>947</v>
      </c>
      <c r="F4205" s="399" t="s">
        <v>947</v>
      </c>
      <c r="G4205" s="399">
        <v>96855</v>
      </c>
      <c r="H4205" s="399" t="s">
        <v>5443</v>
      </c>
      <c r="I4205" s="399" t="s">
        <v>1036</v>
      </c>
      <c r="J4205" s="399" t="s">
        <v>950</v>
      </c>
      <c r="K4205" s="400">
        <v>24.39</v>
      </c>
      <c r="L4205" s="399" t="s">
        <v>951</v>
      </c>
    </row>
    <row r="4206" spans="1:12" ht="13.5">
      <c r="A4206" s="399" t="s">
        <v>4248</v>
      </c>
      <c r="B4206" s="399" t="s">
        <v>4249</v>
      </c>
      <c r="C4206" s="399" t="s">
        <v>3611</v>
      </c>
      <c r="D4206" s="399" t="s">
        <v>4473</v>
      </c>
      <c r="E4206" s="400" t="s">
        <v>947</v>
      </c>
      <c r="F4206" s="399" t="s">
        <v>947</v>
      </c>
      <c r="G4206" s="399">
        <v>96856</v>
      </c>
      <c r="H4206" s="399" t="s">
        <v>5444</v>
      </c>
      <c r="I4206" s="399" t="s">
        <v>1036</v>
      </c>
      <c r="J4206" s="399" t="s">
        <v>950</v>
      </c>
      <c r="K4206" s="400">
        <v>24.73</v>
      </c>
      <c r="L4206" s="399" t="s">
        <v>951</v>
      </c>
    </row>
    <row r="4207" spans="1:12" ht="13.5">
      <c r="A4207" s="399" t="s">
        <v>4248</v>
      </c>
      <c r="B4207" s="399" t="s">
        <v>4249</v>
      </c>
      <c r="C4207" s="399" t="s">
        <v>3611</v>
      </c>
      <c r="D4207" s="399" t="s">
        <v>4473</v>
      </c>
      <c r="E4207" s="400" t="s">
        <v>947</v>
      </c>
      <c r="F4207" s="399" t="s">
        <v>947</v>
      </c>
      <c r="G4207" s="399">
        <v>96857</v>
      </c>
      <c r="H4207" s="399" t="s">
        <v>5445</v>
      </c>
      <c r="I4207" s="399" t="s">
        <v>1036</v>
      </c>
      <c r="J4207" s="399" t="s">
        <v>950</v>
      </c>
      <c r="K4207" s="400">
        <v>38.630000000000003</v>
      </c>
      <c r="L4207" s="399" t="s">
        <v>951</v>
      </c>
    </row>
    <row r="4208" spans="1:12" ht="13.5">
      <c r="A4208" s="399" t="s">
        <v>4248</v>
      </c>
      <c r="B4208" s="399" t="s">
        <v>4249</v>
      </c>
      <c r="C4208" s="399" t="s">
        <v>3611</v>
      </c>
      <c r="D4208" s="399" t="s">
        <v>4473</v>
      </c>
      <c r="E4208" s="400" t="s">
        <v>947</v>
      </c>
      <c r="F4208" s="399" t="s">
        <v>947</v>
      </c>
      <c r="G4208" s="399">
        <v>96858</v>
      </c>
      <c r="H4208" s="399" t="s">
        <v>5446</v>
      </c>
      <c r="I4208" s="399" t="s">
        <v>1036</v>
      </c>
      <c r="J4208" s="399" t="s">
        <v>950</v>
      </c>
      <c r="K4208" s="400">
        <v>39.33</v>
      </c>
      <c r="L4208" s="399" t="s">
        <v>951</v>
      </c>
    </row>
    <row r="4209" spans="1:12" ht="13.5">
      <c r="A4209" s="399" t="s">
        <v>4248</v>
      </c>
      <c r="B4209" s="399" t="s">
        <v>4249</v>
      </c>
      <c r="C4209" s="399" t="s">
        <v>3611</v>
      </c>
      <c r="D4209" s="399" t="s">
        <v>4473</v>
      </c>
      <c r="E4209" s="400" t="s">
        <v>947</v>
      </c>
      <c r="F4209" s="399" t="s">
        <v>947</v>
      </c>
      <c r="G4209" s="399">
        <v>96859</v>
      </c>
      <c r="H4209" s="399" t="s">
        <v>5447</v>
      </c>
      <c r="I4209" s="399" t="s">
        <v>1036</v>
      </c>
      <c r="J4209" s="399" t="s">
        <v>950</v>
      </c>
      <c r="K4209" s="400">
        <v>48.36</v>
      </c>
      <c r="L4209" s="399" t="s">
        <v>951</v>
      </c>
    </row>
    <row r="4210" spans="1:12" ht="13.5">
      <c r="A4210" s="399" t="s">
        <v>4248</v>
      </c>
      <c r="B4210" s="399" t="s">
        <v>4249</v>
      </c>
      <c r="C4210" s="399" t="s">
        <v>3611</v>
      </c>
      <c r="D4210" s="399" t="s">
        <v>4473</v>
      </c>
      <c r="E4210" s="400" t="s">
        <v>947</v>
      </c>
      <c r="F4210" s="399" t="s">
        <v>947</v>
      </c>
      <c r="G4210" s="399">
        <v>96860</v>
      </c>
      <c r="H4210" s="399" t="s">
        <v>5448</v>
      </c>
      <c r="I4210" s="399" t="s">
        <v>1036</v>
      </c>
      <c r="J4210" s="399" t="s">
        <v>950</v>
      </c>
      <c r="K4210" s="400">
        <v>20.420000000000002</v>
      </c>
      <c r="L4210" s="399" t="s">
        <v>951</v>
      </c>
    </row>
    <row r="4211" spans="1:12" ht="13.5">
      <c r="A4211" s="399" t="s">
        <v>4248</v>
      </c>
      <c r="B4211" s="399" t="s">
        <v>4249</v>
      </c>
      <c r="C4211" s="399" t="s">
        <v>3611</v>
      </c>
      <c r="D4211" s="399" t="s">
        <v>4473</v>
      </c>
      <c r="E4211" s="400" t="s">
        <v>947</v>
      </c>
      <c r="F4211" s="399" t="s">
        <v>947</v>
      </c>
      <c r="G4211" s="399">
        <v>96861</v>
      </c>
      <c r="H4211" s="399" t="s">
        <v>5449</v>
      </c>
      <c r="I4211" s="399" t="s">
        <v>1036</v>
      </c>
      <c r="J4211" s="399" t="s">
        <v>950</v>
      </c>
      <c r="K4211" s="400">
        <v>21.92</v>
      </c>
      <c r="L4211" s="399" t="s">
        <v>951</v>
      </c>
    </row>
    <row r="4212" spans="1:12" ht="13.5">
      <c r="A4212" s="399" t="s">
        <v>4248</v>
      </c>
      <c r="B4212" s="399" t="s">
        <v>4249</v>
      </c>
      <c r="C4212" s="399" t="s">
        <v>3611</v>
      </c>
      <c r="D4212" s="399" t="s">
        <v>4473</v>
      </c>
      <c r="E4212" s="400" t="s">
        <v>947</v>
      </c>
      <c r="F4212" s="399" t="s">
        <v>947</v>
      </c>
      <c r="G4212" s="399">
        <v>96862</v>
      </c>
      <c r="H4212" s="399" t="s">
        <v>5450</v>
      </c>
      <c r="I4212" s="399" t="s">
        <v>1036</v>
      </c>
      <c r="J4212" s="399" t="s">
        <v>950</v>
      </c>
      <c r="K4212" s="400">
        <v>24.59</v>
      </c>
      <c r="L4212" s="399" t="s">
        <v>951</v>
      </c>
    </row>
    <row r="4213" spans="1:12" ht="13.5">
      <c r="A4213" s="399" t="s">
        <v>4248</v>
      </c>
      <c r="B4213" s="399" t="s">
        <v>4249</v>
      </c>
      <c r="C4213" s="399" t="s">
        <v>3611</v>
      </c>
      <c r="D4213" s="399" t="s">
        <v>4473</v>
      </c>
      <c r="E4213" s="400" t="s">
        <v>947</v>
      </c>
      <c r="F4213" s="399" t="s">
        <v>947</v>
      </c>
      <c r="G4213" s="399">
        <v>96863</v>
      </c>
      <c r="H4213" s="399" t="s">
        <v>5451</v>
      </c>
      <c r="I4213" s="399" t="s">
        <v>1036</v>
      </c>
      <c r="J4213" s="399" t="s">
        <v>950</v>
      </c>
      <c r="K4213" s="400">
        <v>24.34</v>
      </c>
      <c r="L4213" s="399" t="s">
        <v>951</v>
      </c>
    </row>
    <row r="4214" spans="1:12" ht="13.5">
      <c r="A4214" s="399" t="s">
        <v>4248</v>
      </c>
      <c r="B4214" s="399" t="s">
        <v>4249</v>
      </c>
      <c r="C4214" s="399" t="s">
        <v>3611</v>
      </c>
      <c r="D4214" s="399" t="s">
        <v>4473</v>
      </c>
      <c r="E4214" s="400" t="s">
        <v>947</v>
      </c>
      <c r="F4214" s="399" t="s">
        <v>947</v>
      </c>
      <c r="G4214" s="399">
        <v>96864</v>
      </c>
      <c r="H4214" s="399" t="s">
        <v>5452</v>
      </c>
      <c r="I4214" s="399" t="s">
        <v>1036</v>
      </c>
      <c r="J4214" s="399" t="s">
        <v>950</v>
      </c>
      <c r="K4214" s="400">
        <v>37.83</v>
      </c>
      <c r="L4214" s="399" t="s">
        <v>951</v>
      </c>
    </row>
    <row r="4215" spans="1:12" ht="13.5">
      <c r="A4215" s="399" t="s">
        <v>4248</v>
      </c>
      <c r="B4215" s="399" t="s">
        <v>4249</v>
      </c>
      <c r="C4215" s="399" t="s">
        <v>3611</v>
      </c>
      <c r="D4215" s="399" t="s">
        <v>4473</v>
      </c>
      <c r="E4215" s="400" t="s">
        <v>947</v>
      </c>
      <c r="F4215" s="399" t="s">
        <v>947</v>
      </c>
      <c r="G4215" s="399">
        <v>96865</v>
      </c>
      <c r="H4215" s="399" t="s">
        <v>5453</v>
      </c>
      <c r="I4215" s="399" t="s">
        <v>1036</v>
      </c>
      <c r="J4215" s="399" t="s">
        <v>950</v>
      </c>
      <c r="K4215" s="400">
        <v>37.1</v>
      </c>
      <c r="L4215" s="399" t="s">
        <v>951</v>
      </c>
    </row>
    <row r="4216" spans="1:12" ht="13.5">
      <c r="A4216" s="399" t="s">
        <v>4248</v>
      </c>
      <c r="B4216" s="399" t="s">
        <v>4249</v>
      </c>
      <c r="C4216" s="399" t="s">
        <v>3611</v>
      </c>
      <c r="D4216" s="399" t="s">
        <v>4473</v>
      </c>
      <c r="E4216" s="400" t="s">
        <v>947</v>
      </c>
      <c r="F4216" s="399" t="s">
        <v>947</v>
      </c>
      <c r="G4216" s="399">
        <v>96866</v>
      </c>
      <c r="H4216" s="399" t="s">
        <v>5454</v>
      </c>
      <c r="I4216" s="399" t="s">
        <v>1036</v>
      </c>
      <c r="J4216" s="399" t="s">
        <v>950</v>
      </c>
      <c r="K4216" s="400">
        <v>49.52</v>
      </c>
      <c r="L4216" s="399" t="s">
        <v>951</v>
      </c>
    </row>
    <row r="4217" spans="1:12" ht="13.5">
      <c r="A4217" s="399" t="s">
        <v>4248</v>
      </c>
      <c r="B4217" s="399" t="s">
        <v>4249</v>
      </c>
      <c r="C4217" s="399" t="s">
        <v>3611</v>
      </c>
      <c r="D4217" s="399" t="s">
        <v>4473</v>
      </c>
      <c r="E4217" s="400" t="s">
        <v>947</v>
      </c>
      <c r="F4217" s="399" t="s">
        <v>947</v>
      </c>
      <c r="G4217" s="399">
        <v>96867</v>
      </c>
      <c r="H4217" s="399" t="s">
        <v>5455</v>
      </c>
      <c r="I4217" s="399" t="s">
        <v>1036</v>
      </c>
      <c r="J4217" s="399" t="s">
        <v>950</v>
      </c>
      <c r="K4217" s="400">
        <v>57.1</v>
      </c>
      <c r="L4217" s="399" t="s">
        <v>951</v>
      </c>
    </row>
    <row r="4218" spans="1:12" ht="13.5">
      <c r="A4218" s="399" t="s">
        <v>4248</v>
      </c>
      <c r="B4218" s="399" t="s">
        <v>4249</v>
      </c>
      <c r="C4218" s="399" t="s">
        <v>3611</v>
      </c>
      <c r="D4218" s="399" t="s">
        <v>4473</v>
      </c>
      <c r="E4218" s="400" t="s">
        <v>947</v>
      </c>
      <c r="F4218" s="399" t="s">
        <v>947</v>
      </c>
      <c r="G4218" s="399">
        <v>96868</v>
      </c>
      <c r="H4218" s="399" t="s">
        <v>5456</v>
      </c>
      <c r="I4218" s="399" t="s">
        <v>1036</v>
      </c>
      <c r="J4218" s="399" t="s">
        <v>950</v>
      </c>
      <c r="K4218" s="400">
        <v>22.87</v>
      </c>
      <c r="L4218" s="399" t="s">
        <v>951</v>
      </c>
    </row>
    <row r="4219" spans="1:12" ht="13.5">
      <c r="A4219" s="399" t="s">
        <v>4248</v>
      </c>
      <c r="B4219" s="399" t="s">
        <v>4249</v>
      </c>
      <c r="C4219" s="399" t="s">
        <v>3611</v>
      </c>
      <c r="D4219" s="399" t="s">
        <v>4473</v>
      </c>
      <c r="E4219" s="400" t="s">
        <v>947</v>
      </c>
      <c r="F4219" s="399" t="s">
        <v>947</v>
      </c>
      <c r="G4219" s="399">
        <v>96869</v>
      </c>
      <c r="H4219" s="399" t="s">
        <v>5457</v>
      </c>
      <c r="I4219" s="399" t="s">
        <v>1036</v>
      </c>
      <c r="J4219" s="399" t="s">
        <v>950</v>
      </c>
      <c r="K4219" s="400">
        <v>27.32</v>
      </c>
      <c r="L4219" s="399" t="s">
        <v>951</v>
      </c>
    </row>
    <row r="4220" spans="1:12" ht="13.5">
      <c r="A4220" s="399" t="s">
        <v>4248</v>
      </c>
      <c r="B4220" s="399" t="s">
        <v>4249</v>
      </c>
      <c r="C4220" s="399" t="s">
        <v>3611</v>
      </c>
      <c r="D4220" s="399" t="s">
        <v>4473</v>
      </c>
      <c r="E4220" s="400" t="s">
        <v>947</v>
      </c>
      <c r="F4220" s="399" t="s">
        <v>947</v>
      </c>
      <c r="G4220" s="399">
        <v>96870</v>
      </c>
      <c r="H4220" s="399" t="s">
        <v>5458</v>
      </c>
      <c r="I4220" s="399" t="s">
        <v>1036</v>
      </c>
      <c r="J4220" s="399" t="s">
        <v>950</v>
      </c>
      <c r="K4220" s="400">
        <v>42.6</v>
      </c>
      <c r="L4220" s="399" t="s">
        <v>951</v>
      </c>
    </row>
    <row r="4221" spans="1:12" ht="13.5">
      <c r="A4221" s="399" t="s">
        <v>4248</v>
      </c>
      <c r="B4221" s="399" t="s">
        <v>4249</v>
      </c>
      <c r="C4221" s="399" t="s">
        <v>3611</v>
      </c>
      <c r="D4221" s="399" t="s">
        <v>4473</v>
      </c>
      <c r="E4221" s="400" t="s">
        <v>947</v>
      </c>
      <c r="F4221" s="399" t="s">
        <v>947</v>
      </c>
      <c r="G4221" s="399">
        <v>96871</v>
      </c>
      <c r="H4221" s="399" t="s">
        <v>5459</v>
      </c>
      <c r="I4221" s="399" t="s">
        <v>1036</v>
      </c>
      <c r="J4221" s="399" t="s">
        <v>950</v>
      </c>
      <c r="K4221" s="400">
        <v>61.37</v>
      </c>
      <c r="L4221" s="399" t="s">
        <v>951</v>
      </c>
    </row>
    <row r="4222" spans="1:12" ht="13.5">
      <c r="A4222" s="399" t="s">
        <v>4248</v>
      </c>
      <c r="B4222" s="399" t="s">
        <v>4249</v>
      </c>
      <c r="C4222" s="399" t="s">
        <v>3611</v>
      </c>
      <c r="D4222" s="399" t="s">
        <v>4473</v>
      </c>
      <c r="E4222" s="400" t="s">
        <v>947</v>
      </c>
      <c r="F4222" s="399" t="s">
        <v>947</v>
      </c>
      <c r="G4222" s="399">
        <v>96872</v>
      </c>
      <c r="H4222" s="399" t="s">
        <v>5460</v>
      </c>
      <c r="I4222" s="399" t="s">
        <v>1036</v>
      </c>
      <c r="J4222" s="399" t="s">
        <v>950</v>
      </c>
      <c r="K4222" s="400">
        <v>58.85</v>
      </c>
      <c r="L4222" s="399" t="s">
        <v>951</v>
      </c>
    </row>
    <row r="4223" spans="1:12" ht="13.5">
      <c r="A4223" s="399" t="s">
        <v>4248</v>
      </c>
      <c r="B4223" s="399" t="s">
        <v>4249</v>
      </c>
      <c r="C4223" s="399" t="s">
        <v>3611</v>
      </c>
      <c r="D4223" s="399" t="s">
        <v>4473</v>
      </c>
      <c r="E4223" s="400" t="s">
        <v>947</v>
      </c>
      <c r="F4223" s="399" t="s">
        <v>947</v>
      </c>
      <c r="G4223" s="399">
        <v>96873</v>
      </c>
      <c r="H4223" s="399" t="s">
        <v>5461</v>
      </c>
      <c r="I4223" s="399" t="s">
        <v>1036</v>
      </c>
      <c r="J4223" s="399" t="s">
        <v>950</v>
      </c>
      <c r="K4223" s="400">
        <v>67.209999999999994</v>
      </c>
      <c r="L4223" s="399" t="s">
        <v>951</v>
      </c>
    </row>
    <row r="4224" spans="1:12" ht="13.5">
      <c r="A4224" s="399" t="s">
        <v>4248</v>
      </c>
      <c r="B4224" s="399" t="s">
        <v>4249</v>
      </c>
      <c r="C4224" s="399" t="s">
        <v>3611</v>
      </c>
      <c r="D4224" s="399" t="s">
        <v>4473</v>
      </c>
      <c r="E4224" s="400" t="s">
        <v>947</v>
      </c>
      <c r="F4224" s="399" t="s">
        <v>947</v>
      </c>
      <c r="G4224" s="399">
        <v>96874</v>
      </c>
      <c r="H4224" s="399" t="s">
        <v>5462</v>
      </c>
      <c r="I4224" s="399" t="s">
        <v>1036</v>
      </c>
      <c r="J4224" s="399" t="s">
        <v>950</v>
      </c>
      <c r="K4224" s="400">
        <v>71.739999999999995</v>
      </c>
      <c r="L4224" s="399" t="s">
        <v>951</v>
      </c>
    </row>
    <row r="4225" spans="1:12" ht="13.5">
      <c r="A4225" s="399" t="s">
        <v>4248</v>
      </c>
      <c r="B4225" s="399" t="s">
        <v>4249</v>
      </c>
      <c r="C4225" s="399" t="s">
        <v>3611</v>
      </c>
      <c r="D4225" s="399" t="s">
        <v>4473</v>
      </c>
      <c r="E4225" s="400" t="s">
        <v>947</v>
      </c>
      <c r="F4225" s="399" t="s">
        <v>947</v>
      </c>
      <c r="G4225" s="399">
        <v>96875</v>
      </c>
      <c r="H4225" s="399" t="s">
        <v>5463</v>
      </c>
      <c r="I4225" s="399" t="s">
        <v>1036</v>
      </c>
      <c r="J4225" s="399" t="s">
        <v>950</v>
      </c>
      <c r="K4225" s="400">
        <v>85.2</v>
      </c>
      <c r="L4225" s="399" t="s">
        <v>951</v>
      </c>
    </row>
    <row r="4226" spans="1:12" ht="13.5">
      <c r="A4226" s="399" t="s">
        <v>4248</v>
      </c>
      <c r="B4226" s="399" t="s">
        <v>4249</v>
      </c>
      <c r="C4226" s="399" t="s">
        <v>3611</v>
      </c>
      <c r="D4226" s="399" t="s">
        <v>4473</v>
      </c>
      <c r="E4226" s="400" t="s">
        <v>947</v>
      </c>
      <c r="F4226" s="399" t="s">
        <v>947</v>
      </c>
      <c r="G4226" s="399">
        <v>96876</v>
      </c>
      <c r="H4226" s="399" t="s">
        <v>5464</v>
      </c>
      <c r="I4226" s="399" t="s">
        <v>1036</v>
      </c>
      <c r="J4226" s="399" t="s">
        <v>950</v>
      </c>
      <c r="K4226" s="400">
        <v>144.57</v>
      </c>
      <c r="L4226" s="399" t="s">
        <v>951</v>
      </c>
    </row>
    <row r="4227" spans="1:12" ht="13.5">
      <c r="A4227" s="399" t="s">
        <v>4248</v>
      </c>
      <c r="B4227" s="399" t="s">
        <v>4249</v>
      </c>
      <c r="C4227" s="399" t="s">
        <v>3611</v>
      </c>
      <c r="D4227" s="399" t="s">
        <v>4473</v>
      </c>
      <c r="E4227" s="400" t="s">
        <v>947</v>
      </c>
      <c r="F4227" s="399" t="s">
        <v>947</v>
      </c>
      <c r="G4227" s="399">
        <v>96877</v>
      </c>
      <c r="H4227" s="399" t="s">
        <v>5465</v>
      </c>
      <c r="I4227" s="399" t="s">
        <v>1036</v>
      </c>
      <c r="J4227" s="399" t="s">
        <v>950</v>
      </c>
      <c r="K4227" s="400">
        <v>154.34</v>
      </c>
      <c r="L4227" s="399" t="s">
        <v>951</v>
      </c>
    </row>
    <row r="4228" spans="1:12" ht="13.5">
      <c r="A4228" s="399" t="s">
        <v>4248</v>
      </c>
      <c r="B4228" s="399" t="s">
        <v>4249</v>
      </c>
      <c r="C4228" s="399" t="s">
        <v>3611</v>
      </c>
      <c r="D4228" s="399" t="s">
        <v>4473</v>
      </c>
      <c r="E4228" s="400" t="s">
        <v>947</v>
      </c>
      <c r="F4228" s="399" t="s">
        <v>947</v>
      </c>
      <c r="G4228" s="399">
        <v>96878</v>
      </c>
      <c r="H4228" s="399" t="s">
        <v>5466</v>
      </c>
      <c r="I4228" s="399" t="s">
        <v>1036</v>
      </c>
      <c r="J4228" s="399" t="s">
        <v>950</v>
      </c>
      <c r="K4228" s="400">
        <v>156.16</v>
      </c>
      <c r="L4228" s="399" t="s">
        <v>951</v>
      </c>
    </row>
    <row r="4229" spans="1:12" ht="13.5">
      <c r="A4229" s="399" t="s">
        <v>4248</v>
      </c>
      <c r="B4229" s="399" t="s">
        <v>4249</v>
      </c>
      <c r="C4229" s="399" t="s">
        <v>3611</v>
      </c>
      <c r="D4229" s="399" t="s">
        <v>4473</v>
      </c>
      <c r="E4229" s="400" t="s">
        <v>947</v>
      </c>
      <c r="F4229" s="399" t="s">
        <v>947</v>
      </c>
      <c r="G4229" s="399">
        <v>96879</v>
      </c>
      <c r="H4229" s="399" t="s">
        <v>5467</v>
      </c>
      <c r="I4229" s="399" t="s">
        <v>1036</v>
      </c>
      <c r="J4229" s="399" t="s">
        <v>950</v>
      </c>
      <c r="K4229" s="400">
        <v>157.58000000000001</v>
      </c>
      <c r="L4229" s="399" t="s">
        <v>951</v>
      </c>
    </row>
    <row r="4230" spans="1:12" ht="13.5">
      <c r="A4230" s="399" t="s">
        <v>4248</v>
      </c>
      <c r="B4230" s="399" t="s">
        <v>4249</v>
      </c>
      <c r="C4230" s="399" t="s">
        <v>3611</v>
      </c>
      <c r="D4230" s="399" t="s">
        <v>4473</v>
      </c>
      <c r="E4230" s="400" t="s">
        <v>947</v>
      </c>
      <c r="F4230" s="399" t="s">
        <v>947</v>
      </c>
      <c r="G4230" s="399">
        <v>96880</v>
      </c>
      <c r="H4230" s="399" t="s">
        <v>5468</v>
      </c>
      <c r="I4230" s="399" t="s">
        <v>1036</v>
      </c>
      <c r="J4230" s="399" t="s">
        <v>950</v>
      </c>
      <c r="K4230" s="400">
        <v>179.45</v>
      </c>
      <c r="L4230" s="399" t="s">
        <v>951</v>
      </c>
    </row>
    <row r="4231" spans="1:12" ht="13.5">
      <c r="A4231" s="399" t="s">
        <v>4248</v>
      </c>
      <c r="B4231" s="399" t="s">
        <v>4249</v>
      </c>
      <c r="C4231" s="399" t="s">
        <v>3611</v>
      </c>
      <c r="D4231" s="399" t="s">
        <v>4473</v>
      </c>
      <c r="E4231" s="400" t="s">
        <v>947</v>
      </c>
      <c r="F4231" s="399" t="s">
        <v>947</v>
      </c>
      <c r="G4231" s="399">
        <v>96881</v>
      </c>
      <c r="H4231" s="399" t="s">
        <v>5469</v>
      </c>
      <c r="I4231" s="399" t="s">
        <v>1036</v>
      </c>
      <c r="J4231" s="399" t="s">
        <v>950</v>
      </c>
      <c r="K4231" s="400">
        <v>189.35</v>
      </c>
      <c r="L4231" s="399" t="s">
        <v>951</v>
      </c>
    </row>
    <row r="4232" spans="1:12" ht="13.5">
      <c r="A4232" s="399" t="s">
        <v>4248</v>
      </c>
      <c r="B4232" s="399" t="s">
        <v>4249</v>
      </c>
      <c r="C4232" s="399" t="s">
        <v>3611</v>
      </c>
      <c r="D4232" s="399" t="s">
        <v>4473</v>
      </c>
      <c r="E4232" s="400" t="s">
        <v>947</v>
      </c>
      <c r="F4232" s="399" t="s">
        <v>947</v>
      </c>
      <c r="G4232" s="399">
        <v>97425</v>
      </c>
      <c r="H4232" s="399" t="s">
        <v>5470</v>
      </c>
      <c r="I4232" s="399" t="s">
        <v>1036</v>
      </c>
      <c r="J4232" s="399" t="s">
        <v>1037</v>
      </c>
      <c r="K4232" s="400">
        <v>20.71</v>
      </c>
      <c r="L4232" s="399" t="s">
        <v>951</v>
      </c>
    </row>
    <row r="4233" spans="1:12" ht="13.5">
      <c r="A4233" s="399" t="s">
        <v>4248</v>
      </c>
      <c r="B4233" s="399" t="s">
        <v>4249</v>
      </c>
      <c r="C4233" s="399" t="s">
        <v>3611</v>
      </c>
      <c r="D4233" s="399" t="s">
        <v>4473</v>
      </c>
      <c r="E4233" s="400" t="s">
        <v>947</v>
      </c>
      <c r="F4233" s="399" t="s">
        <v>947</v>
      </c>
      <c r="G4233" s="399">
        <v>97426</v>
      </c>
      <c r="H4233" s="399" t="s">
        <v>5471</v>
      </c>
      <c r="I4233" s="399" t="s">
        <v>1036</v>
      </c>
      <c r="J4233" s="399" t="s">
        <v>1037</v>
      </c>
      <c r="K4233" s="400">
        <v>24.45</v>
      </c>
      <c r="L4233" s="399" t="s">
        <v>951</v>
      </c>
    </row>
    <row r="4234" spans="1:12" ht="13.5">
      <c r="A4234" s="399" t="s">
        <v>4248</v>
      </c>
      <c r="B4234" s="399" t="s">
        <v>4249</v>
      </c>
      <c r="C4234" s="399" t="s">
        <v>3611</v>
      </c>
      <c r="D4234" s="399" t="s">
        <v>4473</v>
      </c>
      <c r="E4234" s="400" t="s">
        <v>947</v>
      </c>
      <c r="F4234" s="399" t="s">
        <v>947</v>
      </c>
      <c r="G4234" s="399">
        <v>97427</v>
      </c>
      <c r="H4234" s="399" t="s">
        <v>5472</v>
      </c>
      <c r="I4234" s="399" t="s">
        <v>1036</v>
      </c>
      <c r="J4234" s="399" t="s">
        <v>1037</v>
      </c>
      <c r="K4234" s="400">
        <v>27.27</v>
      </c>
      <c r="L4234" s="399" t="s">
        <v>951</v>
      </c>
    </row>
    <row r="4235" spans="1:12" ht="13.5">
      <c r="A4235" s="399" t="s">
        <v>4248</v>
      </c>
      <c r="B4235" s="399" t="s">
        <v>4249</v>
      </c>
      <c r="C4235" s="399" t="s">
        <v>3611</v>
      </c>
      <c r="D4235" s="399" t="s">
        <v>4473</v>
      </c>
      <c r="E4235" s="400" t="s">
        <v>947</v>
      </c>
      <c r="F4235" s="399" t="s">
        <v>947</v>
      </c>
      <c r="G4235" s="399">
        <v>97428</v>
      </c>
      <c r="H4235" s="399" t="s">
        <v>5473</v>
      </c>
      <c r="I4235" s="399" t="s">
        <v>1036</v>
      </c>
      <c r="J4235" s="399" t="s">
        <v>1037</v>
      </c>
      <c r="K4235" s="400">
        <v>33.83</v>
      </c>
      <c r="L4235" s="399" t="s">
        <v>951</v>
      </c>
    </row>
    <row r="4236" spans="1:12" ht="13.5">
      <c r="A4236" s="399" t="s">
        <v>4248</v>
      </c>
      <c r="B4236" s="399" t="s">
        <v>4249</v>
      </c>
      <c r="C4236" s="399" t="s">
        <v>3611</v>
      </c>
      <c r="D4236" s="399" t="s">
        <v>4473</v>
      </c>
      <c r="E4236" s="400" t="s">
        <v>947</v>
      </c>
      <c r="F4236" s="399" t="s">
        <v>947</v>
      </c>
      <c r="G4236" s="399">
        <v>97429</v>
      </c>
      <c r="H4236" s="399" t="s">
        <v>5474</v>
      </c>
      <c r="I4236" s="399" t="s">
        <v>1036</v>
      </c>
      <c r="J4236" s="399" t="s">
        <v>1037</v>
      </c>
      <c r="K4236" s="400">
        <v>39.869999999999997</v>
      </c>
      <c r="L4236" s="399" t="s">
        <v>951</v>
      </c>
    </row>
    <row r="4237" spans="1:12" ht="13.5">
      <c r="A4237" s="399" t="s">
        <v>4248</v>
      </c>
      <c r="B4237" s="399" t="s">
        <v>4249</v>
      </c>
      <c r="C4237" s="399" t="s">
        <v>3611</v>
      </c>
      <c r="D4237" s="399" t="s">
        <v>4473</v>
      </c>
      <c r="E4237" s="400" t="s">
        <v>947</v>
      </c>
      <c r="F4237" s="399" t="s">
        <v>947</v>
      </c>
      <c r="G4237" s="399">
        <v>97430</v>
      </c>
      <c r="H4237" s="399" t="s">
        <v>5475</v>
      </c>
      <c r="I4237" s="399" t="s">
        <v>1036</v>
      </c>
      <c r="J4237" s="399" t="s">
        <v>950</v>
      </c>
      <c r="K4237" s="400">
        <v>31.77</v>
      </c>
      <c r="L4237" s="399" t="s">
        <v>951</v>
      </c>
    </row>
    <row r="4238" spans="1:12" ht="13.5">
      <c r="A4238" s="399" t="s">
        <v>4248</v>
      </c>
      <c r="B4238" s="399" t="s">
        <v>4249</v>
      </c>
      <c r="C4238" s="399" t="s">
        <v>3611</v>
      </c>
      <c r="D4238" s="399" t="s">
        <v>4473</v>
      </c>
      <c r="E4238" s="400" t="s">
        <v>947</v>
      </c>
      <c r="F4238" s="399" t="s">
        <v>947</v>
      </c>
      <c r="G4238" s="399">
        <v>97431</v>
      </c>
      <c r="H4238" s="399" t="s">
        <v>5476</v>
      </c>
      <c r="I4238" s="399" t="s">
        <v>1036</v>
      </c>
      <c r="J4238" s="399" t="s">
        <v>950</v>
      </c>
      <c r="K4238" s="400">
        <v>35.46</v>
      </c>
      <c r="L4238" s="399" t="s">
        <v>951</v>
      </c>
    </row>
    <row r="4239" spans="1:12" ht="13.5">
      <c r="A4239" s="399" t="s">
        <v>4248</v>
      </c>
      <c r="B4239" s="399" t="s">
        <v>4249</v>
      </c>
      <c r="C4239" s="399" t="s">
        <v>3611</v>
      </c>
      <c r="D4239" s="399" t="s">
        <v>4473</v>
      </c>
      <c r="E4239" s="400" t="s">
        <v>947</v>
      </c>
      <c r="F4239" s="399" t="s">
        <v>947</v>
      </c>
      <c r="G4239" s="399">
        <v>97432</v>
      </c>
      <c r="H4239" s="399" t="s">
        <v>5477</v>
      </c>
      <c r="I4239" s="399" t="s">
        <v>1036</v>
      </c>
      <c r="J4239" s="399" t="s">
        <v>950</v>
      </c>
      <c r="K4239" s="400">
        <v>40.01</v>
      </c>
      <c r="L4239" s="399" t="s">
        <v>951</v>
      </c>
    </row>
    <row r="4240" spans="1:12" ht="13.5">
      <c r="A4240" s="399" t="s">
        <v>4248</v>
      </c>
      <c r="B4240" s="399" t="s">
        <v>4249</v>
      </c>
      <c r="C4240" s="399" t="s">
        <v>3611</v>
      </c>
      <c r="D4240" s="399" t="s">
        <v>4473</v>
      </c>
      <c r="E4240" s="400" t="s">
        <v>947</v>
      </c>
      <c r="F4240" s="399" t="s">
        <v>947</v>
      </c>
      <c r="G4240" s="399">
        <v>97433</v>
      </c>
      <c r="H4240" s="399" t="s">
        <v>5478</v>
      </c>
      <c r="I4240" s="399" t="s">
        <v>1036</v>
      </c>
      <c r="J4240" s="399" t="s">
        <v>950</v>
      </c>
      <c r="K4240" s="400">
        <v>71.94</v>
      </c>
      <c r="L4240" s="399" t="s">
        <v>951</v>
      </c>
    </row>
    <row r="4241" spans="1:12" ht="13.5">
      <c r="A4241" s="399" t="s">
        <v>4248</v>
      </c>
      <c r="B4241" s="399" t="s">
        <v>4249</v>
      </c>
      <c r="C4241" s="399" t="s">
        <v>3611</v>
      </c>
      <c r="D4241" s="399" t="s">
        <v>4473</v>
      </c>
      <c r="E4241" s="400" t="s">
        <v>947</v>
      </c>
      <c r="F4241" s="399" t="s">
        <v>947</v>
      </c>
      <c r="G4241" s="399">
        <v>97434</v>
      </c>
      <c r="H4241" s="399" t="s">
        <v>5479</v>
      </c>
      <c r="I4241" s="399" t="s">
        <v>1036</v>
      </c>
      <c r="J4241" s="399" t="s">
        <v>950</v>
      </c>
      <c r="K4241" s="400">
        <v>73.27</v>
      </c>
      <c r="L4241" s="399" t="s">
        <v>951</v>
      </c>
    </row>
    <row r="4242" spans="1:12" ht="13.5">
      <c r="A4242" s="399" t="s">
        <v>4248</v>
      </c>
      <c r="B4242" s="399" t="s">
        <v>4249</v>
      </c>
      <c r="C4242" s="399" t="s">
        <v>3611</v>
      </c>
      <c r="D4242" s="399" t="s">
        <v>4473</v>
      </c>
      <c r="E4242" s="400" t="s">
        <v>947</v>
      </c>
      <c r="F4242" s="399" t="s">
        <v>947</v>
      </c>
      <c r="G4242" s="399">
        <v>97435</v>
      </c>
      <c r="H4242" s="399" t="s">
        <v>5480</v>
      </c>
      <c r="I4242" s="399" t="s">
        <v>1036</v>
      </c>
      <c r="J4242" s="399" t="s">
        <v>950</v>
      </c>
      <c r="K4242" s="400">
        <v>84.13</v>
      </c>
      <c r="L4242" s="399" t="s">
        <v>951</v>
      </c>
    </row>
    <row r="4243" spans="1:12" ht="13.5">
      <c r="A4243" s="399" t="s">
        <v>4248</v>
      </c>
      <c r="B4243" s="399" t="s">
        <v>4249</v>
      </c>
      <c r="C4243" s="399" t="s">
        <v>3611</v>
      </c>
      <c r="D4243" s="399" t="s">
        <v>4473</v>
      </c>
      <c r="E4243" s="400" t="s">
        <v>947</v>
      </c>
      <c r="F4243" s="399" t="s">
        <v>947</v>
      </c>
      <c r="G4243" s="399">
        <v>97436</v>
      </c>
      <c r="H4243" s="399" t="s">
        <v>5481</v>
      </c>
      <c r="I4243" s="399" t="s">
        <v>1036</v>
      </c>
      <c r="J4243" s="399" t="s">
        <v>950</v>
      </c>
      <c r="K4243" s="400">
        <v>86.68</v>
      </c>
      <c r="L4243" s="399" t="s">
        <v>951</v>
      </c>
    </row>
    <row r="4244" spans="1:12" ht="13.5">
      <c r="A4244" s="399" t="s">
        <v>4248</v>
      </c>
      <c r="B4244" s="399" t="s">
        <v>4249</v>
      </c>
      <c r="C4244" s="399" t="s">
        <v>3611</v>
      </c>
      <c r="D4244" s="399" t="s">
        <v>4473</v>
      </c>
      <c r="E4244" s="400" t="s">
        <v>947</v>
      </c>
      <c r="F4244" s="399" t="s">
        <v>947</v>
      </c>
      <c r="G4244" s="399">
        <v>97437</v>
      </c>
      <c r="H4244" s="399" t="s">
        <v>5482</v>
      </c>
      <c r="I4244" s="399" t="s">
        <v>1036</v>
      </c>
      <c r="J4244" s="399" t="s">
        <v>950</v>
      </c>
      <c r="K4244" s="400">
        <v>96.25</v>
      </c>
      <c r="L4244" s="399" t="s">
        <v>951</v>
      </c>
    </row>
    <row r="4245" spans="1:12" ht="13.5">
      <c r="A4245" s="399" t="s">
        <v>4248</v>
      </c>
      <c r="B4245" s="399" t="s">
        <v>4249</v>
      </c>
      <c r="C4245" s="399" t="s">
        <v>3611</v>
      </c>
      <c r="D4245" s="399" t="s">
        <v>4473</v>
      </c>
      <c r="E4245" s="400" t="s">
        <v>947</v>
      </c>
      <c r="F4245" s="399" t="s">
        <v>947</v>
      </c>
      <c r="G4245" s="399">
        <v>97438</v>
      </c>
      <c r="H4245" s="399" t="s">
        <v>5483</v>
      </c>
      <c r="I4245" s="399" t="s">
        <v>1036</v>
      </c>
      <c r="J4245" s="399" t="s">
        <v>950</v>
      </c>
      <c r="K4245" s="400">
        <v>98.99</v>
      </c>
      <c r="L4245" s="399" t="s">
        <v>951</v>
      </c>
    </row>
    <row r="4246" spans="1:12" ht="13.5">
      <c r="A4246" s="399" t="s">
        <v>4248</v>
      </c>
      <c r="B4246" s="399" t="s">
        <v>4249</v>
      </c>
      <c r="C4246" s="399" t="s">
        <v>3611</v>
      </c>
      <c r="D4246" s="399" t="s">
        <v>4473</v>
      </c>
      <c r="E4246" s="400" t="s">
        <v>947</v>
      </c>
      <c r="F4246" s="399" t="s">
        <v>947</v>
      </c>
      <c r="G4246" s="399">
        <v>97439</v>
      </c>
      <c r="H4246" s="399" t="s">
        <v>5484</v>
      </c>
      <c r="I4246" s="399" t="s">
        <v>1036</v>
      </c>
      <c r="J4246" s="399" t="s">
        <v>950</v>
      </c>
      <c r="K4246" s="400">
        <v>108.65</v>
      </c>
      <c r="L4246" s="399" t="s">
        <v>951</v>
      </c>
    </row>
    <row r="4247" spans="1:12" ht="13.5">
      <c r="A4247" s="399" t="s">
        <v>4248</v>
      </c>
      <c r="B4247" s="399" t="s">
        <v>4249</v>
      </c>
      <c r="C4247" s="399" t="s">
        <v>3611</v>
      </c>
      <c r="D4247" s="399" t="s">
        <v>4473</v>
      </c>
      <c r="E4247" s="400" t="s">
        <v>947</v>
      </c>
      <c r="F4247" s="399" t="s">
        <v>947</v>
      </c>
      <c r="G4247" s="399">
        <v>97440</v>
      </c>
      <c r="H4247" s="399" t="s">
        <v>5485</v>
      </c>
      <c r="I4247" s="399" t="s">
        <v>1036</v>
      </c>
      <c r="J4247" s="399" t="s">
        <v>950</v>
      </c>
      <c r="K4247" s="400">
        <v>130.19999999999999</v>
      </c>
      <c r="L4247" s="399" t="s">
        <v>951</v>
      </c>
    </row>
    <row r="4248" spans="1:12" ht="13.5">
      <c r="A4248" s="399" t="s">
        <v>4248</v>
      </c>
      <c r="B4248" s="399" t="s">
        <v>4249</v>
      </c>
      <c r="C4248" s="399" t="s">
        <v>3611</v>
      </c>
      <c r="D4248" s="399" t="s">
        <v>4473</v>
      </c>
      <c r="E4248" s="400" t="s">
        <v>947</v>
      </c>
      <c r="F4248" s="399" t="s">
        <v>947</v>
      </c>
      <c r="G4248" s="399">
        <v>97442</v>
      </c>
      <c r="H4248" s="399" t="s">
        <v>5486</v>
      </c>
      <c r="I4248" s="399" t="s">
        <v>1036</v>
      </c>
      <c r="J4248" s="399" t="s">
        <v>950</v>
      </c>
      <c r="K4248" s="400">
        <v>143.83000000000001</v>
      </c>
      <c r="L4248" s="399" t="s">
        <v>951</v>
      </c>
    </row>
    <row r="4249" spans="1:12" ht="13.5">
      <c r="A4249" s="399" t="s">
        <v>4248</v>
      </c>
      <c r="B4249" s="399" t="s">
        <v>4249</v>
      </c>
      <c r="C4249" s="399" t="s">
        <v>3611</v>
      </c>
      <c r="D4249" s="399" t="s">
        <v>4473</v>
      </c>
      <c r="E4249" s="400" t="s">
        <v>947</v>
      </c>
      <c r="F4249" s="399" t="s">
        <v>947</v>
      </c>
      <c r="G4249" s="399">
        <v>97443</v>
      </c>
      <c r="H4249" s="399" t="s">
        <v>5487</v>
      </c>
      <c r="I4249" s="399" t="s">
        <v>1036</v>
      </c>
      <c r="J4249" s="399" t="s">
        <v>950</v>
      </c>
      <c r="K4249" s="400">
        <v>72.31</v>
      </c>
      <c r="L4249" s="399" t="s">
        <v>951</v>
      </c>
    </row>
    <row r="4250" spans="1:12" ht="13.5">
      <c r="A4250" s="399" t="s">
        <v>4248</v>
      </c>
      <c r="B4250" s="399" t="s">
        <v>4249</v>
      </c>
      <c r="C4250" s="399" t="s">
        <v>3611</v>
      </c>
      <c r="D4250" s="399" t="s">
        <v>4473</v>
      </c>
      <c r="E4250" s="400" t="s">
        <v>947</v>
      </c>
      <c r="F4250" s="399" t="s">
        <v>947</v>
      </c>
      <c r="G4250" s="399">
        <v>97444</v>
      </c>
      <c r="H4250" s="399" t="s">
        <v>5488</v>
      </c>
      <c r="I4250" s="399" t="s">
        <v>1036</v>
      </c>
      <c r="J4250" s="399" t="s">
        <v>950</v>
      </c>
      <c r="K4250" s="400">
        <v>83.58</v>
      </c>
      <c r="L4250" s="399" t="s">
        <v>951</v>
      </c>
    </row>
    <row r="4251" spans="1:12" ht="13.5">
      <c r="A4251" s="399" t="s">
        <v>4248</v>
      </c>
      <c r="B4251" s="399" t="s">
        <v>4249</v>
      </c>
      <c r="C4251" s="399" t="s">
        <v>3611</v>
      </c>
      <c r="D4251" s="399" t="s">
        <v>4473</v>
      </c>
      <c r="E4251" s="400" t="s">
        <v>947</v>
      </c>
      <c r="F4251" s="399" t="s">
        <v>947</v>
      </c>
      <c r="G4251" s="399">
        <v>97446</v>
      </c>
      <c r="H4251" s="399" t="s">
        <v>5489</v>
      </c>
      <c r="I4251" s="399" t="s">
        <v>1036</v>
      </c>
      <c r="J4251" s="399" t="s">
        <v>950</v>
      </c>
      <c r="K4251" s="400">
        <v>139.16</v>
      </c>
      <c r="L4251" s="399" t="s">
        <v>951</v>
      </c>
    </row>
    <row r="4252" spans="1:12" ht="13.5">
      <c r="A4252" s="399" t="s">
        <v>4248</v>
      </c>
      <c r="B4252" s="399" t="s">
        <v>4249</v>
      </c>
      <c r="C4252" s="399" t="s">
        <v>3611</v>
      </c>
      <c r="D4252" s="399" t="s">
        <v>4473</v>
      </c>
      <c r="E4252" s="400" t="s">
        <v>947</v>
      </c>
      <c r="F4252" s="399" t="s">
        <v>947</v>
      </c>
      <c r="G4252" s="399">
        <v>97447</v>
      </c>
      <c r="H4252" s="399" t="s">
        <v>5490</v>
      </c>
      <c r="I4252" s="399" t="s">
        <v>1036</v>
      </c>
      <c r="J4252" s="399" t="s">
        <v>950</v>
      </c>
      <c r="K4252" s="400">
        <v>139.16</v>
      </c>
      <c r="L4252" s="399" t="s">
        <v>951</v>
      </c>
    </row>
    <row r="4253" spans="1:12" ht="13.5">
      <c r="A4253" s="399" t="s">
        <v>4248</v>
      </c>
      <c r="B4253" s="399" t="s">
        <v>4249</v>
      </c>
      <c r="C4253" s="399" t="s">
        <v>3611</v>
      </c>
      <c r="D4253" s="399" t="s">
        <v>4473</v>
      </c>
      <c r="E4253" s="400" t="s">
        <v>947</v>
      </c>
      <c r="F4253" s="399" t="s">
        <v>947</v>
      </c>
      <c r="G4253" s="399">
        <v>97449</v>
      </c>
      <c r="H4253" s="399" t="s">
        <v>5491</v>
      </c>
      <c r="I4253" s="399" t="s">
        <v>1036</v>
      </c>
      <c r="J4253" s="399" t="s">
        <v>950</v>
      </c>
      <c r="K4253" s="400">
        <v>148.47999999999999</v>
      </c>
      <c r="L4253" s="399" t="s">
        <v>951</v>
      </c>
    </row>
    <row r="4254" spans="1:12" ht="13.5">
      <c r="A4254" s="399" t="s">
        <v>4248</v>
      </c>
      <c r="B4254" s="399" t="s">
        <v>4249</v>
      </c>
      <c r="C4254" s="399" t="s">
        <v>3611</v>
      </c>
      <c r="D4254" s="399" t="s">
        <v>4473</v>
      </c>
      <c r="E4254" s="400" t="s">
        <v>947</v>
      </c>
      <c r="F4254" s="399" t="s">
        <v>947</v>
      </c>
      <c r="G4254" s="399">
        <v>97450</v>
      </c>
      <c r="H4254" s="399" t="s">
        <v>5492</v>
      </c>
      <c r="I4254" s="399" t="s">
        <v>1036</v>
      </c>
      <c r="J4254" s="399" t="s">
        <v>950</v>
      </c>
      <c r="K4254" s="400">
        <v>179.18</v>
      </c>
      <c r="L4254" s="399" t="s">
        <v>951</v>
      </c>
    </row>
    <row r="4255" spans="1:12" ht="13.5">
      <c r="A4255" s="399" t="s">
        <v>4248</v>
      </c>
      <c r="B4255" s="399" t="s">
        <v>4249</v>
      </c>
      <c r="C4255" s="399" t="s">
        <v>3611</v>
      </c>
      <c r="D4255" s="399" t="s">
        <v>4473</v>
      </c>
      <c r="E4255" s="400" t="s">
        <v>947</v>
      </c>
      <c r="F4255" s="399" t="s">
        <v>947</v>
      </c>
      <c r="G4255" s="399">
        <v>97452</v>
      </c>
      <c r="H4255" s="399" t="s">
        <v>5493</v>
      </c>
      <c r="I4255" s="399" t="s">
        <v>1036</v>
      </c>
      <c r="J4255" s="399" t="s">
        <v>950</v>
      </c>
      <c r="K4255" s="400">
        <v>117.73</v>
      </c>
      <c r="L4255" s="399" t="s">
        <v>951</v>
      </c>
    </row>
    <row r="4256" spans="1:12" ht="13.5">
      <c r="A4256" s="399" t="s">
        <v>4248</v>
      </c>
      <c r="B4256" s="399" t="s">
        <v>4249</v>
      </c>
      <c r="C4256" s="399" t="s">
        <v>3611</v>
      </c>
      <c r="D4256" s="399" t="s">
        <v>4473</v>
      </c>
      <c r="E4256" s="400" t="s">
        <v>947</v>
      </c>
      <c r="F4256" s="399" t="s">
        <v>947</v>
      </c>
      <c r="G4256" s="399">
        <v>97453</v>
      </c>
      <c r="H4256" s="399" t="s">
        <v>5494</v>
      </c>
      <c r="I4256" s="399" t="s">
        <v>1036</v>
      </c>
      <c r="J4256" s="399" t="s">
        <v>950</v>
      </c>
      <c r="K4256" s="400">
        <v>124.16</v>
      </c>
      <c r="L4256" s="399" t="s">
        <v>951</v>
      </c>
    </row>
    <row r="4257" spans="1:12" ht="13.5">
      <c r="A4257" s="399" t="s">
        <v>4248</v>
      </c>
      <c r="B4257" s="399" t="s">
        <v>4249</v>
      </c>
      <c r="C4257" s="399" t="s">
        <v>3611</v>
      </c>
      <c r="D4257" s="399" t="s">
        <v>4473</v>
      </c>
      <c r="E4257" s="400" t="s">
        <v>947</v>
      </c>
      <c r="F4257" s="399" t="s">
        <v>947</v>
      </c>
      <c r="G4257" s="399">
        <v>97454</v>
      </c>
      <c r="H4257" s="399" t="s">
        <v>5495</v>
      </c>
      <c r="I4257" s="399" t="s">
        <v>1036</v>
      </c>
      <c r="J4257" s="399" t="s">
        <v>950</v>
      </c>
      <c r="K4257" s="400">
        <v>192.57</v>
      </c>
      <c r="L4257" s="399" t="s">
        <v>951</v>
      </c>
    </row>
    <row r="4258" spans="1:12" ht="13.5">
      <c r="A4258" s="399" t="s">
        <v>4248</v>
      </c>
      <c r="B4258" s="399" t="s">
        <v>4249</v>
      </c>
      <c r="C4258" s="399" t="s">
        <v>3611</v>
      </c>
      <c r="D4258" s="399" t="s">
        <v>4473</v>
      </c>
      <c r="E4258" s="400" t="s">
        <v>947</v>
      </c>
      <c r="F4258" s="399" t="s">
        <v>947</v>
      </c>
      <c r="G4258" s="399">
        <v>97455</v>
      </c>
      <c r="H4258" s="399" t="s">
        <v>5496</v>
      </c>
      <c r="I4258" s="399" t="s">
        <v>1036</v>
      </c>
      <c r="J4258" s="399" t="s">
        <v>950</v>
      </c>
      <c r="K4258" s="400">
        <v>202.86</v>
      </c>
      <c r="L4258" s="399" t="s">
        <v>951</v>
      </c>
    </row>
    <row r="4259" spans="1:12" ht="13.5">
      <c r="A4259" s="399" t="s">
        <v>4248</v>
      </c>
      <c r="B4259" s="399" t="s">
        <v>4249</v>
      </c>
      <c r="C4259" s="399" t="s">
        <v>3611</v>
      </c>
      <c r="D4259" s="399" t="s">
        <v>4473</v>
      </c>
      <c r="E4259" s="400" t="s">
        <v>947</v>
      </c>
      <c r="F4259" s="399" t="s">
        <v>947</v>
      </c>
      <c r="G4259" s="399">
        <v>97456</v>
      </c>
      <c r="H4259" s="399" t="s">
        <v>5497</v>
      </c>
      <c r="I4259" s="399" t="s">
        <v>1036</v>
      </c>
      <c r="J4259" s="399" t="s">
        <v>950</v>
      </c>
      <c r="K4259" s="400">
        <v>419.22</v>
      </c>
      <c r="L4259" s="399" t="s">
        <v>951</v>
      </c>
    </row>
    <row r="4260" spans="1:12" ht="13.5">
      <c r="A4260" s="399" t="s">
        <v>4248</v>
      </c>
      <c r="B4260" s="399" t="s">
        <v>4249</v>
      </c>
      <c r="C4260" s="399" t="s">
        <v>3611</v>
      </c>
      <c r="D4260" s="399" t="s">
        <v>4473</v>
      </c>
      <c r="E4260" s="400" t="s">
        <v>947</v>
      </c>
      <c r="F4260" s="399" t="s">
        <v>947</v>
      </c>
      <c r="G4260" s="399">
        <v>97457</v>
      </c>
      <c r="H4260" s="399" t="s">
        <v>5498</v>
      </c>
      <c r="I4260" s="399" t="s">
        <v>1036</v>
      </c>
      <c r="J4260" s="399" t="s">
        <v>950</v>
      </c>
      <c r="K4260" s="400">
        <v>373.05</v>
      </c>
      <c r="L4260" s="399" t="s">
        <v>951</v>
      </c>
    </row>
    <row r="4261" spans="1:12" ht="13.5">
      <c r="A4261" s="399" t="s">
        <v>4248</v>
      </c>
      <c r="B4261" s="399" t="s">
        <v>4249</v>
      </c>
      <c r="C4261" s="399" t="s">
        <v>3611</v>
      </c>
      <c r="D4261" s="399" t="s">
        <v>4473</v>
      </c>
      <c r="E4261" s="400" t="s">
        <v>947</v>
      </c>
      <c r="F4261" s="399" t="s">
        <v>947</v>
      </c>
      <c r="G4261" s="399">
        <v>97458</v>
      </c>
      <c r="H4261" s="399" t="s">
        <v>5499</v>
      </c>
      <c r="I4261" s="399" t="s">
        <v>1036</v>
      </c>
      <c r="J4261" s="399" t="s">
        <v>950</v>
      </c>
      <c r="K4261" s="400">
        <v>182.84</v>
      </c>
      <c r="L4261" s="399" t="s">
        <v>951</v>
      </c>
    </row>
    <row r="4262" spans="1:12" ht="13.5">
      <c r="A4262" s="399" t="s">
        <v>4248</v>
      </c>
      <c r="B4262" s="399" t="s">
        <v>4249</v>
      </c>
      <c r="C4262" s="399" t="s">
        <v>3611</v>
      </c>
      <c r="D4262" s="399" t="s">
        <v>4473</v>
      </c>
      <c r="E4262" s="400" t="s">
        <v>947</v>
      </c>
      <c r="F4262" s="399" t="s">
        <v>947</v>
      </c>
      <c r="G4262" s="399">
        <v>97459</v>
      </c>
      <c r="H4262" s="399" t="s">
        <v>5500</v>
      </c>
      <c r="I4262" s="399" t="s">
        <v>1036</v>
      </c>
      <c r="J4262" s="399" t="s">
        <v>950</v>
      </c>
      <c r="K4262" s="400">
        <v>302.97000000000003</v>
      </c>
      <c r="L4262" s="399" t="s">
        <v>951</v>
      </c>
    </row>
    <row r="4263" spans="1:12" ht="13.5">
      <c r="A4263" s="399" t="s">
        <v>4248</v>
      </c>
      <c r="B4263" s="399" t="s">
        <v>4249</v>
      </c>
      <c r="C4263" s="399" t="s">
        <v>3611</v>
      </c>
      <c r="D4263" s="399" t="s">
        <v>4473</v>
      </c>
      <c r="E4263" s="400" t="s">
        <v>947</v>
      </c>
      <c r="F4263" s="399" t="s">
        <v>947</v>
      </c>
      <c r="G4263" s="399">
        <v>97460</v>
      </c>
      <c r="H4263" s="399" t="s">
        <v>5501</v>
      </c>
      <c r="I4263" s="399" t="s">
        <v>1036</v>
      </c>
      <c r="J4263" s="399" t="s">
        <v>950</v>
      </c>
      <c r="K4263" s="400">
        <v>457.09</v>
      </c>
      <c r="L4263" s="399" t="s">
        <v>951</v>
      </c>
    </row>
    <row r="4264" spans="1:12" ht="13.5">
      <c r="A4264" s="399" t="s">
        <v>4248</v>
      </c>
      <c r="B4264" s="399" t="s">
        <v>4249</v>
      </c>
      <c r="C4264" s="399" t="s">
        <v>3611</v>
      </c>
      <c r="D4264" s="399" t="s">
        <v>4473</v>
      </c>
      <c r="E4264" s="400" t="s">
        <v>947</v>
      </c>
      <c r="F4264" s="399" t="s">
        <v>947</v>
      </c>
      <c r="G4264" s="399">
        <v>97461</v>
      </c>
      <c r="H4264" s="399" t="s">
        <v>5502</v>
      </c>
      <c r="I4264" s="399" t="s">
        <v>1036</v>
      </c>
      <c r="J4264" s="399" t="s">
        <v>950</v>
      </c>
      <c r="K4264" s="400">
        <v>22.59</v>
      </c>
      <c r="L4264" s="399" t="s">
        <v>951</v>
      </c>
    </row>
    <row r="4265" spans="1:12" ht="13.5">
      <c r="A4265" s="399" t="s">
        <v>4248</v>
      </c>
      <c r="B4265" s="399" t="s">
        <v>4249</v>
      </c>
      <c r="C4265" s="399" t="s">
        <v>3611</v>
      </c>
      <c r="D4265" s="399" t="s">
        <v>4473</v>
      </c>
      <c r="E4265" s="400" t="s">
        <v>947</v>
      </c>
      <c r="F4265" s="399" t="s">
        <v>947</v>
      </c>
      <c r="G4265" s="399">
        <v>97462</v>
      </c>
      <c r="H4265" s="399" t="s">
        <v>5503</v>
      </c>
      <c r="I4265" s="399" t="s">
        <v>1036</v>
      </c>
      <c r="J4265" s="399" t="s">
        <v>950</v>
      </c>
      <c r="K4265" s="400">
        <v>19.29</v>
      </c>
      <c r="L4265" s="399" t="s">
        <v>951</v>
      </c>
    </row>
    <row r="4266" spans="1:12" ht="13.5">
      <c r="A4266" s="399" t="s">
        <v>4248</v>
      </c>
      <c r="B4266" s="399" t="s">
        <v>4249</v>
      </c>
      <c r="C4266" s="399" t="s">
        <v>3611</v>
      </c>
      <c r="D4266" s="399" t="s">
        <v>4473</v>
      </c>
      <c r="E4266" s="400" t="s">
        <v>947</v>
      </c>
      <c r="F4266" s="399" t="s">
        <v>947</v>
      </c>
      <c r="G4266" s="399">
        <v>97464</v>
      </c>
      <c r="H4266" s="399" t="s">
        <v>5504</v>
      </c>
      <c r="I4266" s="399" t="s">
        <v>1036</v>
      </c>
      <c r="J4266" s="399" t="s">
        <v>950</v>
      </c>
      <c r="K4266" s="400">
        <v>32.11</v>
      </c>
      <c r="L4266" s="399" t="s">
        <v>951</v>
      </c>
    </row>
    <row r="4267" spans="1:12" ht="13.5">
      <c r="A4267" s="399" t="s">
        <v>4248</v>
      </c>
      <c r="B4267" s="399" t="s">
        <v>4249</v>
      </c>
      <c r="C4267" s="399" t="s">
        <v>3611</v>
      </c>
      <c r="D4267" s="399" t="s">
        <v>4473</v>
      </c>
      <c r="E4267" s="400" t="s">
        <v>947</v>
      </c>
      <c r="F4267" s="399" t="s">
        <v>947</v>
      </c>
      <c r="G4267" s="399">
        <v>97465</v>
      </c>
      <c r="H4267" s="399" t="s">
        <v>5505</v>
      </c>
      <c r="I4267" s="399" t="s">
        <v>1036</v>
      </c>
      <c r="J4267" s="399" t="s">
        <v>950</v>
      </c>
      <c r="K4267" s="400">
        <v>37.68</v>
      </c>
      <c r="L4267" s="399" t="s">
        <v>951</v>
      </c>
    </row>
    <row r="4268" spans="1:12" ht="13.5">
      <c r="A4268" s="399" t="s">
        <v>4248</v>
      </c>
      <c r="B4268" s="399" t="s">
        <v>4249</v>
      </c>
      <c r="C4268" s="399" t="s">
        <v>3611</v>
      </c>
      <c r="D4268" s="399" t="s">
        <v>4473</v>
      </c>
      <c r="E4268" s="400" t="s">
        <v>947</v>
      </c>
      <c r="F4268" s="399" t="s">
        <v>947</v>
      </c>
      <c r="G4268" s="399">
        <v>97467</v>
      </c>
      <c r="H4268" s="399" t="s">
        <v>5506</v>
      </c>
      <c r="I4268" s="399" t="s">
        <v>1036</v>
      </c>
      <c r="J4268" s="399" t="s">
        <v>950</v>
      </c>
      <c r="K4268" s="400">
        <v>40.69</v>
      </c>
      <c r="L4268" s="399" t="s">
        <v>951</v>
      </c>
    </row>
    <row r="4269" spans="1:12" ht="13.5">
      <c r="A4269" s="399" t="s">
        <v>4248</v>
      </c>
      <c r="B4269" s="399" t="s">
        <v>4249</v>
      </c>
      <c r="C4269" s="399" t="s">
        <v>3611</v>
      </c>
      <c r="D4269" s="399" t="s">
        <v>4473</v>
      </c>
      <c r="E4269" s="400" t="s">
        <v>947</v>
      </c>
      <c r="F4269" s="399" t="s">
        <v>947</v>
      </c>
      <c r="G4269" s="399">
        <v>97468</v>
      </c>
      <c r="H4269" s="399" t="s">
        <v>5507</v>
      </c>
      <c r="I4269" s="399" t="s">
        <v>1036</v>
      </c>
      <c r="J4269" s="399" t="s">
        <v>950</v>
      </c>
      <c r="K4269" s="400">
        <v>47.82</v>
      </c>
      <c r="L4269" s="399" t="s">
        <v>951</v>
      </c>
    </row>
    <row r="4270" spans="1:12" ht="13.5">
      <c r="A4270" s="399" t="s">
        <v>4248</v>
      </c>
      <c r="B4270" s="399" t="s">
        <v>4249</v>
      </c>
      <c r="C4270" s="399" t="s">
        <v>3611</v>
      </c>
      <c r="D4270" s="399" t="s">
        <v>4473</v>
      </c>
      <c r="E4270" s="400" t="s">
        <v>947</v>
      </c>
      <c r="F4270" s="399" t="s">
        <v>947</v>
      </c>
      <c r="G4270" s="399">
        <v>97470</v>
      </c>
      <c r="H4270" s="399" t="s">
        <v>5508</v>
      </c>
      <c r="I4270" s="399" t="s">
        <v>1036</v>
      </c>
      <c r="J4270" s="399" t="s">
        <v>950</v>
      </c>
      <c r="K4270" s="400">
        <v>59.17</v>
      </c>
      <c r="L4270" s="399" t="s">
        <v>951</v>
      </c>
    </row>
    <row r="4271" spans="1:12" ht="13.5">
      <c r="A4271" s="399" t="s">
        <v>4248</v>
      </c>
      <c r="B4271" s="399" t="s">
        <v>4249</v>
      </c>
      <c r="C4271" s="399" t="s">
        <v>3611</v>
      </c>
      <c r="D4271" s="399" t="s">
        <v>4473</v>
      </c>
      <c r="E4271" s="400" t="s">
        <v>947</v>
      </c>
      <c r="F4271" s="399" t="s">
        <v>947</v>
      </c>
      <c r="G4271" s="399">
        <v>97471</v>
      </c>
      <c r="H4271" s="399" t="s">
        <v>5509</v>
      </c>
      <c r="I4271" s="399" t="s">
        <v>1036</v>
      </c>
      <c r="J4271" s="399" t="s">
        <v>950</v>
      </c>
      <c r="K4271" s="400">
        <v>70.44</v>
      </c>
      <c r="L4271" s="399" t="s">
        <v>951</v>
      </c>
    </row>
    <row r="4272" spans="1:12" ht="13.5">
      <c r="A4272" s="399" t="s">
        <v>4248</v>
      </c>
      <c r="B4272" s="399" t="s">
        <v>4249</v>
      </c>
      <c r="C4272" s="399" t="s">
        <v>3611</v>
      </c>
      <c r="D4272" s="399" t="s">
        <v>4473</v>
      </c>
      <c r="E4272" s="400" t="s">
        <v>947</v>
      </c>
      <c r="F4272" s="399" t="s">
        <v>947</v>
      </c>
      <c r="G4272" s="399">
        <v>97474</v>
      </c>
      <c r="H4272" s="399" t="s">
        <v>5510</v>
      </c>
      <c r="I4272" s="399" t="s">
        <v>1036</v>
      </c>
      <c r="J4272" s="399" t="s">
        <v>950</v>
      </c>
      <c r="K4272" s="400">
        <v>105.48</v>
      </c>
      <c r="L4272" s="399" t="s">
        <v>951</v>
      </c>
    </row>
    <row r="4273" spans="1:12" ht="13.5">
      <c r="A4273" s="399" t="s">
        <v>4248</v>
      </c>
      <c r="B4273" s="399" t="s">
        <v>4249</v>
      </c>
      <c r="C4273" s="399" t="s">
        <v>3611</v>
      </c>
      <c r="D4273" s="399" t="s">
        <v>4473</v>
      </c>
      <c r="E4273" s="400" t="s">
        <v>947</v>
      </c>
      <c r="F4273" s="399" t="s">
        <v>947</v>
      </c>
      <c r="G4273" s="399">
        <v>97475</v>
      </c>
      <c r="H4273" s="399" t="s">
        <v>5511</v>
      </c>
      <c r="I4273" s="399" t="s">
        <v>1036</v>
      </c>
      <c r="J4273" s="399" t="s">
        <v>950</v>
      </c>
      <c r="K4273" s="400">
        <v>128.27000000000001</v>
      </c>
      <c r="L4273" s="399" t="s">
        <v>951</v>
      </c>
    </row>
    <row r="4274" spans="1:12" ht="13.5">
      <c r="A4274" s="399" t="s">
        <v>4248</v>
      </c>
      <c r="B4274" s="399" t="s">
        <v>4249</v>
      </c>
      <c r="C4274" s="399" t="s">
        <v>3611</v>
      </c>
      <c r="D4274" s="399" t="s">
        <v>4473</v>
      </c>
      <c r="E4274" s="400" t="s">
        <v>947</v>
      </c>
      <c r="F4274" s="399" t="s">
        <v>947</v>
      </c>
      <c r="G4274" s="399">
        <v>97477</v>
      </c>
      <c r="H4274" s="399" t="s">
        <v>5512</v>
      </c>
      <c r="I4274" s="399" t="s">
        <v>1036</v>
      </c>
      <c r="J4274" s="399" t="s">
        <v>950</v>
      </c>
      <c r="K4274" s="400">
        <v>139.83000000000001</v>
      </c>
      <c r="L4274" s="399" t="s">
        <v>951</v>
      </c>
    </row>
    <row r="4275" spans="1:12" ht="13.5">
      <c r="A4275" s="399" t="s">
        <v>4248</v>
      </c>
      <c r="B4275" s="399" t="s">
        <v>4249</v>
      </c>
      <c r="C4275" s="399" t="s">
        <v>3611</v>
      </c>
      <c r="D4275" s="399" t="s">
        <v>4473</v>
      </c>
      <c r="E4275" s="400" t="s">
        <v>947</v>
      </c>
      <c r="F4275" s="399" t="s">
        <v>947</v>
      </c>
      <c r="G4275" s="399">
        <v>97478</v>
      </c>
      <c r="H4275" s="399" t="s">
        <v>5513</v>
      </c>
      <c r="I4275" s="399" t="s">
        <v>1036</v>
      </c>
      <c r="J4275" s="399" t="s">
        <v>950</v>
      </c>
      <c r="K4275" s="400">
        <v>170.53</v>
      </c>
      <c r="L4275" s="399" t="s">
        <v>951</v>
      </c>
    </row>
    <row r="4276" spans="1:12" ht="13.5">
      <c r="A4276" s="399" t="s">
        <v>4248</v>
      </c>
      <c r="B4276" s="399" t="s">
        <v>4249</v>
      </c>
      <c r="C4276" s="399" t="s">
        <v>3611</v>
      </c>
      <c r="D4276" s="399" t="s">
        <v>4473</v>
      </c>
      <c r="E4276" s="400" t="s">
        <v>947</v>
      </c>
      <c r="F4276" s="399" t="s">
        <v>947</v>
      </c>
      <c r="G4276" s="399">
        <v>97479</v>
      </c>
      <c r="H4276" s="399" t="s">
        <v>5514</v>
      </c>
      <c r="I4276" s="399" t="s">
        <v>1036</v>
      </c>
      <c r="J4276" s="399" t="s">
        <v>950</v>
      </c>
      <c r="K4276" s="400">
        <v>36.159999999999997</v>
      </c>
      <c r="L4276" s="399" t="s">
        <v>951</v>
      </c>
    </row>
    <row r="4277" spans="1:12" ht="13.5">
      <c r="A4277" s="399" t="s">
        <v>4248</v>
      </c>
      <c r="B4277" s="399" t="s">
        <v>4249</v>
      </c>
      <c r="C4277" s="399" t="s">
        <v>3611</v>
      </c>
      <c r="D4277" s="399" t="s">
        <v>4473</v>
      </c>
      <c r="E4277" s="400" t="s">
        <v>947</v>
      </c>
      <c r="F4277" s="399" t="s">
        <v>947</v>
      </c>
      <c r="G4277" s="399">
        <v>97480</v>
      </c>
      <c r="H4277" s="399" t="s">
        <v>5515</v>
      </c>
      <c r="I4277" s="399" t="s">
        <v>1036</v>
      </c>
      <c r="J4277" s="399" t="s">
        <v>950</v>
      </c>
      <c r="K4277" s="400">
        <v>36.159999999999997</v>
      </c>
      <c r="L4277" s="399" t="s">
        <v>951</v>
      </c>
    </row>
    <row r="4278" spans="1:12" ht="13.5">
      <c r="A4278" s="399" t="s">
        <v>4248</v>
      </c>
      <c r="B4278" s="399" t="s">
        <v>4249</v>
      </c>
      <c r="C4278" s="399" t="s">
        <v>3611</v>
      </c>
      <c r="D4278" s="399" t="s">
        <v>4473</v>
      </c>
      <c r="E4278" s="400" t="s">
        <v>947</v>
      </c>
      <c r="F4278" s="399" t="s">
        <v>947</v>
      </c>
      <c r="G4278" s="399">
        <v>97481</v>
      </c>
      <c r="H4278" s="399" t="s">
        <v>5516</v>
      </c>
      <c r="I4278" s="399" t="s">
        <v>1036</v>
      </c>
      <c r="J4278" s="399" t="s">
        <v>950</v>
      </c>
      <c r="K4278" s="400">
        <v>51.73</v>
      </c>
      <c r="L4278" s="399" t="s">
        <v>951</v>
      </c>
    </row>
    <row r="4279" spans="1:12" ht="13.5">
      <c r="A4279" s="399" t="s">
        <v>4248</v>
      </c>
      <c r="B4279" s="399" t="s">
        <v>4249</v>
      </c>
      <c r="C4279" s="399" t="s">
        <v>3611</v>
      </c>
      <c r="D4279" s="399" t="s">
        <v>4473</v>
      </c>
      <c r="E4279" s="400" t="s">
        <v>947</v>
      </c>
      <c r="F4279" s="399" t="s">
        <v>947</v>
      </c>
      <c r="G4279" s="399">
        <v>97482</v>
      </c>
      <c r="H4279" s="399" t="s">
        <v>5517</v>
      </c>
      <c r="I4279" s="399" t="s">
        <v>1036</v>
      </c>
      <c r="J4279" s="399" t="s">
        <v>950</v>
      </c>
      <c r="K4279" s="400">
        <v>51.73</v>
      </c>
      <c r="L4279" s="399" t="s">
        <v>951</v>
      </c>
    </row>
    <row r="4280" spans="1:12" ht="13.5">
      <c r="A4280" s="399" t="s">
        <v>4248</v>
      </c>
      <c r="B4280" s="399" t="s">
        <v>4249</v>
      </c>
      <c r="C4280" s="399" t="s">
        <v>3611</v>
      </c>
      <c r="D4280" s="399" t="s">
        <v>4473</v>
      </c>
      <c r="E4280" s="400" t="s">
        <v>947</v>
      </c>
      <c r="F4280" s="399" t="s">
        <v>947</v>
      </c>
      <c r="G4280" s="399">
        <v>97483</v>
      </c>
      <c r="H4280" s="399" t="s">
        <v>5518</v>
      </c>
      <c r="I4280" s="399" t="s">
        <v>1036</v>
      </c>
      <c r="J4280" s="399" t="s">
        <v>950</v>
      </c>
      <c r="K4280" s="400">
        <v>71.69</v>
      </c>
      <c r="L4280" s="399" t="s">
        <v>951</v>
      </c>
    </row>
    <row r="4281" spans="1:12" ht="13.5">
      <c r="A4281" s="399" t="s">
        <v>4248</v>
      </c>
      <c r="B4281" s="399" t="s">
        <v>4249</v>
      </c>
      <c r="C4281" s="399" t="s">
        <v>3611</v>
      </c>
      <c r="D4281" s="399" t="s">
        <v>4473</v>
      </c>
      <c r="E4281" s="400" t="s">
        <v>947</v>
      </c>
      <c r="F4281" s="399" t="s">
        <v>947</v>
      </c>
      <c r="G4281" s="399">
        <v>97484</v>
      </c>
      <c r="H4281" s="399" t="s">
        <v>5519</v>
      </c>
      <c r="I4281" s="399" t="s">
        <v>1036</v>
      </c>
      <c r="J4281" s="399" t="s">
        <v>950</v>
      </c>
      <c r="K4281" s="400">
        <v>71.69</v>
      </c>
      <c r="L4281" s="399" t="s">
        <v>951</v>
      </c>
    </row>
    <row r="4282" spans="1:12" ht="13.5">
      <c r="A4282" s="399" t="s">
        <v>4248</v>
      </c>
      <c r="B4282" s="399" t="s">
        <v>4249</v>
      </c>
      <c r="C4282" s="399" t="s">
        <v>3611</v>
      </c>
      <c r="D4282" s="399" t="s">
        <v>4473</v>
      </c>
      <c r="E4282" s="400" t="s">
        <v>947</v>
      </c>
      <c r="F4282" s="399" t="s">
        <v>947</v>
      </c>
      <c r="G4282" s="399">
        <v>97485</v>
      </c>
      <c r="H4282" s="399" t="s">
        <v>5520</v>
      </c>
      <c r="I4282" s="399" t="s">
        <v>1036</v>
      </c>
      <c r="J4282" s="399" t="s">
        <v>950</v>
      </c>
      <c r="K4282" s="400">
        <v>98.06</v>
      </c>
      <c r="L4282" s="399" t="s">
        <v>951</v>
      </c>
    </row>
    <row r="4283" spans="1:12" ht="13.5">
      <c r="A4283" s="399" t="s">
        <v>4248</v>
      </c>
      <c r="B4283" s="399" t="s">
        <v>4249</v>
      </c>
      <c r="C4283" s="399" t="s">
        <v>3611</v>
      </c>
      <c r="D4283" s="399" t="s">
        <v>4473</v>
      </c>
      <c r="E4283" s="400" t="s">
        <v>947</v>
      </c>
      <c r="F4283" s="399" t="s">
        <v>947</v>
      </c>
      <c r="G4283" s="399">
        <v>97486</v>
      </c>
      <c r="H4283" s="399" t="s">
        <v>5521</v>
      </c>
      <c r="I4283" s="399" t="s">
        <v>1036</v>
      </c>
      <c r="J4283" s="399" t="s">
        <v>950</v>
      </c>
      <c r="K4283" s="400">
        <v>104.49</v>
      </c>
      <c r="L4283" s="399" t="s">
        <v>951</v>
      </c>
    </row>
    <row r="4284" spans="1:12" ht="13.5">
      <c r="A4284" s="399" t="s">
        <v>4248</v>
      </c>
      <c r="B4284" s="399" t="s">
        <v>4249</v>
      </c>
      <c r="C4284" s="399" t="s">
        <v>3611</v>
      </c>
      <c r="D4284" s="399" t="s">
        <v>4473</v>
      </c>
      <c r="E4284" s="400" t="s">
        <v>947</v>
      </c>
      <c r="F4284" s="399" t="s">
        <v>947</v>
      </c>
      <c r="G4284" s="399">
        <v>97487</v>
      </c>
      <c r="H4284" s="399" t="s">
        <v>5522</v>
      </c>
      <c r="I4284" s="399" t="s">
        <v>1036</v>
      </c>
      <c r="J4284" s="399" t="s">
        <v>950</v>
      </c>
      <c r="K4284" s="400">
        <v>176.24</v>
      </c>
      <c r="L4284" s="399" t="s">
        <v>951</v>
      </c>
    </row>
    <row r="4285" spans="1:12" ht="13.5">
      <c r="A4285" s="399" t="s">
        <v>4248</v>
      </c>
      <c r="B4285" s="399" t="s">
        <v>4249</v>
      </c>
      <c r="C4285" s="399" t="s">
        <v>3611</v>
      </c>
      <c r="D4285" s="399" t="s">
        <v>4473</v>
      </c>
      <c r="E4285" s="400" t="s">
        <v>947</v>
      </c>
      <c r="F4285" s="399" t="s">
        <v>947</v>
      </c>
      <c r="G4285" s="399">
        <v>97488</v>
      </c>
      <c r="H4285" s="399" t="s">
        <v>5523</v>
      </c>
      <c r="I4285" s="399" t="s">
        <v>1036</v>
      </c>
      <c r="J4285" s="399" t="s">
        <v>950</v>
      </c>
      <c r="K4285" s="400">
        <v>186.53</v>
      </c>
      <c r="L4285" s="399" t="s">
        <v>951</v>
      </c>
    </row>
    <row r="4286" spans="1:12" ht="13.5">
      <c r="A4286" s="399" t="s">
        <v>4248</v>
      </c>
      <c r="B4286" s="399" t="s">
        <v>4249</v>
      </c>
      <c r="C4286" s="399" t="s">
        <v>3611</v>
      </c>
      <c r="D4286" s="399" t="s">
        <v>4473</v>
      </c>
      <c r="E4286" s="400" t="s">
        <v>947</v>
      </c>
      <c r="F4286" s="399" t="s">
        <v>947</v>
      </c>
      <c r="G4286" s="399">
        <v>97489</v>
      </c>
      <c r="H4286" s="399" t="s">
        <v>5524</v>
      </c>
      <c r="I4286" s="399" t="s">
        <v>1036</v>
      </c>
      <c r="J4286" s="399" t="s">
        <v>950</v>
      </c>
      <c r="K4286" s="400">
        <v>406.21</v>
      </c>
      <c r="L4286" s="399" t="s">
        <v>951</v>
      </c>
    </row>
    <row r="4287" spans="1:12" ht="13.5">
      <c r="A4287" s="399" t="s">
        <v>4248</v>
      </c>
      <c r="B4287" s="399" t="s">
        <v>4249</v>
      </c>
      <c r="C4287" s="399" t="s">
        <v>3611</v>
      </c>
      <c r="D4287" s="399" t="s">
        <v>4473</v>
      </c>
      <c r="E4287" s="400" t="s">
        <v>947</v>
      </c>
      <c r="F4287" s="399" t="s">
        <v>947</v>
      </c>
      <c r="G4287" s="399">
        <v>97490</v>
      </c>
      <c r="H4287" s="399" t="s">
        <v>5525</v>
      </c>
      <c r="I4287" s="399" t="s">
        <v>1036</v>
      </c>
      <c r="J4287" s="399" t="s">
        <v>950</v>
      </c>
      <c r="K4287" s="400">
        <v>360.04</v>
      </c>
      <c r="L4287" s="399" t="s">
        <v>951</v>
      </c>
    </row>
    <row r="4288" spans="1:12" ht="13.5">
      <c r="A4288" s="399" t="s">
        <v>4248</v>
      </c>
      <c r="B4288" s="399" t="s">
        <v>4249</v>
      </c>
      <c r="C4288" s="399" t="s">
        <v>3611</v>
      </c>
      <c r="D4288" s="399" t="s">
        <v>4473</v>
      </c>
      <c r="E4288" s="400" t="s">
        <v>947</v>
      </c>
      <c r="F4288" s="399" t="s">
        <v>947</v>
      </c>
      <c r="G4288" s="399">
        <v>97491</v>
      </c>
      <c r="H4288" s="399" t="s">
        <v>5526</v>
      </c>
      <c r="I4288" s="399" t="s">
        <v>1036</v>
      </c>
      <c r="J4288" s="399" t="s">
        <v>950</v>
      </c>
      <c r="K4288" s="400">
        <v>55.01</v>
      </c>
      <c r="L4288" s="399" t="s">
        <v>951</v>
      </c>
    </row>
    <row r="4289" spans="1:12" ht="13.5">
      <c r="A4289" s="399" t="s">
        <v>4248</v>
      </c>
      <c r="B4289" s="399" t="s">
        <v>4249</v>
      </c>
      <c r="C4289" s="399" t="s">
        <v>3611</v>
      </c>
      <c r="D4289" s="399" t="s">
        <v>4473</v>
      </c>
      <c r="E4289" s="400" t="s">
        <v>947</v>
      </c>
      <c r="F4289" s="399" t="s">
        <v>947</v>
      </c>
      <c r="G4289" s="399">
        <v>97492</v>
      </c>
      <c r="H4289" s="399" t="s">
        <v>5527</v>
      </c>
      <c r="I4289" s="399" t="s">
        <v>1036</v>
      </c>
      <c r="J4289" s="399" t="s">
        <v>950</v>
      </c>
      <c r="K4289" s="400">
        <v>79.73</v>
      </c>
      <c r="L4289" s="399" t="s">
        <v>951</v>
      </c>
    </row>
    <row r="4290" spans="1:12" ht="13.5">
      <c r="A4290" s="399" t="s">
        <v>4248</v>
      </c>
      <c r="B4290" s="399" t="s">
        <v>4249</v>
      </c>
      <c r="C4290" s="399" t="s">
        <v>3611</v>
      </c>
      <c r="D4290" s="399" t="s">
        <v>4473</v>
      </c>
      <c r="E4290" s="400" t="s">
        <v>947</v>
      </c>
      <c r="F4290" s="399" t="s">
        <v>947</v>
      </c>
      <c r="G4290" s="399">
        <v>97493</v>
      </c>
      <c r="H4290" s="399" t="s">
        <v>5528</v>
      </c>
      <c r="I4290" s="399" t="s">
        <v>1036</v>
      </c>
      <c r="J4290" s="399" t="s">
        <v>950</v>
      </c>
      <c r="K4290" s="400">
        <v>102.57</v>
      </c>
      <c r="L4290" s="399" t="s">
        <v>951</v>
      </c>
    </row>
    <row r="4291" spans="1:12" ht="13.5">
      <c r="A4291" s="399" t="s">
        <v>4248</v>
      </c>
      <c r="B4291" s="399" t="s">
        <v>4249</v>
      </c>
      <c r="C4291" s="399" t="s">
        <v>3611</v>
      </c>
      <c r="D4291" s="399" t="s">
        <v>4473</v>
      </c>
      <c r="E4291" s="400" t="s">
        <v>947</v>
      </c>
      <c r="F4291" s="399" t="s">
        <v>947</v>
      </c>
      <c r="G4291" s="399">
        <v>97494</v>
      </c>
      <c r="H4291" s="399" t="s">
        <v>5529</v>
      </c>
      <c r="I4291" s="399" t="s">
        <v>1036</v>
      </c>
      <c r="J4291" s="399" t="s">
        <v>950</v>
      </c>
      <c r="K4291" s="400">
        <v>156.55000000000001</v>
      </c>
      <c r="L4291" s="399" t="s">
        <v>951</v>
      </c>
    </row>
    <row r="4292" spans="1:12" ht="13.5">
      <c r="A4292" s="399" t="s">
        <v>4248</v>
      </c>
      <c r="B4292" s="399" t="s">
        <v>4249</v>
      </c>
      <c r="C4292" s="399" t="s">
        <v>3611</v>
      </c>
      <c r="D4292" s="399" t="s">
        <v>4473</v>
      </c>
      <c r="E4292" s="400" t="s">
        <v>947</v>
      </c>
      <c r="F4292" s="399" t="s">
        <v>947</v>
      </c>
      <c r="G4292" s="399">
        <v>97495</v>
      </c>
      <c r="H4292" s="399" t="s">
        <v>5530</v>
      </c>
      <c r="I4292" s="399" t="s">
        <v>1036</v>
      </c>
      <c r="J4292" s="399" t="s">
        <v>950</v>
      </c>
      <c r="K4292" s="400">
        <v>281.16000000000003</v>
      </c>
      <c r="L4292" s="399" t="s">
        <v>951</v>
      </c>
    </row>
    <row r="4293" spans="1:12" ht="13.5">
      <c r="A4293" s="399" t="s">
        <v>4248</v>
      </c>
      <c r="B4293" s="399" t="s">
        <v>4249</v>
      </c>
      <c r="C4293" s="399" t="s">
        <v>3611</v>
      </c>
      <c r="D4293" s="399" t="s">
        <v>4473</v>
      </c>
      <c r="E4293" s="400" t="s">
        <v>947</v>
      </c>
      <c r="F4293" s="399" t="s">
        <v>947</v>
      </c>
      <c r="G4293" s="399">
        <v>97496</v>
      </c>
      <c r="H4293" s="399" t="s">
        <v>5531</v>
      </c>
      <c r="I4293" s="399" t="s">
        <v>1036</v>
      </c>
      <c r="J4293" s="399" t="s">
        <v>950</v>
      </c>
      <c r="K4293" s="400">
        <v>439.78</v>
      </c>
      <c r="L4293" s="399" t="s">
        <v>951</v>
      </c>
    </row>
    <row r="4294" spans="1:12" ht="13.5">
      <c r="A4294" s="399" t="s">
        <v>4248</v>
      </c>
      <c r="B4294" s="399" t="s">
        <v>4249</v>
      </c>
      <c r="C4294" s="399" t="s">
        <v>3611</v>
      </c>
      <c r="D4294" s="399" t="s">
        <v>4473</v>
      </c>
      <c r="E4294" s="400" t="s">
        <v>947</v>
      </c>
      <c r="F4294" s="399" t="s">
        <v>947</v>
      </c>
      <c r="G4294" s="399">
        <v>97499</v>
      </c>
      <c r="H4294" s="399" t="s">
        <v>5532</v>
      </c>
      <c r="I4294" s="399" t="s">
        <v>1036</v>
      </c>
      <c r="J4294" s="399" t="s">
        <v>950</v>
      </c>
      <c r="K4294" s="400">
        <v>20.47</v>
      </c>
      <c r="L4294" s="399" t="s">
        <v>951</v>
      </c>
    </row>
    <row r="4295" spans="1:12" ht="13.5">
      <c r="A4295" s="399" t="s">
        <v>4248</v>
      </c>
      <c r="B4295" s="399" t="s">
        <v>4249</v>
      </c>
      <c r="C4295" s="399" t="s">
        <v>3611</v>
      </c>
      <c r="D4295" s="399" t="s">
        <v>4473</v>
      </c>
      <c r="E4295" s="400" t="s">
        <v>947</v>
      </c>
      <c r="F4295" s="399" t="s">
        <v>947</v>
      </c>
      <c r="G4295" s="399">
        <v>97500</v>
      </c>
      <c r="H4295" s="399" t="s">
        <v>5533</v>
      </c>
      <c r="I4295" s="399" t="s">
        <v>1036</v>
      </c>
      <c r="J4295" s="399" t="s">
        <v>950</v>
      </c>
      <c r="K4295" s="400">
        <v>17.170000000000002</v>
      </c>
      <c r="L4295" s="399" t="s">
        <v>951</v>
      </c>
    </row>
    <row r="4296" spans="1:12" ht="13.5">
      <c r="A4296" s="399" t="s">
        <v>4248</v>
      </c>
      <c r="B4296" s="399" t="s">
        <v>4249</v>
      </c>
      <c r="C4296" s="399" t="s">
        <v>3611</v>
      </c>
      <c r="D4296" s="399" t="s">
        <v>4473</v>
      </c>
      <c r="E4296" s="400" t="s">
        <v>947</v>
      </c>
      <c r="F4296" s="399" t="s">
        <v>947</v>
      </c>
      <c r="G4296" s="399">
        <v>97502</v>
      </c>
      <c r="H4296" s="399" t="s">
        <v>5534</v>
      </c>
      <c r="I4296" s="399" t="s">
        <v>1036</v>
      </c>
      <c r="J4296" s="399" t="s">
        <v>950</v>
      </c>
      <c r="K4296" s="400">
        <v>28.17</v>
      </c>
      <c r="L4296" s="399" t="s">
        <v>951</v>
      </c>
    </row>
    <row r="4297" spans="1:12" ht="13.5">
      <c r="A4297" s="399" t="s">
        <v>4248</v>
      </c>
      <c r="B4297" s="399" t="s">
        <v>4249</v>
      </c>
      <c r="C4297" s="399" t="s">
        <v>3611</v>
      </c>
      <c r="D4297" s="399" t="s">
        <v>4473</v>
      </c>
      <c r="E4297" s="400" t="s">
        <v>947</v>
      </c>
      <c r="F4297" s="399" t="s">
        <v>947</v>
      </c>
      <c r="G4297" s="399">
        <v>97503</v>
      </c>
      <c r="H4297" s="399" t="s">
        <v>5535</v>
      </c>
      <c r="I4297" s="399" t="s">
        <v>1036</v>
      </c>
      <c r="J4297" s="399" t="s">
        <v>950</v>
      </c>
      <c r="K4297" s="400">
        <v>33.94</v>
      </c>
      <c r="L4297" s="399" t="s">
        <v>951</v>
      </c>
    </row>
    <row r="4298" spans="1:12" ht="13.5">
      <c r="A4298" s="399" t="s">
        <v>4248</v>
      </c>
      <c r="B4298" s="399" t="s">
        <v>4249</v>
      </c>
      <c r="C4298" s="399" t="s">
        <v>3611</v>
      </c>
      <c r="D4298" s="399" t="s">
        <v>4473</v>
      </c>
      <c r="E4298" s="400" t="s">
        <v>947</v>
      </c>
      <c r="F4298" s="399" t="s">
        <v>947</v>
      </c>
      <c r="G4298" s="399">
        <v>97505</v>
      </c>
      <c r="H4298" s="399" t="s">
        <v>5536</v>
      </c>
      <c r="I4298" s="399" t="s">
        <v>1036</v>
      </c>
      <c r="J4298" s="399" t="s">
        <v>950</v>
      </c>
      <c r="K4298" s="400">
        <v>35.15</v>
      </c>
      <c r="L4298" s="399" t="s">
        <v>951</v>
      </c>
    </row>
    <row r="4299" spans="1:12" ht="13.5">
      <c r="A4299" s="399" t="s">
        <v>4248</v>
      </c>
      <c r="B4299" s="399" t="s">
        <v>4249</v>
      </c>
      <c r="C4299" s="399" t="s">
        <v>3611</v>
      </c>
      <c r="D4299" s="399" t="s">
        <v>4473</v>
      </c>
      <c r="E4299" s="400" t="s">
        <v>947</v>
      </c>
      <c r="F4299" s="399" t="s">
        <v>947</v>
      </c>
      <c r="G4299" s="399">
        <v>97506</v>
      </c>
      <c r="H4299" s="399" t="s">
        <v>5537</v>
      </c>
      <c r="I4299" s="399" t="s">
        <v>1036</v>
      </c>
      <c r="J4299" s="399" t="s">
        <v>950</v>
      </c>
      <c r="K4299" s="400">
        <v>42.28</v>
      </c>
      <c r="L4299" s="399" t="s">
        <v>951</v>
      </c>
    </row>
    <row r="4300" spans="1:12" ht="13.5">
      <c r="A4300" s="399" t="s">
        <v>4248</v>
      </c>
      <c r="B4300" s="399" t="s">
        <v>4249</v>
      </c>
      <c r="C4300" s="399" t="s">
        <v>3611</v>
      </c>
      <c r="D4300" s="399" t="s">
        <v>4473</v>
      </c>
      <c r="E4300" s="400" t="s">
        <v>947</v>
      </c>
      <c r="F4300" s="399" t="s">
        <v>947</v>
      </c>
      <c r="G4300" s="399">
        <v>97508</v>
      </c>
      <c r="H4300" s="399" t="s">
        <v>5538</v>
      </c>
      <c r="I4300" s="399" t="s">
        <v>1036</v>
      </c>
      <c r="J4300" s="399" t="s">
        <v>950</v>
      </c>
      <c r="K4300" s="400">
        <v>51.32</v>
      </c>
      <c r="L4300" s="399" t="s">
        <v>951</v>
      </c>
    </row>
    <row r="4301" spans="1:12" ht="13.5">
      <c r="A4301" s="399" t="s">
        <v>4248</v>
      </c>
      <c r="B4301" s="399" t="s">
        <v>4249</v>
      </c>
      <c r="C4301" s="399" t="s">
        <v>3611</v>
      </c>
      <c r="D4301" s="399" t="s">
        <v>4473</v>
      </c>
      <c r="E4301" s="400" t="s">
        <v>947</v>
      </c>
      <c r="F4301" s="399" t="s">
        <v>947</v>
      </c>
      <c r="G4301" s="399">
        <v>97509</v>
      </c>
      <c r="H4301" s="399" t="s">
        <v>5539</v>
      </c>
      <c r="I4301" s="399" t="s">
        <v>1036</v>
      </c>
      <c r="J4301" s="399" t="s">
        <v>950</v>
      </c>
      <c r="K4301" s="400">
        <v>62.59</v>
      </c>
      <c r="L4301" s="399" t="s">
        <v>951</v>
      </c>
    </row>
    <row r="4302" spans="1:12" ht="13.5">
      <c r="A4302" s="399" t="s">
        <v>4248</v>
      </c>
      <c r="B4302" s="399" t="s">
        <v>4249</v>
      </c>
      <c r="C4302" s="399" t="s">
        <v>3611</v>
      </c>
      <c r="D4302" s="399" t="s">
        <v>4473</v>
      </c>
      <c r="E4302" s="400" t="s">
        <v>947</v>
      </c>
      <c r="F4302" s="399" t="s">
        <v>947</v>
      </c>
      <c r="G4302" s="399">
        <v>97511</v>
      </c>
      <c r="H4302" s="399" t="s">
        <v>5540</v>
      </c>
      <c r="I4302" s="399" t="s">
        <v>1036</v>
      </c>
      <c r="J4302" s="399" t="s">
        <v>950</v>
      </c>
      <c r="K4302" s="400">
        <v>94.2</v>
      </c>
      <c r="L4302" s="399" t="s">
        <v>951</v>
      </c>
    </row>
    <row r="4303" spans="1:12" ht="13.5">
      <c r="A4303" s="399" t="s">
        <v>4248</v>
      </c>
      <c r="B4303" s="399" t="s">
        <v>4249</v>
      </c>
      <c r="C4303" s="399" t="s">
        <v>3611</v>
      </c>
      <c r="D4303" s="399" t="s">
        <v>4473</v>
      </c>
      <c r="E4303" s="400" t="s">
        <v>947</v>
      </c>
      <c r="F4303" s="399" t="s">
        <v>947</v>
      </c>
      <c r="G4303" s="399">
        <v>97512</v>
      </c>
      <c r="H4303" s="399" t="s">
        <v>5541</v>
      </c>
      <c r="I4303" s="399" t="s">
        <v>1036</v>
      </c>
      <c r="J4303" s="399" t="s">
        <v>950</v>
      </c>
      <c r="K4303" s="400">
        <v>116.99</v>
      </c>
      <c r="L4303" s="399" t="s">
        <v>951</v>
      </c>
    </row>
    <row r="4304" spans="1:12" ht="13.5">
      <c r="A4304" s="399" t="s">
        <v>4248</v>
      </c>
      <c r="B4304" s="399" t="s">
        <v>4249</v>
      </c>
      <c r="C4304" s="399" t="s">
        <v>3611</v>
      </c>
      <c r="D4304" s="399" t="s">
        <v>4473</v>
      </c>
      <c r="E4304" s="400" t="s">
        <v>947</v>
      </c>
      <c r="F4304" s="399" t="s">
        <v>947</v>
      </c>
      <c r="G4304" s="399">
        <v>97514</v>
      </c>
      <c r="H4304" s="399" t="s">
        <v>5542</v>
      </c>
      <c r="I4304" s="399" t="s">
        <v>1036</v>
      </c>
      <c r="J4304" s="399" t="s">
        <v>950</v>
      </c>
      <c r="K4304" s="400">
        <v>125</v>
      </c>
      <c r="L4304" s="399" t="s">
        <v>951</v>
      </c>
    </row>
    <row r="4305" spans="1:12" ht="13.5">
      <c r="A4305" s="399" t="s">
        <v>4248</v>
      </c>
      <c r="B4305" s="399" t="s">
        <v>4249</v>
      </c>
      <c r="C4305" s="399" t="s">
        <v>3611</v>
      </c>
      <c r="D4305" s="399" t="s">
        <v>4473</v>
      </c>
      <c r="E4305" s="400" t="s">
        <v>947</v>
      </c>
      <c r="F4305" s="399" t="s">
        <v>947</v>
      </c>
      <c r="G4305" s="399">
        <v>97515</v>
      </c>
      <c r="H4305" s="399" t="s">
        <v>5543</v>
      </c>
      <c r="I4305" s="399" t="s">
        <v>1036</v>
      </c>
      <c r="J4305" s="399" t="s">
        <v>950</v>
      </c>
      <c r="K4305" s="400">
        <v>155.69999999999999</v>
      </c>
      <c r="L4305" s="399" t="s">
        <v>951</v>
      </c>
    </row>
    <row r="4306" spans="1:12" ht="13.5">
      <c r="A4306" s="399" t="s">
        <v>4248</v>
      </c>
      <c r="B4306" s="399" t="s">
        <v>4249</v>
      </c>
      <c r="C4306" s="399" t="s">
        <v>3611</v>
      </c>
      <c r="D4306" s="399" t="s">
        <v>4473</v>
      </c>
      <c r="E4306" s="400" t="s">
        <v>947</v>
      </c>
      <c r="F4306" s="399" t="s">
        <v>947</v>
      </c>
      <c r="G4306" s="399">
        <v>97517</v>
      </c>
      <c r="H4306" s="399" t="s">
        <v>5544</v>
      </c>
      <c r="I4306" s="399" t="s">
        <v>1036</v>
      </c>
      <c r="J4306" s="399" t="s">
        <v>950</v>
      </c>
      <c r="K4306" s="400">
        <v>32.979999999999997</v>
      </c>
      <c r="L4306" s="399" t="s">
        <v>951</v>
      </c>
    </row>
    <row r="4307" spans="1:12" ht="13.5">
      <c r="A4307" s="399" t="s">
        <v>4248</v>
      </c>
      <c r="B4307" s="399" t="s">
        <v>4249</v>
      </c>
      <c r="C4307" s="399" t="s">
        <v>3611</v>
      </c>
      <c r="D4307" s="399" t="s">
        <v>4473</v>
      </c>
      <c r="E4307" s="400" t="s">
        <v>947</v>
      </c>
      <c r="F4307" s="399" t="s">
        <v>947</v>
      </c>
      <c r="G4307" s="399">
        <v>97518</v>
      </c>
      <c r="H4307" s="399" t="s">
        <v>5545</v>
      </c>
      <c r="I4307" s="399" t="s">
        <v>1036</v>
      </c>
      <c r="J4307" s="399" t="s">
        <v>950</v>
      </c>
      <c r="K4307" s="400">
        <v>32.979999999999997</v>
      </c>
      <c r="L4307" s="399" t="s">
        <v>951</v>
      </c>
    </row>
    <row r="4308" spans="1:12" ht="13.5">
      <c r="A4308" s="399" t="s">
        <v>4248</v>
      </c>
      <c r="B4308" s="399" t="s">
        <v>4249</v>
      </c>
      <c r="C4308" s="399" t="s">
        <v>3611</v>
      </c>
      <c r="D4308" s="399" t="s">
        <v>4473</v>
      </c>
      <c r="E4308" s="400" t="s">
        <v>947</v>
      </c>
      <c r="F4308" s="399" t="s">
        <v>947</v>
      </c>
      <c r="G4308" s="399">
        <v>97519</v>
      </c>
      <c r="H4308" s="399" t="s">
        <v>5546</v>
      </c>
      <c r="I4308" s="399" t="s">
        <v>1036</v>
      </c>
      <c r="J4308" s="399" t="s">
        <v>950</v>
      </c>
      <c r="K4308" s="400">
        <v>46.13</v>
      </c>
      <c r="L4308" s="399" t="s">
        <v>951</v>
      </c>
    </row>
    <row r="4309" spans="1:12" ht="13.5">
      <c r="A4309" s="399" t="s">
        <v>4248</v>
      </c>
      <c r="B4309" s="399" t="s">
        <v>4249</v>
      </c>
      <c r="C4309" s="399" t="s">
        <v>3611</v>
      </c>
      <c r="D4309" s="399" t="s">
        <v>4473</v>
      </c>
      <c r="E4309" s="400" t="s">
        <v>947</v>
      </c>
      <c r="F4309" s="399" t="s">
        <v>947</v>
      </c>
      <c r="G4309" s="399">
        <v>97520</v>
      </c>
      <c r="H4309" s="399" t="s">
        <v>5547</v>
      </c>
      <c r="I4309" s="399" t="s">
        <v>1036</v>
      </c>
      <c r="J4309" s="399" t="s">
        <v>950</v>
      </c>
      <c r="K4309" s="400">
        <v>46.13</v>
      </c>
      <c r="L4309" s="399" t="s">
        <v>951</v>
      </c>
    </row>
    <row r="4310" spans="1:12" ht="13.5">
      <c r="A4310" s="399" t="s">
        <v>4248</v>
      </c>
      <c r="B4310" s="399" t="s">
        <v>4249</v>
      </c>
      <c r="C4310" s="399" t="s">
        <v>3611</v>
      </c>
      <c r="D4310" s="399" t="s">
        <v>4473</v>
      </c>
      <c r="E4310" s="400" t="s">
        <v>947</v>
      </c>
      <c r="F4310" s="399" t="s">
        <v>947</v>
      </c>
      <c r="G4310" s="399">
        <v>97521</v>
      </c>
      <c r="H4310" s="399" t="s">
        <v>5548</v>
      </c>
      <c r="I4310" s="399" t="s">
        <v>1036</v>
      </c>
      <c r="J4310" s="399" t="s">
        <v>950</v>
      </c>
      <c r="K4310" s="400">
        <v>63.34</v>
      </c>
      <c r="L4310" s="399" t="s">
        <v>951</v>
      </c>
    </row>
    <row r="4311" spans="1:12" ht="13.5">
      <c r="A4311" s="399" t="s">
        <v>4248</v>
      </c>
      <c r="B4311" s="399" t="s">
        <v>4249</v>
      </c>
      <c r="C4311" s="399" t="s">
        <v>3611</v>
      </c>
      <c r="D4311" s="399" t="s">
        <v>4473</v>
      </c>
      <c r="E4311" s="400" t="s">
        <v>947</v>
      </c>
      <c r="F4311" s="399" t="s">
        <v>947</v>
      </c>
      <c r="G4311" s="399">
        <v>97522</v>
      </c>
      <c r="H4311" s="399" t="s">
        <v>5549</v>
      </c>
      <c r="I4311" s="399" t="s">
        <v>1036</v>
      </c>
      <c r="J4311" s="399" t="s">
        <v>950</v>
      </c>
      <c r="K4311" s="400">
        <v>63.34</v>
      </c>
      <c r="L4311" s="399" t="s">
        <v>951</v>
      </c>
    </row>
    <row r="4312" spans="1:12" ht="13.5">
      <c r="A4312" s="399" t="s">
        <v>4248</v>
      </c>
      <c r="B4312" s="399" t="s">
        <v>4249</v>
      </c>
      <c r="C4312" s="399" t="s">
        <v>3611</v>
      </c>
      <c r="D4312" s="399" t="s">
        <v>4473</v>
      </c>
      <c r="E4312" s="400" t="s">
        <v>947</v>
      </c>
      <c r="F4312" s="399" t="s">
        <v>947</v>
      </c>
      <c r="G4312" s="399">
        <v>97523</v>
      </c>
      <c r="H4312" s="399" t="s">
        <v>5550</v>
      </c>
      <c r="I4312" s="399" t="s">
        <v>1036</v>
      </c>
      <c r="J4312" s="399" t="s">
        <v>950</v>
      </c>
      <c r="K4312" s="400">
        <v>86.28</v>
      </c>
      <c r="L4312" s="399" t="s">
        <v>951</v>
      </c>
    </row>
    <row r="4313" spans="1:12" ht="13.5">
      <c r="A4313" s="399" t="s">
        <v>4248</v>
      </c>
      <c r="B4313" s="399" t="s">
        <v>4249</v>
      </c>
      <c r="C4313" s="399" t="s">
        <v>3611</v>
      </c>
      <c r="D4313" s="399" t="s">
        <v>4473</v>
      </c>
      <c r="E4313" s="400" t="s">
        <v>947</v>
      </c>
      <c r="F4313" s="399" t="s">
        <v>947</v>
      </c>
      <c r="G4313" s="399">
        <v>97524</v>
      </c>
      <c r="H4313" s="399" t="s">
        <v>5551</v>
      </c>
      <c r="I4313" s="399" t="s">
        <v>1036</v>
      </c>
      <c r="J4313" s="399" t="s">
        <v>950</v>
      </c>
      <c r="K4313" s="400">
        <v>92.71</v>
      </c>
      <c r="L4313" s="399" t="s">
        <v>951</v>
      </c>
    </row>
    <row r="4314" spans="1:12" ht="13.5">
      <c r="A4314" s="399" t="s">
        <v>4248</v>
      </c>
      <c r="B4314" s="399" t="s">
        <v>4249</v>
      </c>
      <c r="C4314" s="399" t="s">
        <v>3611</v>
      </c>
      <c r="D4314" s="399" t="s">
        <v>4473</v>
      </c>
      <c r="E4314" s="400" t="s">
        <v>947</v>
      </c>
      <c r="F4314" s="399" t="s">
        <v>947</v>
      </c>
      <c r="G4314" s="399">
        <v>97525</v>
      </c>
      <c r="H4314" s="399" t="s">
        <v>5552</v>
      </c>
      <c r="I4314" s="399" t="s">
        <v>1036</v>
      </c>
      <c r="J4314" s="399" t="s">
        <v>950</v>
      </c>
      <c r="K4314" s="400">
        <v>159.24</v>
      </c>
      <c r="L4314" s="399" t="s">
        <v>951</v>
      </c>
    </row>
    <row r="4315" spans="1:12" ht="13.5">
      <c r="A4315" s="399" t="s">
        <v>4248</v>
      </c>
      <c r="B4315" s="399" t="s">
        <v>4249</v>
      </c>
      <c r="C4315" s="399" t="s">
        <v>3611</v>
      </c>
      <c r="D4315" s="399" t="s">
        <v>4473</v>
      </c>
      <c r="E4315" s="400" t="s">
        <v>947</v>
      </c>
      <c r="F4315" s="399" t="s">
        <v>947</v>
      </c>
      <c r="G4315" s="399">
        <v>97526</v>
      </c>
      <c r="H4315" s="399" t="s">
        <v>5553</v>
      </c>
      <c r="I4315" s="399" t="s">
        <v>1036</v>
      </c>
      <c r="J4315" s="399" t="s">
        <v>950</v>
      </c>
      <c r="K4315" s="400">
        <v>169.53</v>
      </c>
      <c r="L4315" s="399" t="s">
        <v>951</v>
      </c>
    </row>
    <row r="4316" spans="1:12" ht="13.5">
      <c r="A4316" s="399" t="s">
        <v>4248</v>
      </c>
      <c r="B4316" s="399" t="s">
        <v>4249</v>
      </c>
      <c r="C4316" s="399" t="s">
        <v>3611</v>
      </c>
      <c r="D4316" s="399" t="s">
        <v>4473</v>
      </c>
      <c r="E4316" s="400" t="s">
        <v>947</v>
      </c>
      <c r="F4316" s="399" t="s">
        <v>947</v>
      </c>
      <c r="G4316" s="399">
        <v>97527</v>
      </c>
      <c r="H4316" s="399" t="s">
        <v>5554</v>
      </c>
      <c r="I4316" s="399" t="s">
        <v>1036</v>
      </c>
      <c r="J4316" s="399" t="s">
        <v>950</v>
      </c>
      <c r="K4316" s="400">
        <v>384.04</v>
      </c>
      <c r="L4316" s="399" t="s">
        <v>951</v>
      </c>
    </row>
    <row r="4317" spans="1:12" ht="13.5">
      <c r="A4317" s="399" t="s">
        <v>4248</v>
      </c>
      <c r="B4317" s="399" t="s">
        <v>4249</v>
      </c>
      <c r="C4317" s="399" t="s">
        <v>3611</v>
      </c>
      <c r="D4317" s="399" t="s">
        <v>4473</v>
      </c>
      <c r="E4317" s="400" t="s">
        <v>947</v>
      </c>
      <c r="F4317" s="399" t="s">
        <v>947</v>
      </c>
      <c r="G4317" s="399">
        <v>97528</v>
      </c>
      <c r="H4317" s="399" t="s">
        <v>5555</v>
      </c>
      <c r="I4317" s="399" t="s">
        <v>1036</v>
      </c>
      <c r="J4317" s="399" t="s">
        <v>950</v>
      </c>
      <c r="K4317" s="400">
        <v>337.87</v>
      </c>
      <c r="L4317" s="399" t="s">
        <v>951</v>
      </c>
    </row>
    <row r="4318" spans="1:12" ht="13.5">
      <c r="A4318" s="399" t="s">
        <v>4248</v>
      </c>
      <c r="B4318" s="399" t="s">
        <v>4249</v>
      </c>
      <c r="C4318" s="399" t="s">
        <v>3611</v>
      </c>
      <c r="D4318" s="399" t="s">
        <v>4473</v>
      </c>
      <c r="E4318" s="400" t="s">
        <v>947</v>
      </c>
      <c r="F4318" s="399" t="s">
        <v>947</v>
      </c>
      <c r="G4318" s="399">
        <v>97529</v>
      </c>
      <c r="H4318" s="399" t="s">
        <v>5556</v>
      </c>
      <c r="I4318" s="399" t="s">
        <v>1036</v>
      </c>
      <c r="J4318" s="399" t="s">
        <v>950</v>
      </c>
      <c r="K4318" s="400">
        <v>50.84</v>
      </c>
      <c r="L4318" s="399" t="s">
        <v>951</v>
      </c>
    </row>
    <row r="4319" spans="1:12" ht="13.5">
      <c r="A4319" s="399" t="s">
        <v>4248</v>
      </c>
      <c r="B4319" s="399" t="s">
        <v>4249</v>
      </c>
      <c r="C4319" s="399" t="s">
        <v>3611</v>
      </c>
      <c r="D4319" s="399" t="s">
        <v>4473</v>
      </c>
      <c r="E4319" s="400" t="s">
        <v>947</v>
      </c>
      <c r="F4319" s="399" t="s">
        <v>947</v>
      </c>
      <c r="G4319" s="399">
        <v>97530</v>
      </c>
      <c r="H4319" s="399" t="s">
        <v>5557</v>
      </c>
      <c r="I4319" s="399" t="s">
        <v>1036</v>
      </c>
      <c r="J4319" s="399" t="s">
        <v>950</v>
      </c>
      <c r="K4319" s="400">
        <v>72.260000000000005</v>
      </c>
      <c r="L4319" s="399" t="s">
        <v>951</v>
      </c>
    </row>
    <row r="4320" spans="1:12" ht="13.5">
      <c r="A4320" s="399" t="s">
        <v>4248</v>
      </c>
      <c r="B4320" s="399" t="s">
        <v>4249</v>
      </c>
      <c r="C4320" s="399" t="s">
        <v>3611</v>
      </c>
      <c r="D4320" s="399" t="s">
        <v>4473</v>
      </c>
      <c r="E4320" s="400" t="s">
        <v>947</v>
      </c>
      <c r="F4320" s="399" t="s">
        <v>947</v>
      </c>
      <c r="G4320" s="399">
        <v>97531</v>
      </c>
      <c r="H4320" s="399" t="s">
        <v>5558</v>
      </c>
      <c r="I4320" s="399" t="s">
        <v>1036</v>
      </c>
      <c r="J4320" s="399" t="s">
        <v>950</v>
      </c>
      <c r="K4320" s="400">
        <v>91.43</v>
      </c>
      <c r="L4320" s="399" t="s">
        <v>951</v>
      </c>
    </row>
    <row r="4321" spans="1:12" ht="13.5">
      <c r="A4321" s="399" t="s">
        <v>4248</v>
      </c>
      <c r="B4321" s="399" t="s">
        <v>4249</v>
      </c>
      <c r="C4321" s="399" t="s">
        <v>3611</v>
      </c>
      <c r="D4321" s="399" t="s">
        <v>4473</v>
      </c>
      <c r="E4321" s="400" t="s">
        <v>947</v>
      </c>
      <c r="F4321" s="399" t="s">
        <v>947</v>
      </c>
      <c r="G4321" s="399">
        <v>97532</v>
      </c>
      <c r="H4321" s="399" t="s">
        <v>5559</v>
      </c>
      <c r="I4321" s="399" t="s">
        <v>1036</v>
      </c>
      <c r="J4321" s="399" t="s">
        <v>950</v>
      </c>
      <c r="K4321" s="400">
        <v>140.86000000000001</v>
      </c>
      <c r="L4321" s="399" t="s">
        <v>951</v>
      </c>
    </row>
    <row r="4322" spans="1:12" ht="13.5">
      <c r="A4322" s="399" t="s">
        <v>4248</v>
      </c>
      <c r="B4322" s="399" t="s">
        <v>4249</v>
      </c>
      <c r="C4322" s="399" t="s">
        <v>3611</v>
      </c>
      <c r="D4322" s="399" t="s">
        <v>4473</v>
      </c>
      <c r="E4322" s="400" t="s">
        <v>947</v>
      </c>
      <c r="F4322" s="399" t="s">
        <v>947</v>
      </c>
      <c r="G4322" s="399">
        <v>97533</v>
      </c>
      <c r="H4322" s="399" t="s">
        <v>5560</v>
      </c>
      <c r="I4322" s="399" t="s">
        <v>1036</v>
      </c>
      <c r="J4322" s="399" t="s">
        <v>950</v>
      </c>
      <c r="K4322" s="400">
        <v>261.86</v>
      </c>
      <c r="L4322" s="399" t="s">
        <v>951</v>
      </c>
    </row>
    <row r="4323" spans="1:12" ht="13.5">
      <c r="A4323" s="399" t="s">
        <v>4248</v>
      </c>
      <c r="B4323" s="399" t="s">
        <v>4249</v>
      </c>
      <c r="C4323" s="399" t="s">
        <v>3611</v>
      </c>
      <c r="D4323" s="399" t="s">
        <v>4473</v>
      </c>
      <c r="E4323" s="400" t="s">
        <v>947</v>
      </c>
      <c r="F4323" s="399" t="s">
        <v>947</v>
      </c>
      <c r="G4323" s="399">
        <v>97534</v>
      </c>
      <c r="H4323" s="399" t="s">
        <v>5561</v>
      </c>
      <c r="I4323" s="399" t="s">
        <v>1036</v>
      </c>
      <c r="J4323" s="399" t="s">
        <v>950</v>
      </c>
      <c r="K4323" s="400">
        <v>410.18</v>
      </c>
      <c r="L4323" s="399" t="s">
        <v>951</v>
      </c>
    </row>
    <row r="4324" spans="1:12" ht="13.5">
      <c r="A4324" s="399" t="s">
        <v>4248</v>
      </c>
      <c r="B4324" s="399" t="s">
        <v>4249</v>
      </c>
      <c r="C4324" s="399" t="s">
        <v>3611</v>
      </c>
      <c r="D4324" s="399" t="s">
        <v>4473</v>
      </c>
      <c r="E4324" s="400" t="s">
        <v>947</v>
      </c>
      <c r="F4324" s="399" t="s">
        <v>947</v>
      </c>
      <c r="G4324" s="399">
        <v>97537</v>
      </c>
      <c r="H4324" s="399" t="s">
        <v>5562</v>
      </c>
      <c r="I4324" s="399" t="s">
        <v>1036</v>
      </c>
      <c r="J4324" s="399" t="s">
        <v>950</v>
      </c>
      <c r="K4324" s="400">
        <v>15.85</v>
      </c>
      <c r="L4324" s="399" t="s">
        <v>951</v>
      </c>
    </row>
    <row r="4325" spans="1:12" ht="13.5">
      <c r="A4325" s="399" t="s">
        <v>4248</v>
      </c>
      <c r="B4325" s="399" t="s">
        <v>4249</v>
      </c>
      <c r="C4325" s="399" t="s">
        <v>3611</v>
      </c>
      <c r="D4325" s="399" t="s">
        <v>4473</v>
      </c>
      <c r="E4325" s="400" t="s">
        <v>947</v>
      </c>
      <c r="F4325" s="399" t="s">
        <v>947</v>
      </c>
      <c r="G4325" s="399">
        <v>97540</v>
      </c>
      <c r="H4325" s="399" t="s">
        <v>5563</v>
      </c>
      <c r="I4325" s="399" t="s">
        <v>1036</v>
      </c>
      <c r="J4325" s="399" t="s">
        <v>950</v>
      </c>
      <c r="K4325" s="400">
        <v>22.05</v>
      </c>
      <c r="L4325" s="399" t="s">
        <v>951</v>
      </c>
    </row>
    <row r="4326" spans="1:12" ht="13.5">
      <c r="A4326" s="399" t="s">
        <v>4248</v>
      </c>
      <c r="B4326" s="399" t="s">
        <v>4249</v>
      </c>
      <c r="C4326" s="399" t="s">
        <v>3611</v>
      </c>
      <c r="D4326" s="399" t="s">
        <v>4473</v>
      </c>
      <c r="E4326" s="400" t="s">
        <v>947</v>
      </c>
      <c r="F4326" s="399" t="s">
        <v>947</v>
      </c>
      <c r="G4326" s="399">
        <v>97541</v>
      </c>
      <c r="H4326" s="399" t="s">
        <v>5564</v>
      </c>
      <c r="I4326" s="399" t="s">
        <v>1036</v>
      </c>
      <c r="J4326" s="399" t="s">
        <v>950</v>
      </c>
      <c r="K4326" s="400">
        <v>19.309999999999999</v>
      </c>
      <c r="L4326" s="399" t="s">
        <v>951</v>
      </c>
    </row>
    <row r="4327" spans="1:12" ht="13.5">
      <c r="A4327" s="399" t="s">
        <v>4248</v>
      </c>
      <c r="B4327" s="399" t="s">
        <v>4249</v>
      </c>
      <c r="C4327" s="399" t="s">
        <v>3611</v>
      </c>
      <c r="D4327" s="399" t="s">
        <v>4473</v>
      </c>
      <c r="E4327" s="400" t="s">
        <v>947</v>
      </c>
      <c r="F4327" s="399" t="s">
        <v>947</v>
      </c>
      <c r="G4327" s="399">
        <v>97543</v>
      </c>
      <c r="H4327" s="399" t="s">
        <v>5565</v>
      </c>
      <c r="I4327" s="399" t="s">
        <v>1036</v>
      </c>
      <c r="J4327" s="399" t="s">
        <v>950</v>
      </c>
      <c r="K4327" s="400">
        <v>36.979999999999997</v>
      </c>
      <c r="L4327" s="399" t="s">
        <v>951</v>
      </c>
    </row>
    <row r="4328" spans="1:12" ht="13.5">
      <c r="A4328" s="399" t="s">
        <v>4248</v>
      </c>
      <c r="B4328" s="399" t="s">
        <v>4249</v>
      </c>
      <c r="C4328" s="399" t="s">
        <v>3611</v>
      </c>
      <c r="D4328" s="399" t="s">
        <v>4473</v>
      </c>
      <c r="E4328" s="400" t="s">
        <v>947</v>
      </c>
      <c r="F4328" s="399" t="s">
        <v>947</v>
      </c>
      <c r="G4328" s="399">
        <v>97544</v>
      </c>
      <c r="H4328" s="399" t="s">
        <v>5566</v>
      </c>
      <c r="I4328" s="399" t="s">
        <v>1036</v>
      </c>
      <c r="J4328" s="399" t="s">
        <v>950</v>
      </c>
      <c r="K4328" s="400">
        <v>33.68</v>
      </c>
      <c r="L4328" s="399" t="s">
        <v>951</v>
      </c>
    </row>
    <row r="4329" spans="1:12" ht="13.5">
      <c r="A4329" s="399" t="s">
        <v>4248</v>
      </c>
      <c r="B4329" s="399" t="s">
        <v>4249</v>
      </c>
      <c r="C4329" s="399" t="s">
        <v>3611</v>
      </c>
      <c r="D4329" s="399" t="s">
        <v>4473</v>
      </c>
      <c r="E4329" s="400" t="s">
        <v>947</v>
      </c>
      <c r="F4329" s="399" t="s">
        <v>947</v>
      </c>
      <c r="G4329" s="399">
        <v>97546</v>
      </c>
      <c r="H4329" s="399" t="s">
        <v>5567</v>
      </c>
      <c r="I4329" s="399" t="s">
        <v>1036</v>
      </c>
      <c r="J4329" s="399" t="s">
        <v>950</v>
      </c>
      <c r="K4329" s="400">
        <v>22.39</v>
      </c>
      <c r="L4329" s="399" t="s">
        <v>951</v>
      </c>
    </row>
    <row r="4330" spans="1:12" ht="13.5">
      <c r="A4330" s="399" t="s">
        <v>4248</v>
      </c>
      <c r="B4330" s="399" t="s">
        <v>4249</v>
      </c>
      <c r="C4330" s="399" t="s">
        <v>3611</v>
      </c>
      <c r="D4330" s="399" t="s">
        <v>4473</v>
      </c>
      <c r="E4330" s="400" t="s">
        <v>947</v>
      </c>
      <c r="F4330" s="399" t="s">
        <v>947</v>
      </c>
      <c r="G4330" s="399">
        <v>97547</v>
      </c>
      <c r="H4330" s="399" t="s">
        <v>5568</v>
      </c>
      <c r="I4330" s="399" t="s">
        <v>1036</v>
      </c>
      <c r="J4330" s="399" t="s">
        <v>950</v>
      </c>
      <c r="K4330" s="400">
        <v>22.39</v>
      </c>
      <c r="L4330" s="399" t="s">
        <v>951</v>
      </c>
    </row>
    <row r="4331" spans="1:12" ht="13.5">
      <c r="A4331" s="399" t="s">
        <v>4248</v>
      </c>
      <c r="B4331" s="399" t="s">
        <v>4249</v>
      </c>
      <c r="C4331" s="399" t="s">
        <v>3611</v>
      </c>
      <c r="D4331" s="399" t="s">
        <v>4473</v>
      </c>
      <c r="E4331" s="400" t="s">
        <v>947</v>
      </c>
      <c r="F4331" s="399" t="s">
        <v>947</v>
      </c>
      <c r="G4331" s="399">
        <v>97548</v>
      </c>
      <c r="H4331" s="399" t="s">
        <v>5569</v>
      </c>
      <c r="I4331" s="399" t="s">
        <v>1036</v>
      </c>
      <c r="J4331" s="399" t="s">
        <v>950</v>
      </c>
      <c r="K4331" s="400">
        <v>33.9</v>
      </c>
      <c r="L4331" s="399" t="s">
        <v>951</v>
      </c>
    </row>
    <row r="4332" spans="1:12" ht="13.5">
      <c r="A4332" s="399" t="s">
        <v>4248</v>
      </c>
      <c r="B4332" s="399" t="s">
        <v>4249</v>
      </c>
      <c r="C4332" s="399" t="s">
        <v>3611</v>
      </c>
      <c r="D4332" s="399" t="s">
        <v>4473</v>
      </c>
      <c r="E4332" s="400" t="s">
        <v>947</v>
      </c>
      <c r="F4332" s="399" t="s">
        <v>947</v>
      </c>
      <c r="G4332" s="399">
        <v>97549</v>
      </c>
      <c r="H4332" s="399" t="s">
        <v>5570</v>
      </c>
      <c r="I4332" s="399" t="s">
        <v>1036</v>
      </c>
      <c r="J4332" s="399" t="s">
        <v>950</v>
      </c>
      <c r="K4332" s="400">
        <v>33.9</v>
      </c>
      <c r="L4332" s="399" t="s">
        <v>951</v>
      </c>
    </row>
    <row r="4333" spans="1:12" ht="13.5">
      <c r="A4333" s="399" t="s">
        <v>4248</v>
      </c>
      <c r="B4333" s="399" t="s">
        <v>4249</v>
      </c>
      <c r="C4333" s="399" t="s">
        <v>3611</v>
      </c>
      <c r="D4333" s="399" t="s">
        <v>4473</v>
      </c>
      <c r="E4333" s="400" t="s">
        <v>947</v>
      </c>
      <c r="F4333" s="399" t="s">
        <v>947</v>
      </c>
      <c r="G4333" s="399">
        <v>97550</v>
      </c>
      <c r="H4333" s="399" t="s">
        <v>5571</v>
      </c>
      <c r="I4333" s="399" t="s">
        <v>1036</v>
      </c>
      <c r="J4333" s="399" t="s">
        <v>950</v>
      </c>
      <c r="K4333" s="400">
        <v>57.78</v>
      </c>
      <c r="L4333" s="399" t="s">
        <v>951</v>
      </c>
    </row>
    <row r="4334" spans="1:12" ht="13.5">
      <c r="A4334" s="399" t="s">
        <v>4248</v>
      </c>
      <c r="B4334" s="399" t="s">
        <v>4249</v>
      </c>
      <c r="C4334" s="399" t="s">
        <v>3611</v>
      </c>
      <c r="D4334" s="399" t="s">
        <v>4473</v>
      </c>
      <c r="E4334" s="400" t="s">
        <v>947</v>
      </c>
      <c r="F4334" s="399" t="s">
        <v>947</v>
      </c>
      <c r="G4334" s="399">
        <v>97551</v>
      </c>
      <c r="H4334" s="399" t="s">
        <v>5572</v>
      </c>
      <c r="I4334" s="399" t="s">
        <v>1036</v>
      </c>
      <c r="J4334" s="399" t="s">
        <v>950</v>
      </c>
      <c r="K4334" s="400">
        <v>57.78</v>
      </c>
      <c r="L4334" s="399" t="s">
        <v>951</v>
      </c>
    </row>
    <row r="4335" spans="1:12" ht="13.5">
      <c r="A4335" s="399" t="s">
        <v>4248</v>
      </c>
      <c r="B4335" s="399" t="s">
        <v>4249</v>
      </c>
      <c r="C4335" s="399" t="s">
        <v>3611</v>
      </c>
      <c r="D4335" s="399" t="s">
        <v>4473</v>
      </c>
      <c r="E4335" s="400" t="s">
        <v>947</v>
      </c>
      <c r="F4335" s="399" t="s">
        <v>947</v>
      </c>
      <c r="G4335" s="399">
        <v>97552</v>
      </c>
      <c r="H4335" s="399" t="s">
        <v>5573</v>
      </c>
      <c r="I4335" s="399" t="s">
        <v>1036</v>
      </c>
      <c r="J4335" s="399" t="s">
        <v>950</v>
      </c>
      <c r="K4335" s="400">
        <v>32.24</v>
      </c>
      <c r="L4335" s="399" t="s">
        <v>951</v>
      </c>
    </row>
    <row r="4336" spans="1:12" ht="13.5">
      <c r="A4336" s="399" t="s">
        <v>4248</v>
      </c>
      <c r="B4336" s="399" t="s">
        <v>4249</v>
      </c>
      <c r="C4336" s="399" t="s">
        <v>3611</v>
      </c>
      <c r="D4336" s="399" t="s">
        <v>4473</v>
      </c>
      <c r="E4336" s="400" t="s">
        <v>947</v>
      </c>
      <c r="F4336" s="399" t="s">
        <v>947</v>
      </c>
      <c r="G4336" s="399">
        <v>97553</v>
      </c>
      <c r="H4336" s="399" t="s">
        <v>5574</v>
      </c>
      <c r="I4336" s="399" t="s">
        <v>1036</v>
      </c>
      <c r="J4336" s="399" t="s">
        <v>950</v>
      </c>
      <c r="K4336" s="400">
        <v>47.58</v>
      </c>
      <c r="L4336" s="399" t="s">
        <v>951</v>
      </c>
    </row>
    <row r="4337" spans="1:12" ht="13.5">
      <c r="A4337" s="399" t="s">
        <v>4248</v>
      </c>
      <c r="B4337" s="399" t="s">
        <v>4249</v>
      </c>
      <c r="C4337" s="399" t="s">
        <v>3611</v>
      </c>
      <c r="D4337" s="399" t="s">
        <v>4473</v>
      </c>
      <c r="E4337" s="400" t="s">
        <v>947</v>
      </c>
      <c r="F4337" s="399" t="s">
        <v>947</v>
      </c>
      <c r="G4337" s="399">
        <v>97554</v>
      </c>
      <c r="H4337" s="399" t="s">
        <v>5575</v>
      </c>
      <c r="I4337" s="399" t="s">
        <v>1036</v>
      </c>
      <c r="J4337" s="399" t="s">
        <v>950</v>
      </c>
      <c r="K4337" s="400">
        <v>83.91</v>
      </c>
      <c r="L4337" s="399" t="s">
        <v>951</v>
      </c>
    </row>
    <row r="4338" spans="1:12" ht="13.5">
      <c r="A4338" s="399" t="s">
        <v>4248</v>
      </c>
      <c r="B4338" s="399" t="s">
        <v>4249</v>
      </c>
      <c r="C4338" s="399" t="s">
        <v>3611</v>
      </c>
      <c r="D4338" s="399" t="s">
        <v>4473</v>
      </c>
      <c r="E4338" s="400" t="s">
        <v>947</v>
      </c>
      <c r="F4338" s="399" t="s">
        <v>947</v>
      </c>
      <c r="G4338" s="399">
        <v>98602</v>
      </c>
      <c r="H4338" s="399" t="s">
        <v>5576</v>
      </c>
      <c r="I4338" s="399" t="s">
        <v>1036</v>
      </c>
      <c r="J4338" s="399" t="s">
        <v>950</v>
      </c>
      <c r="K4338" s="400">
        <v>11.83</v>
      </c>
      <c r="L4338" s="399" t="s">
        <v>951</v>
      </c>
    </row>
    <row r="4339" spans="1:12" ht="13.5">
      <c r="A4339" s="399" t="s">
        <v>4248</v>
      </c>
      <c r="B4339" s="399" t="s">
        <v>4249</v>
      </c>
      <c r="C4339" s="399" t="s">
        <v>5577</v>
      </c>
      <c r="D4339" s="399" t="s">
        <v>5578</v>
      </c>
      <c r="E4339" s="400" t="s">
        <v>947</v>
      </c>
      <c r="F4339" s="399" t="s">
        <v>947</v>
      </c>
      <c r="G4339" s="399">
        <v>6171</v>
      </c>
      <c r="H4339" s="399" t="s">
        <v>5579</v>
      </c>
      <c r="I4339" s="399" t="s">
        <v>1036</v>
      </c>
      <c r="J4339" s="399" t="s">
        <v>1037</v>
      </c>
      <c r="K4339" s="400">
        <v>23.91</v>
      </c>
      <c r="L4339" s="399" t="s">
        <v>951</v>
      </c>
    </row>
    <row r="4340" spans="1:12" ht="13.5">
      <c r="A4340" s="399" t="s">
        <v>4248</v>
      </c>
      <c r="B4340" s="399" t="s">
        <v>4249</v>
      </c>
      <c r="C4340" s="399" t="s">
        <v>5577</v>
      </c>
      <c r="D4340" s="399" t="s">
        <v>5578</v>
      </c>
      <c r="E4340" s="400">
        <v>74166</v>
      </c>
      <c r="F4340" s="399" t="s">
        <v>5580</v>
      </c>
      <c r="G4340" s="399" t="s">
        <v>5581</v>
      </c>
      <c r="H4340" s="399" t="s">
        <v>5582</v>
      </c>
      <c r="I4340" s="399" t="s">
        <v>1036</v>
      </c>
      <c r="J4340" s="399" t="s">
        <v>1037</v>
      </c>
      <c r="K4340" s="400">
        <v>256.60000000000002</v>
      </c>
      <c r="L4340" s="399" t="s">
        <v>951</v>
      </c>
    </row>
    <row r="4341" spans="1:12" ht="13.5">
      <c r="A4341" s="399" t="s">
        <v>4248</v>
      </c>
      <c r="B4341" s="399" t="s">
        <v>4249</v>
      </c>
      <c r="C4341" s="399" t="s">
        <v>5577</v>
      </c>
      <c r="D4341" s="399" t="s">
        <v>5578</v>
      </c>
      <c r="E4341" s="400">
        <v>74166</v>
      </c>
      <c r="F4341" s="399" t="s">
        <v>5580</v>
      </c>
      <c r="G4341" s="399" t="s">
        <v>5583</v>
      </c>
      <c r="H4341" s="399" t="s">
        <v>5584</v>
      </c>
      <c r="I4341" s="399" t="s">
        <v>1036</v>
      </c>
      <c r="J4341" s="399" t="s">
        <v>1037</v>
      </c>
      <c r="K4341" s="400">
        <v>358.06</v>
      </c>
      <c r="L4341" s="399" t="s">
        <v>951</v>
      </c>
    </row>
    <row r="4342" spans="1:12" ht="13.5">
      <c r="A4342" s="399" t="s">
        <v>4248</v>
      </c>
      <c r="B4342" s="399" t="s">
        <v>4249</v>
      </c>
      <c r="C4342" s="399" t="s">
        <v>5577</v>
      </c>
      <c r="D4342" s="399" t="s">
        <v>5578</v>
      </c>
      <c r="E4342" s="400" t="s">
        <v>947</v>
      </c>
      <c r="F4342" s="399" t="s">
        <v>947</v>
      </c>
      <c r="G4342" s="399">
        <v>88503</v>
      </c>
      <c r="H4342" s="399" t="s">
        <v>5585</v>
      </c>
      <c r="I4342" s="399" t="s">
        <v>1036</v>
      </c>
      <c r="J4342" s="399" t="s">
        <v>1037</v>
      </c>
      <c r="K4342" s="400">
        <v>787.52</v>
      </c>
      <c r="L4342" s="399" t="s">
        <v>951</v>
      </c>
    </row>
    <row r="4343" spans="1:12" ht="13.5">
      <c r="A4343" s="399" t="s">
        <v>4248</v>
      </c>
      <c r="B4343" s="399" t="s">
        <v>4249</v>
      </c>
      <c r="C4343" s="399" t="s">
        <v>5577</v>
      </c>
      <c r="D4343" s="399" t="s">
        <v>5578</v>
      </c>
      <c r="E4343" s="400" t="s">
        <v>947</v>
      </c>
      <c r="F4343" s="399" t="s">
        <v>947</v>
      </c>
      <c r="G4343" s="399">
        <v>88504</v>
      </c>
      <c r="H4343" s="399" t="s">
        <v>5586</v>
      </c>
      <c r="I4343" s="399" t="s">
        <v>1036</v>
      </c>
      <c r="J4343" s="399" t="s">
        <v>1037</v>
      </c>
      <c r="K4343" s="400">
        <v>646.15</v>
      </c>
      <c r="L4343" s="399" t="s">
        <v>951</v>
      </c>
    </row>
    <row r="4344" spans="1:12" ht="13.5">
      <c r="A4344" s="399" t="s">
        <v>4248</v>
      </c>
      <c r="B4344" s="399" t="s">
        <v>4249</v>
      </c>
      <c r="C4344" s="399" t="s">
        <v>5577</v>
      </c>
      <c r="D4344" s="399" t="s">
        <v>5578</v>
      </c>
      <c r="E4344" s="400" t="s">
        <v>947</v>
      </c>
      <c r="F4344" s="399" t="s">
        <v>947</v>
      </c>
      <c r="G4344" s="399">
        <v>97900</v>
      </c>
      <c r="H4344" s="399" t="s">
        <v>5587</v>
      </c>
      <c r="I4344" s="399" t="s">
        <v>1036</v>
      </c>
      <c r="J4344" s="399" t="s">
        <v>950</v>
      </c>
      <c r="K4344" s="400">
        <v>144.6</v>
      </c>
      <c r="L4344" s="399" t="s">
        <v>951</v>
      </c>
    </row>
    <row r="4345" spans="1:12" ht="13.5">
      <c r="A4345" s="399" t="s">
        <v>4248</v>
      </c>
      <c r="B4345" s="399" t="s">
        <v>4249</v>
      </c>
      <c r="C4345" s="399" t="s">
        <v>5577</v>
      </c>
      <c r="D4345" s="399" t="s">
        <v>5578</v>
      </c>
      <c r="E4345" s="400" t="s">
        <v>947</v>
      </c>
      <c r="F4345" s="399" t="s">
        <v>947</v>
      </c>
      <c r="G4345" s="399">
        <v>97901</v>
      </c>
      <c r="H4345" s="399" t="s">
        <v>5588</v>
      </c>
      <c r="I4345" s="399" t="s">
        <v>1036</v>
      </c>
      <c r="J4345" s="399" t="s">
        <v>950</v>
      </c>
      <c r="K4345" s="400">
        <v>229.45</v>
      </c>
      <c r="L4345" s="399" t="s">
        <v>951</v>
      </c>
    </row>
    <row r="4346" spans="1:12" ht="13.5">
      <c r="A4346" s="399" t="s">
        <v>4248</v>
      </c>
      <c r="B4346" s="399" t="s">
        <v>4249</v>
      </c>
      <c r="C4346" s="399" t="s">
        <v>5577</v>
      </c>
      <c r="D4346" s="399" t="s">
        <v>5578</v>
      </c>
      <c r="E4346" s="400" t="s">
        <v>947</v>
      </c>
      <c r="F4346" s="399" t="s">
        <v>947</v>
      </c>
      <c r="G4346" s="399">
        <v>97902</v>
      </c>
      <c r="H4346" s="399" t="s">
        <v>5589</v>
      </c>
      <c r="I4346" s="399" t="s">
        <v>1036</v>
      </c>
      <c r="J4346" s="399" t="s">
        <v>950</v>
      </c>
      <c r="K4346" s="400">
        <v>450.89</v>
      </c>
      <c r="L4346" s="399" t="s">
        <v>951</v>
      </c>
    </row>
    <row r="4347" spans="1:12" ht="13.5">
      <c r="A4347" s="399" t="s">
        <v>4248</v>
      </c>
      <c r="B4347" s="399" t="s">
        <v>4249</v>
      </c>
      <c r="C4347" s="399" t="s">
        <v>5577</v>
      </c>
      <c r="D4347" s="399" t="s">
        <v>5578</v>
      </c>
      <c r="E4347" s="400" t="s">
        <v>947</v>
      </c>
      <c r="F4347" s="399" t="s">
        <v>947</v>
      </c>
      <c r="G4347" s="399">
        <v>97903</v>
      </c>
      <c r="H4347" s="399" t="s">
        <v>5590</v>
      </c>
      <c r="I4347" s="399" t="s">
        <v>1036</v>
      </c>
      <c r="J4347" s="399" t="s">
        <v>950</v>
      </c>
      <c r="K4347" s="400">
        <v>622.46</v>
      </c>
      <c r="L4347" s="399" t="s">
        <v>951</v>
      </c>
    </row>
    <row r="4348" spans="1:12" ht="13.5">
      <c r="A4348" s="399" t="s">
        <v>4248</v>
      </c>
      <c r="B4348" s="399" t="s">
        <v>4249</v>
      </c>
      <c r="C4348" s="399" t="s">
        <v>5577</v>
      </c>
      <c r="D4348" s="399" t="s">
        <v>5578</v>
      </c>
      <c r="E4348" s="400" t="s">
        <v>947</v>
      </c>
      <c r="F4348" s="399" t="s">
        <v>947</v>
      </c>
      <c r="G4348" s="399">
        <v>97904</v>
      </c>
      <c r="H4348" s="399" t="s">
        <v>5591</v>
      </c>
      <c r="I4348" s="399" t="s">
        <v>1036</v>
      </c>
      <c r="J4348" s="399" t="s">
        <v>950</v>
      </c>
      <c r="K4348" s="400">
        <v>730.85</v>
      </c>
      <c r="L4348" s="399" t="s">
        <v>951</v>
      </c>
    </row>
    <row r="4349" spans="1:12" ht="13.5">
      <c r="A4349" s="399" t="s">
        <v>4248</v>
      </c>
      <c r="B4349" s="399" t="s">
        <v>4249</v>
      </c>
      <c r="C4349" s="399" t="s">
        <v>5577</v>
      </c>
      <c r="D4349" s="399" t="s">
        <v>5578</v>
      </c>
      <c r="E4349" s="400" t="s">
        <v>947</v>
      </c>
      <c r="F4349" s="399" t="s">
        <v>947</v>
      </c>
      <c r="G4349" s="399">
        <v>97905</v>
      </c>
      <c r="H4349" s="399" t="s">
        <v>5592</v>
      </c>
      <c r="I4349" s="399" t="s">
        <v>1036</v>
      </c>
      <c r="J4349" s="399" t="s">
        <v>950</v>
      </c>
      <c r="K4349" s="400">
        <v>185.13</v>
      </c>
      <c r="L4349" s="399" t="s">
        <v>951</v>
      </c>
    </row>
    <row r="4350" spans="1:12" ht="13.5">
      <c r="A4350" s="399" t="s">
        <v>4248</v>
      </c>
      <c r="B4350" s="399" t="s">
        <v>4249</v>
      </c>
      <c r="C4350" s="399" t="s">
        <v>5577</v>
      </c>
      <c r="D4350" s="399" t="s">
        <v>5578</v>
      </c>
      <c r="E4350" s="400" t="s">
        <v>947</v>
      </c>
      <c r="F4350" s="399" t="s">
        <v>947</v>
      </c>
      <c r="G4350" s="399">
        <v>97906</v>
      </c>
      <c r="H4350" s="399" t="s">
        <v>5593</v>
      </c>
      <c r="I4350" s="399" t="s">
        <v>1036</v>
      </c>
      <c r="J4350" s="399" t="s">
        <v>950</v>
      </c>
      <c r="K4350" s="400">
        <v>344.36</v>
      </c>
      <c r="L4350" s="399" t="s">
        <v>951</v>
      </c>
    </row>
    <row r="4351" spans="1:12" ht="13.5">
      <c r="A4351" s="399" t="s">
        <v>4248</v>
      </c>
      <c r="B4351" s="399" t="s">
        <v>4249</v>
      </c>
      <c r="C4351" s="399" t="s">
        <v>5577</v>
      </c>
      <c r="D4351" s="399" t="s">
        <v>5578</v>
      </c>
      <c r="E4351" s="400" t="s">
        <v>947</v>
      </c>
      <c r="F4351" s="399" t="s">
        <v>947</v>
      </c>
      <c r="G4351" s="399">
        <v>97907</v>
      </c>
      <c r="H4351" s="399" t="s">
        <v>5594</v>
      </c>
      <c r="I4351" s="399" t="s">
        <v>1036</v>
      </c>
      <c r="J4351" s="399" t="s">
        <v>950</v>
      </c>
      <c r="K4351" s="400">
        <v>486.51</v>
      </c>
      <c r="L4351" s="399" t="s">
        <v>951</v>
      </c>
    </row>
    <row r="4352" spans="1:12" ht="13.5">
      <c r="A4352" s="399" t="s">
        <v>4248</v>
      </c>
      <c r="B4352" s="399" t="s">
        <v>4249</v>
      </c>
      <c r="C4352" s="399" t="s">
        <v>5577</v>
      </c>
      <c r="D4352" s="399" t="s">
        <v>5578</v>
      </c>
      <c r="E4352" s="400" t="s">
        <v>947</v>
      </c>
      <c r="F4352" s="399" t="s">
        <v>947</v>
      </c>
      <c r="G4352" s="399">
        <v>97908</v>
      </c>
      <c r="H4352" s="399" t="s">
        <v>5595</v>
      </c>
      <c r="I4352" s="399" t="s">
        <v>1036</v>
      </c>
      <c r="J4352" s="399" t="s">
        <v>950</v>
      </c>
      <c r="K4352" s="400">
        <v>569.99</v>
      </c>
      <c r="L4352" s="399" t="s">
        <v>951</v>
      </c>
    </row>
    <row r="4353" spans="1:12" ht="13.5">
      <c r="A4353" s="399" t="s">
        <v>4248</v>
      </c>
      <c r="B4353" s="399" t="s">
        <v>4249</v>
      </c>
      <c r="C4353" s="399" t="s">
        <v>5577</v>
      </c>
      <c r="D4353" s="399" t="s">
        <v>5578</v>
      </c>
      <c r="E4353" s="400" t="s">
        <v>947</v>
      </c>
      <c r="F4353" s="399" t="s">
        <v>947</v>
      </c>
      <c r="G4353" s="399">
        <v>98102</v>
      </c>
      <c r="H4353" s="399" t="s">
        <v>5596</v>
      </c>
      <c r="I4353" s="399" t="s">
        <v>1036</v>
      </c>
      <c r="J4353" s="399" t="s">
        <v>950</v>
      </c>
      <c r="K4353" s="400">
        <v>93.77</v>
      </c>
      <c r="L4353" s="399" t="s">
        <v>951</v>
      </c>
    </row>
    <row r="4354" spans="1:12" ht="13.5">
      <c r="A4354" s="399" t="s">
        <v>4248</v>
      </c>
      <c r="B4354" s="399" t="s">
        <v>4249</v>
      </c>
      <c r="C4354" s="399" t="s">
        <v>5577</v>
      </c>
      <c r="D4354" s="399" t="s">
        <v>5578</v>
      </c>
      <c r="E4354" s="400" t="s">
        <v>947</v>
      </c>
      <c r="F4354" s="399" t="s">
        <v>947</v>
      </c>
      <c r="G4354" s="399">
        <v>98103</v>
      </c>
      <c r="H4354" s="399" t="s">
        <v>5597</v>
      </c>
      <c r="I4354" s="399" t="s">
        <v>1036</v>
      </c>
      <c r="J4354" s="399" t="s">
        <v>950</v>
      </c>
      <c r="K4354" s="400">
        <v>197.55</v>
      </c>
      <c r="L4354" s="399" t="s">
        <v>951</v>
      </c>
    </row>
    <row r="4355" spans="1:12" ht="13.5">
      <c r="A4355" s="399" t="s">
        <v>4248</v>
      </c>
      <c r="B4355" s="399" t="s">
        <v>4249</v>
      </c>
      <c r="C4355" s="399" t="s">
        <v>5577</v>
      </c>
      <c r="D4355" s="399" t="s">
        <v>5578</v>
      </c>
      <c r="E4355" s="400" t="s">
        <v>947</v>
      </c>
      <c r="F4355" s="399" t="s">
        <v>947</v>
      </c>
      <c r="G4355" s="399">
        <v>98104</v>
      </c>
      <c r="H4355" s="399" t="s">
        <v>5598</v>
      </c>
      <c r="I4355" s="399" t="s">
        <v>1036</v>
      </c>
      <c r="J4355" s="399" t="s">
        <v>950</v>
      </c>
      <c r="K4355" s="400">
        <v>304.37</v>
      </c>
      <c r="L4355" s="399" t="s">
        <v>951</v>
      </c>
    </row>
    <row r="4356" spans="1:12" ht="13.5">
      <c r="A4356" s="399" t="s">
        <v>4248</v>
      </c>
      <c r="B4356" s="399" t="s">
        <v>4249</v>
      </c>
      <c r="C4356" s="399" t="s">
        <v>5577</v>
      </c>
      <c r="D4356" s="399" t="s">
        <v>5578</v>
      </c>
      <c r="E4356" s="400" t="s">
        <v>947</v>
      </c>
      <c r="F4356" s="399" t="s">
        <v>947</v>
      </c>
      <c r="G4356" s="399">
        <v>98105</v>
      </c>
      <c r="H4356" s="399" t="s">
        <v>5599</v>
      </c>
      <c r="I4356" s="399" t="s">
        <v>1036</v>
      </c>
      <c r="J4356" s="399" t="s">
        <v>950</v>
      </c>
      <c r="K4356" s="400">
        <v>527.55999999999995</v>
      </c>
      <c r="L4356" s="399" t="s">
        <v>951</v>
      </c>
    </row>
    <row r="4357" spans="1:12" ht="13.5">
      <c r="A4357" s="399" t="s">
        <v>4248</v>
      </c>
      <c r="B4357" s="399" t="s">
        <v>4249</v>
      </c>
      <c r="C4357" s="399" t="s">
        <v>5577</v>
      </c>
      <c r="D4357" s="399" t="s">
        <v>5578</v>
      </c>
      <c r="E4357" s="400" t="s">
        <v>947</v>
      </c>
      <c r="F4357" s="399" t="s">
        <v>947</v>
      </c>
      <c r="G4357" s="399">
        <v>98106</v>
      </c>
      <c r="H4357" s="399" t="s">
        <v>5600</v>
      </c>
      <c r="I4357" s="399" t="s">
        <v>1036</v>
      </c>
      <c r="J4357" s="399" t="s">
        <v>950</v>
      </c>
      <c r="K4357" s="400">
        <v>871.8</v>
      </c>
      <c r="L4357" s="399" t="s">
        <v>951</v>
      </c>
    </row>
    <row r="4358" spans="1:12" ht="13.5">
      <c r="A4358" s="399" t="s">
        <v>4248</v>
      </c>
      <c r="B4358" s="399" t="s">
        <v>4249</v>
      </c>
      <c r="C4358" s="399" t="s">
        <v>5577</v>
      </c>
      <c r="D4358" s="399" t="s">
        <v>5578</v>
      </c>
      <c r="E4358" s="400" t="s">
        <v>947</v>
      </c>
      <c r="F4358" s="399" t="s">
        <v>947</v>
      </c>
      <c r="G4358" s="399">
        <v>98107</v>
      </c>
      <c r="H4358" s="399" t="s">
        <v>5601</v>
      </c>
      <c r="I4358" s="399" t="s">
        <v>1036</v>
      </c>
      <c r="J4358" s="399" t="s">
        <v>950</v>
      </c>
      <c r="K4358" s="400">
        <v>221.47</v>
      </c>
      <c r="L4358" s="399" t="s">
        <v>951</v>
      </c>
    </row>
    <row r="4359" spans="1:12" ht="13.5">
      <c r="A4359" s="399" t="s">
        <v>4248</v>
      </c>
      <c r="B4359" s="399" t="s">
        <v>4249</v>
      </c>
      <c r="C4359" s="399" t="s">
        <v>5577</v>
      </c>
      <c r="D4359" s="399" t="s">
        <v>5578</v>
      </c>
      <c r="E4359" s="400" t="s">
        <v>947</v>
      </c>
      <c r="F4359" s="399" t="s">
        <v>947</v>
      </c>
      <c r="G4359" s="399">
        <v>98108</v>
      </c>
      <c r="H4359" s="399" t="s">
        <v>5602</v>
      </c>
      <c r="I4359" s="399" t="s">
        <v>1036</v>
      </c>
      <c r="J4359" s="399" t="s">
        <v>950</v>
      </c>
      <c r="K4359" s="400">
        <v>393.91</v>
      </c>
      <c r="L4359" s="399" t="s">
        <v>951</v>
      </c>
    </row>
    <row r="4360" spans="1:12" ht="13.5">
      <c r="A4360" s="399" t="s">
        <v>4248</v>
      </c>
      <c r="B4360" s="399" t="s">
        <v>4249</v>
      </c>
      <c r="C4360" s="399" t="s">
        <v>5577</v>
      </c>
      <c r="D4360" s="399" t="s">
        <v>5578</v>
      </c>
      <c r="E4360" s="400" t="s">
        <v>947</v>
      </c>
      <c r="F4360" s="399" t="s">
        <v>947</v>
      </c>
      <c r="G4360" s="399">
        <v>99250</v>
      </c>
      <c r="H4360" s="399" t="s">
        <v>5603</v>
      </c>
      <c r="I4360" s="399" t="s">
        <v>1036</v>
      </c>
      <c r="J4360" s="399" t="s">
        <v>950</v>
      </c>
      <c r="K4360" s="400">
        <v>141.63999999999999</v>
      </c>
      <c r="L4360" s="399" t="s">
        <v>951</v>
      </c>
    </row>
    <row r="4361" spans="1:12" ht="13.5">
      <c r="A4361" s="399" t="s">
        <v>4248</v>
      </c>
      <c r="B4361" s="399" t="s">
        <v>4249</v>
      </c>
      <c r="C4361" s="399" t="s">
        <v>5577</v>
      </c>
      <c r="D4361" s="399" t="s">
        <v>5578</v>
      </c>
      <c r="E4361" s="400" t="s">
        <v>947</v>
      </c>
      <c r="F4361" s="399" t="s">
        <v>947</v>
      </c>
      <c r="G4361" s="399">
        <v>99251</v>
      </c>
      <c r="H4361" s="399" t="s">
        <v>5604</v>
      </c>
      <c r="I4361" s="399" t="s">
        <v>1036</v>
      </c>
      <c r="J4361" s="399" t="s">
        <v>950</v>
      </c>
      <c r="K4361" s="400">
        <v>224.37</v>
      </c>
      <c r="L4361" s="399" t="s">
        <v>951</v>
      </c>
    </row>
    <row r="4362" spans="1:12" ht="13.5">
      <c r="A4362" s="399" t="s">
        <v>4248</v>
      </c>
      <c r="B4362" s="399" t="s">
        <v>4249</v>
      </c>
      <c r="C4362" s="399" t="s">
        <v>5577</v>
      </c>
      <c r="D4362" s="399" t="s">
        <v>5578</v>
      </c>
      <c r="E4362" s="400" t="s">
        <v>947</v>
      </c>
      <c r="F4362" s="399" t="s">
        <v>947</v>
      </c>
      <c r="G4362" s="399">
        <v>99253</v>
      </c>
      <c r="H4362" s="399" t="s">
        <v>5605</v>
      </c>
      <c r="I4362" s="399" t="s">
        <v>1036</v>
      </c>
      <c r="J4362" s="399" t="s">
        <v>950</v>
      </c>
      <c r="K4362" s="400">
        <v>439.48</v>
      </c>
      <c r="L4362" s="399" t="s">
        <v>951</v>
      </c>
    </row>
    <row r="4363" spans="1:12" ht="13.5">
      <c r="A4363" s="399" t="s">
        <v>4248</v>
      </c>
      <c r="B4363" s="399" t="s">
        <v>4249</v>
      </c>
      <c r="C4363" s="399" t="s">
        <v>5577</v>
      </c>
      <c r="D4363" s="399" t="s">
        <v>5578</v>
      </c>
      <c r="E4363" s="400" t="s">
        <v>947</v>
      </c>
      <c r="F4363" s="399" t="s">
        <v>947</v>
      </c>
      <c r="G4363" s="399">
        <v>99255</v>
      </c>
      <c r="H4363" s="399" t="s">
        <v>5606</v>
      </c>
      <c r="I4363" s="399" t="s">
        <v>1036</v>
      </c>
      <c r="J4363" s="399" t="s">
        <v>950</v>
      </c>
      <c r="K4363" s="400">
        <v>606.80999999999995</v>
      </c>
      <c r="L4363" s="399" t="s">
        <v>951</v>
      </c>
    </row>
    <row r="4364" spans="1:12" ht="13.5">
      <c r="A4364" s="399" t="s">
        <v>4248</v>
      </c>
      <c r="B4364" s="399" t="s">
        <v>4249</v>
      </c>
      <c r="C4364" s="399" t="s">
        <v>5577</v>
      </c>
      <c r="D4364" s="399" t="s">
        <v>5578</v>
      </c>
      <c r="E4364" s="400" t="s">
        <v>947</v>
      </c>
      <c r="F4364" s="399" t="s">
        <v>947</v>
      </c>
      <c r="G4364" s="399">
        <v>99257</v>
      </c>
      <c r="H4364" s="399" t="s">
        <v>5607</v>
      </c>
      <c r="I4364" s="399" t="s">
        <v>1036</v>
      </c>
      <c r="J4364" s="399" t="s">
        <v>950</v>
      </c>
      <c r="K4364" s="400">
        <v>710.61</v>
      </c>
      <c r="L4364" s="399" t="s">
        <v>951</v>
      </c>
    </row>
    <row r="4365" spans="1:12" ht="13.5">
      <c r="A4365" s="399" t="s">
        <v>4248</v>
      </c>
      <c r="B4365" s="399" t="s">
        <v>4249</v>
      </c>
      <c r="C4365" s="399" t="s">
        <v>5577</v>
      </c>
      <c r="D4365" s="399" t="s">
        <v>5578</v>
      </c>
      <c r="E4365" s="400" t="s">
        <v>947</v>
      </c>
      <c r="F4365" s="399" t="s">
        <v>947</v>
      </c>
      <c r="G4365" s="399">
        <v>99258</v>
      </c>
      <c r="H4365" s="399" t="s">
        <v>5608</v>
      </c>
      <c r="I4365" s="399" t="s">
        <v>1036</v>
      </c>
      <c r="J4365" s="399" t="s">
        <v>950</v>
      </c>
      <c r="K4365" s="400">
        <v>180.93</v>
      </c>
      <c r="L4365" s="399" t="s">
        <v>951</v>
      </c>
    </row>
    <row r="4366" spans="1:12" ht="13.5">
      <c r="A4366" s="399" t="s">
        <v>4248</v>
      </c>
      <c r="B4366" s="399" t="s">
        <v>4249</v>
      </c>
      <c r="C4366" s="399" t="s">
        <v>5577</v>
      </c>
      <c r="D4366" s="399" t="s">
        <v>5578</v>
      </c>
      <c r="E4366" s="400" t="s">
        <v>947</v>
      </c>
      <c r="F4366" s="399" t="s">
        <v>947</v>
      </c>
      <c r="G4366" s="399">
        <v>99260</v>
      </c>
      <c r="H4366" s="399" t="s">
        <v>5609</v>
      </c>
      <c r="I4366" s="399" t="s">
        <v>1036</v>
      </c>
      <c r="J4366" s="399" t="s">
        <v>950</v>
      </c>
      <c r="K4366" s="400">
        <v>337.17</v>
      </c>
      <c r="L4366" s="399" t="s">
        <v>951</v>
      </c>
    </row>
    <row r="4367" spans="1:12" ht="13.5">
      <c r="A4367" s="399" t="s">
        <v>4248</v>
      </c>
      <c r="B4367" s="399" t="s">
        <v>4249</v>
      </c>
      <c r="C4367" s="399" t="s">
        <v>5577</v>
      </c>
      <c r="D4367" s="399" t="s">
        <v>5578</v>
      </c>
      <c r="E4367" s="400" t="s">
        <v>947</v>
      </c>
      <c r="F4367" s="399" t="s">
        <v>947</v>
      </c>
      <c r="G4367" s="399">
        <v>99262</v>
      </c>
      <c r="H4367" s="399" t="s">
        <v>5610</v>
      </c>
      <c r="I4367" s="399" t="s">
        <v>1036</v>
      </c>
      <c r="J4367" s="399" t="s">
        <v>950</v>
      </c>
      <c r="K4367" s="400">
        <v>476.26</v>
      </c>
      <c r="L4367" s="399" t="s">
        <v>951</v>
      </c>
    </row>
    <row r="4368" spans="1:12" ht="13.5">
      <c r="A4368" s="399" t="s">
        <v>4248</v>
      </c>
      <c r="B4368" s="399" t="s">
        <v>4249</v>
      </c>
      <c r="C4368" s="399" t="s">
        <v>5577</v>
      </c>
      <c r="D4368" s="399" t="s">
        <v>5578</v>
      </c>
      <c r="E4368" s="400" t="s">
        <v>947</v>
      </c>
      <c r="F4368" s="399" t="s">
        <v>947</v>
      </c>
      <c r="G4368" s="399">
        <v>99264</v>
      </c>
      <c r="H4368" s="399" t="s">
        <v>5611</v>
      </c>
      <c r="I4368" s="399" t="s">
        <v>1036</v>
      </c>
      <c r="J4368" s="399" t="s">
        <v>950</v>
      </c>
      <c r="K4368" s="400">
        <v>556.13</v>
      </c>
      <c r="L4368" s="399" t="s">
        <v>951</v>
      </c>
    </row>
    <row r="4369" spans="1:12" ht="13.5">
      <c r="A4369" s="399" t="s">
        <v>4248</v>
      </c>
      <c r="B4369" s="399" t="s">
        <v>4249</v>
      </c>
      <c r="C4369" s="399" t="s">
        <v>5612</v>
      </c>
      <c r="D4369" s="399" t="s">
        <v>5613</v>
      </c>
      <c r="E4369" s="400" t="s">
        <v>947</v>
      </c>
      <c r="F4369" s="399" t="s">
        <v>947</v>
      </c>
      <c r="G4369" s="399">
        <v>89482</v>
      </c>
      <c r="H4369" s="399" t="s">
        <v>5614</v>
      </c>
      <c r="I4369" s="399" t="s">
        <v>1036</v>
      </c>
      <c r="J4369" s="399" t="s">
        <v>1037</v>
      </c>
      <c r="K4369" s="400">
        <v>20.79</v>
      </c>
      <c r="L4369" s="399" t="s">
        <v>951</v>
      </c>
    </row>
    <row r="4370" spans="1:12" ht="13.5">
      <c r="A4370" s="399" t="s">
        <v>4248</v>
      </c>
      <c r="B4370" s="399" t="s">
        <v>4249</v>
      </c>
      <c r="C4370" s="399" t="s">
        <v>5612</v>
      </c>
      <c r="D4370" s="399" t="s">
        <v>5613</v>
      </c>
      <c r="E4370" s="400" t="s">
        <v>947</v>
      </c>
      <c r="F4370" s="399" t="s">
        <v>947</v>
      </c>
      <c r="G4370" s="399">
        <v>89491</v>
      </c>
      <c r="H4370" s="399" t="s">
        <v>5615</v>
      </c>
      <c r="I4370" s="399" t="s">
        <v>1036</v>
      </c>
      <c r="J4370" s="399" t="s">
        <v>1037</v>
      </c>
      <c r="K4370" s="400">
        <v>50.59</v>
      </c>
      <c r="L4370" s="399" t="s">
        <v>951</v>
      </c>
    </row>
    <row r="4371" spans="1:12" ht="13.5">
      <c r="A4371" s="399" t="s">
        <v>4248</v>
      </c>
      <c r="B4371" s="399" t="s">
        <v>4249</v>
      </c>
      <c r="C4371" s="399" t="s">
        <v>5612</v>
      </c>
      <c r="D4371" s="399" t="s">
        <v>5613</v>
      </c>
      <c r="E4371" s="400" t="s">
        <v>947</v>
      </c>
      <c r="F4371" s="399" t="s">
        <v>947</v>
      </c>
      <c r="G4371" s="399">
        <v>89495</v>
      </c>
      <c r="H4371" s="399" t="s">
        <v>5616</v>
      </c>
      <c r="I4371" s="399" t="s">
        <v>1036</v>
      </c>
      <c r="J4371" s="399" t="s">
        <v>1037</v>
      </c>
      <c r="K4371" s="400">
        <v>8.1999999999999993</v>
      </c>
      <c r="L4371" s="399" t="s">
        <v>951</v>
      </c>
    </row>
    <row r="4372" spans="1:12" ht="13.5">
      <c r="A4372" s="399" t="s">
        <v>4248</v>
      </c>
      <c r="B4372" s="399" t="s">
        <v>4249</v>
      </c>
      <c r="C4372" s="399" t="s">
        <v>5612</v>
      </c>
      <c r="D4372" s="399" t="s">
        <v>5613</v>
      </c>
      <c r="E4372" s="400" t="s">
        <v>947</v>
      </c>
      <c r="F4372" s="399" t="s">
        <v>947</v>
      </c>
      <c r="G4372" s="399">
        <v>89707</v>
      </c>
      <c r="H4372" s="399" t="s">
        <v>5617</v>
      </c>
      <c r="I4372" s="399" t="s">
        <v>1036</v>
      </c>
      <c r="J4372" s="399" t="s">
        <v>1037</v>
      </c>
      <c r="K4372" s="400">
        <v>25.49</v>
      </c>
      <c r="L4372" s="399" t="s">
        <v>951</v>
      </c>
    </row>
    <row r="4373" spans="1:12" ht="13.5">
      <c r="A4373" s="399" t="s">
        <v>4248</v>
      </c>
      <c r="B4373" s="399" t="s">
        <v>4249</v>
      </c>
      <c r="C4373" s="399" t="s">
        <v>5612</v>
      </c>
      <c r="D4373" s="399" t="s">
        <v>5613</v>
      </c>
      <c r="E4373" s="400" t="s">
        <v>947</v>
      </c>
      <c r="F4373" s="399" t="s">
        <v>947</v>
      </c>
      <c r="G4373" s="399">
        <v>89708</v>
      </c>
      <c r="H4373" s="399" t="s">
        <v>5618</v>
      </c>
      <c r="I4373" s="399" t="s">
        <v>1036</v>
      </c>
      <c r="J4373" s="399" t="s">
        <v>1037</v>
      </c>
      <c r="K4373" s="400">
        <v>57.03</v>
      </c>
      <c r="L4373" s="399" t="s">
        <v>951</v>
      </c>
    </row>
    <row r="4374" spans="1:12" ht="13.5">
      <c r="A4374" s="399" t="s">
        <v>4248</v>
      </c>
      <c r="B4374" s="399" t="s">
        <v>4249</v>
      </c>
      <c r="C4374" s="399" t="s">
        <v>5612</v>
      </c>
      <c r="D4374" s="399" t="s">
        <v>5613</v>
      </c>
      <c r="E4374" s="400" t="s">
        <v>947</v>
      </c>
      <c r="F4374" s="399" t="s">
        <v>947</v>
      </c>
      <c r="G4374" s="399">
        <v>89709</v>
      </c>
      <c r="H4374" s="399" t="s">
        <v>5619</v>
      </c>
      <c r="I4374" s="399" t="s">
        <v>1036</v>
      </c>
      <c r="J4374" s="399" t="s">
        <v>1037</v>
      </c>
      <c r="K4374" s="400">
        <v>9.57</v>
      </c>
      <c r="L4374" s="399" t="s">
        <v>951</v>
      </c>
    </row>
    <row r="4375" spans="1:12" ht="13.5">
      <c r="A4375" s="399" t="s">
        <v>4248</v>
      </c>
      <c r="B4375" s="399" t="s">
        <v>4249</v>
      </c>
      <c r="C4375" s="399" t="s">
        <v>5612</v>
      </c>
      <c r="D4375" s="399" t="s">
        <v>5613</v>
      </c>
      <c r="E4375" s="400" t="s">
        <v>947</v>
      </c>
      <c r="F4375" s="399" t="s">
        <v>947</v>
      </c>
      <c r="G4375" s="399">
        <v>89710</v>
      </c>
      <c r="H4375" s="399" t="s">
        <v>5620</v>
      </c>
      <c r="I4375" s="399" t="s">
        <v>1036</v>
      </c>
      <c r="J4375" s="399" t="s">
        <v>1037</v>
      </c>
      <c r="K4375" s="400">
        <v>9.39</v>
      </c>
      <c r="L4375" s="399" t="s">
        <v>951</v>
      </c>
    </row>
    <row r="4376" spans="1:12" ht="13.5">
      <c r="A4376" s="399" t="s">
        <v>4248</v>
      </c>
      <c r="B4376" s="399" t="s">
        <v>4249</v>
      </c>
      <c r="C4376" s="399" t="s">
        <v>5621</v>
      </c>
      <c r="D4376" s="399" t="s">
        <v>5622</v>
      </c>
      <c r="E4376" s="400" t="s">
        <v>947</v>
      </c>
      <c r="F4376" s="399" t="s">
        <v>947</v>
      </c>
      <c r="G4376" s="399">
        <v>86872</v>
      </c>
      <c r="H4376" s="399" t="s">
        <v>5623</v>
      </c>
      <c r="I4376" s="399" t="s">
        <v>1036</v>
      </c>
      <c r="J4376" s="399" t="s">
        <v>1037</v>
      </c>
      <c r="K4376" s="400">
        <v>622.61</v>
      </c>
      <c r="L4376" s="399" t="s">
        <v>951</v>
      </c>
    </row>
    <row r="4377" spans="1:12" ht="13.5">
      <c r="A4377" s="399" t="s">
        <v>4248</v>
      </c>
      <c r="B4377" s="399" t="s">
        <v>4249</v>
      </c>
      <c r="C4377" s="399" t="s">
        <v>5621</v>
      </c>
      <c r="D4377" s="399" t="s">
        <v>5622</v>
      </c>
      <c r="E4377" s="400" t="s">
        <v>947</v>
      </c>
      <c r="F4377" s="399" t="s">
        <v>947</v>
      </c>
      <c r="G4377" s="399">
        <v>86874</v>
      </c>
      <c r="H4377" s="399" t="s">
        <v>5624</v>
      </c>
      <c r="I4377" s="399" t="s">
        <v>1036</v>
      </c>
      <c r="J4377" s="399" t="s">
        <v>1037</v>
      </c>
      <c r="K4377" s="400">
        <v>382.05</v>
      </c>
      <c r="L4377" s="399" t="s">
        <v>951</v>
      </c>
    </row>
    <row r="4378" spans="1:12" ht="13.5">
      <c r="A4378" s="399" t="s">
        <v>4248</v>
      </c>
      <c r="B4378" s="399" t="s">
        <v>4249</v>
      </c>
      <c r="C4378" s="399" t="s">
        <v>5621</v>
      </c>
      <c r="D4378" s="399" t="s">
        <v>5622</v>
      </c>
      <c r="E4378" s="400" t="s">
        <v>947</v>
      </c>
      <c r="F4378" s="399" t="s">
        <v>947</v>
      </c>
      <c r="G4378" s="399">
        <v>86875</v>
      </c>
      <c r="H4378" s="399" t="s">
        <v>5625</v>
      </c>
      <c r="I4378" s="399" t="s">
        <v>1036</v>
      </c>
      <c r="J4378" s="399" t="s">
        <v>1037</v>
      </c>
      <c r="K4378" s="400">
        <v>361.76</v>
      </c>
      <c r="L4378" s="399" t="s">
        <v>951</v>
      </c>
    </row>
    <row r="4379" spans="1:12" ht="13.5">
      <c r="A4379" s="399" t="s">
        <v>4248</v>
      </c>
      <c r="B4379" s="399" t="s">
        <v>4249</v>
      </c>
      <c r="C4379" s="399" t="s">
        <v>5621</v>
      </c>
      <c r="D4379" s="399" t="s">
        <v>5622</v>
      </c>
      <c r="E4379" s="400" t="s">
        <v>947</v>
      </c>
      <c r="F4379" s="399" t="s">
        <v>947</v>
      </c>
      <c r="G4379" s="399">
        <v>86876</v>
      </c>
      <c r="H4379" s="399" t="s">
        <v>5626</v>
      </c>
      <c r="I4379" s="399" t="s">
        <v>1036</v>
      </c>
      <c r="J4379" s="399" t="s">
        <v>1037</v>
      </c>
      <c r="K4379" s="400">
        <v>208.73</v>
      </c>
      <c r="L4379" s="399" t="s">
        <v>951</v>
      </c>
    </row>
    <row r="4380" spans="1:12" ht="13.5">
      <c r="A4380" s="399" t="s">
        <v>4248</v>
      </c>
      <c r="B4380" s="399" t="s">
        <v>4249</v>
      </c>
      <c r="C4380" s="399" t="s">
        <v>5621</v>
      </c>
      <c r="D4380" s="399" t="s">
        <v>5622</v>
      </c>
      <c r="E4380" s="400" t="s">
        <v>947</v>
      </c>
      <c r="F4380" s="399" t="s">
        <v>947</v>
      </c>
      <c r="G4380" s="399">
        <v>86877</v>
      </c>
      <c r="H4380" s="399" t="s">
        <v>5627</v>
      </c>
      <c r="I4380" s="399" t="s">
        <v>1036</v>
      </c>
      <c r="J4380" s="399" t="s">
        <v>1037</v>
      </c>
      <c r="K4380" s="400">
        <v>24.78</v>
      </c>
      <c r="L4380" s="399" t="s">
        <v>951</v>
      </c>
    </row>
    <row r="4381" spans="1:12" ht="13.5">
      <c r="A4381" s="399" t="s">
        <v>4248</v>
      </c>
      <c r="B4381" s="399" t="s">
        <v>4249</v>
      </c>
      <c r="C4381" s="399" t="s">
        <v>5621</v>
      </c>
      <c r="D4381" s="399" t="s">
        <v>5622</v>
      </c>
      <c r="E4381" s="400" t="s">
        <v>947</v>
      </c>
      <c r="F4381" s="399" t="s">
        <v>947</v>
      </c>
      <c r="G4381" s="399">
        <v>86878</v>
      </c>
      <c r="H4381" s="399" t="s">
        <v>5628</v>
      </c>
      <c r="I4381" s="399" t="s">
        <v>1036</v>
      </c>
      <c r="J4381" s="399" t="s">
        <v>1037</v>
      </c>
      <c r="K4381" s="400">
        <v>43.47</v>
      </c>
      <c r="L4381" s="399" t="s">
        <v>951</v>
      </c>
    </row>
    <row r="4382" spans="1:12" ht="13.5">
      <c r="A4382" s="399" t="s">
        <v>4248</v>
      </c>
      <c r="B4382" s="399" t="s">
        <v>4249</v>
      </c>
      <c r="C4382" s="399" t="s">
        <v>5621</v>
      </c>
      <c r="D4382" s="399" t="s">
        <v>5622</v>
      </c>
      <c r="E4382" s="400" t="s">
        <v>947</v>
      </c>
      <c r="F4382" s="399" t="s">
        <v>947</v>
      </c>
      <c r="G4382" s="399">
        <v>86879</v>
      </c>
      <c r="H4382" s="399" t="s">
        <v>5629</v>
      </c>
      <c r="I4382" s="399" t="s">
        <v>1036</v>
      </c>
      <c r="J4382" s="399" t="s">
        <v>1037</v>
      </c>
      <c r="K4382" s="400">
        <v>5.94</v>
      </c>
      <c r="L4382" s="399" t="s">
        <v>951</v>
      </c>
    </row>
    <row r="4383" spans="1:12" ht="13.5">
      <c r="A4383" s="399" t="s">
        <v>4248</v>
      </c>
      <c r="B4383" s="399" t="s">
        <v>4249</v>
      </c>
      <c r="C4383" s="399" t="s">
        <v>5621</v>
      </c>
      <c r="D4383" s="399" t="s">
        <v>5622</v>
      </c>
      <c r="E4383" s="400" t="s">
        <v>947</v>
      </c>
      <c r="F4383" s="399" t="s">
        <v>947</v>
      </c>
      <c r="G4383" s="399">
        <v>86880</v>
      </c>
      <c r="H4383" s="399" t="s">
        <v>5630</v>
      </c>
      <c r="I4383" s="399" t="s">
        <v>1036</v>
      </c>
      <c r="J4383" s="399" t="s">
        <v>1037</v>
      </c>
      <c r="K4383" s="400">
        <v>15.8</v>
      </c>
      <c r="L4383" s="399" t="s">
        <v>951</v>
      </c>
    </row>
    <row r="4384" spans="1:12" ht="13.5">
      <c r="A4384" s="399" t="s">
        <v>4248</v>
      </c>
      <c r="B4384" s="399" t="s">
        <v>4249</v>
      </c>
      <c r="C4384" s="399" t="s">
        <v>5621</v>
      </c>
      <c r="D4384" s="399" t="s">
        <v>5622</v>
      </c>
      <c r="E4384" s="400" t="s">
        <v>947</v>
      </c>
      <c r="F4384" s="399" t="s">
        <v>947</v>
      </c>
      <c r="G4384" s="399">
        <v>86881</v>
      </c>
      <c r="H4384" s="399" t="s">
        <v>5631</v>
      </c>
      <c r="I4384" s="399" t="s">
        <v>1036</v>
      </c>
      <c r="J4384" s="399" t="s">
        <v>1440</v>
      </c>
      <c r="K4384" s="400">
        <v>120.5</v>
      </c>
      <c r="L4384" s="399" t="s">
        <v>951</v>
      </c>
    </row>
    <row r="4385" spans="1:12" ht="13.5">
      <c r="A4385" s="399" t="s">
        <v>4248</v>
      </c>
      <c r="B4385" s="399" t="s">
        <v>4249</v>
      </c>
      <c r="C4385" s="399" t="s">
        <v>5621</v>
      </c>
      <c r="D4385" s="399" t="s">
        <v>5622</v>
      </c>
      <c r="E4385" s="400" t="s">
        <v>947</v>
      </c>
      <c r="F4385" s="399" t="s">
        <v>947</v>
      </c>
      <c r="G4385" s="399">
        <v>86882</v>
      </c>
      <c r="H4385" s="399" t="s">
        <v>5632</v>
      </c>
      <c r="I4385" s="399" t="s">
        <v>1036</v>
      </c>
      <c r="J4385" s="399" t="s">
        <v>1037</v>
      </c>
      <c r="K4385" s="400">
        <v>16.23</v>
      </c>
      <c r="L4385" s="399" t="s">
        <v>951</v>
      </c>
    </row>
    <row r="4386" spans="1:12" ht="13.5">
      <c r="A4386" s="399" t="s">
        <v>4248</v>
      </c>
      <c r="B4386" s="399" t="s">
        <v>4249</v>
      </c>
      <c r="C4386" s="399" t="s">
        <v>5621</v>
      </c>
      <c r="D4386" s="399" t="s">
        <v>5622</v>
      </c>
      <c r="E4386" s="400" t="s">
        <v>947</v>
      </c>
      <c r="F4386" s="399" t="s">
        <v>947</v>
      </c>
      <c r="G4386" s="399">
        <v>86883</v>
      </c>
      <c r="H4386" s="399" t="s">
        <v>5633</v>
      </c>
      <c r="I4386" s="399" t="s">
        <v>1036</v>
      </c>
      <c r="J4386" s="399" t="s">
        <v>1440</v>
      </c>
      <c r="K4386" s="400">
        <v>9.31</v>
      </c>
      <c r="L4386" s="399" t="s">
        <v>951</v>
      </c>
    </row>
    <row r="4387" spans="1:12" ht="13.5">
      <c r="A4387" s="399" t="s">
        <v>4248</v>
      </c>
      <c r="B4387" s="399" t="s">
        <v>4249</v>
      </c>
      <c r="C4387" s="399" t="s">
        <v>5621</v>
      </c>
      <c r="D4387" s="399" t="s">
        <v>5622</v>
      </c>
      <c r="E4387" s="400" t="s">
        <v>947</v>
      </c>
      <c r="F4387" s="399" t="s">
        <v>947</v>
      </c>
      <c r="G4387" s="399">
        <v>86884</v>
      </c>
      <c r="H4387" s="399" t="s">
        <v>5634</v>
      </c>
      <c r="I4387" s="399" t="s">
        <v>1036</v>
      </c>
      <c r="J4387" s="399" t="s">
        <v>1037</v>
      </c>
      <c r="K4387" s="400">
        <v>7.32</v>
      </c>
      <c r="L4387" s="399" t="s">
        <v>951</v>
      </c>
    </row>
    <row r="4388" spans="1:12" ht="13.5">
      <c r="A4388" s="399" t="s">
        <v>4248</v>
      </c>
      <c r="B4388" s="399" t="s">
        <v>4249</v>
      </c>
      <c r="C4388" s="399" t="s">
        <v>5621</v>
      </c>
      <c r="D4388" s="399" t="s">
        <v>5622</v>
      </c>
      <c r="E4388" s="400" t="s">
        <v>947</v>
      </c>
      <c r="F4388" s="399" t="s">
        <v>947</v>
      </c>
      <c r="G4388" s="399">
        <v>86885</v>
      </c>
      <c r="H4388" s="399" t="s">
        <v>5635</v>
      </c>
      <c r="I4388" s="399" t="s">
        <v>1036</v>
      </c>
      <c r="J4388" s="399" t="s">
        <v>1037</v>
      </c>
      <c r="K4388" s="400">
        <v>8.16</v>
      </c>
      <c r="L4388" s="399" t="s">
        <v>951</v>
      </c>
    </row>
    <row r="4389" spans="1:12" ht="13.5">
      <c r="A4389" s="399" t="s">
        <v>4248</v>
      </c>
      <c r="B4389" s="399" t="s">
        <v>4249</v>
      </c>
      <c r="C4389" s="399" t="s">
        <v>5621</v>
      </c>
      <c r="D4389" s="399" t="s">
        <v>5622</v>
      </c>
      <c r="E4389" s="400" t="s">
        <v>947</v>
      </c>
      <c r="F4389" s="399" t="s">
        <v>947</v>
      </c>
      <c r="G4389" s="399">
        <v>86886</v>
      </c>
      <c r="H4389" s="399" t="s">
        <v>5636</v>
      </c>
      <c r="I4389" s="399" t="s">
        <v>1036</v>
      </c>
      <c r="J4389" s="399" t="s">
        <v>1037</v>
      </c>
      <c r="K4389" s="400">
        <v>30.11</v>
      </c>
      <c r="L4389" s="399" t="s">
        <v>951</v>
      </c>
    </row>
    <row r="4390" spans="1:12" ht="13.5">
      <c r="A4390" s="399" t="s">
        <v>4248</v>
      </c>
      <c r="B4390" s="399" t="s">
        <v>4249</v>
      </c>
      <c r="C4390" s="399" t="s">
        <v>5621</v>
      </c>
      <c r="D4390" s="399" t="s">
        <v>5622</v>
      </c>
      <c r="E4390" s="400" t="s">
        <v>947</v>
      </c>
      <c r="F4390" s="399" t="s">
        <v>947</v>
      </c>
      <c r="G4390" s="399">
        <v>86887</v>
      </c>
      <c r="H4390" s="399" t="s">
        <v>5637</v>
      </c>
      <c r="I4390" s="399" t="s">
        <v>1036</v>
      </c>
      <c r="J4390" s="399" t="s">
        <v>1037</v>
      </c>
      <c r="K4390" s="400">
        <v>32.56</v>
      </c>
      <c r="L4390" s="399" t="s">
        <v>951</v>
      </c>
    </row>
    <row r="4391" spans="1:12" ht="13.5">
      <c r="A4391" s="399" t="s">
        <v>4248</v>
      </c>
      <c r="B4391" s="399" t="s">
        <v>4249</v>
      </c>
      <c r="C4391" s="399" t="s">
        <v>5621</v>
      </c>
      <c r="D4391" s="399" t="s">
        <v>5622</v>
      </c>
      <c r="E4391" s="400" t="s">
        <v>947</v>
      </c>
      <c r="F4391" s="399" t="s">
        <v>947</v>
      </c>
      <c r="G4391" s="399">
        <v>86888</v>
      </c>
      <c r="H4391" s="399" t="s">
        <v>5638</v>
      </c>
      <c r="I4391" s="399" t="s">
        <v>1036</v>
      </c>
      <c r="J4391" s="399" t="s">
        <v>1037</v>
      </c>
      <c r="K4391" s="400">
        <v>364.33</v>
      </c>
      <c r="L4391" s="399" t="s">
        <v>951</v>
      </c>
    </row>
    <row r="4392" spans="1:12" ht="13.5">
      <c r="A4392" s="399" t="s">
        <v>4248</v>
      </c>
      <c r="B4392" s="399" t="s">
        <v>4249</v>
      </c>
      <c r="C4392" s="399" t="s">
        <v>5621</v>
      </c>
      <c r="D4392" s="399" t="s">
        <v>5622</v>
      </c>
      <c r="E4392" s="400" t="s">
        <v>947</v>
      </c>
      <c r="F4392" s="399" t="s">
        <v>947</v>
      </c>
      <c r="G4392" s="399">
        <v>86889</v>
      </c>
      <c r="H4392" s="399" t="s">
        <v>5639</v>
      </c>
      <c r="I4392" s="399" t="s">
        <v>1036</v>
      </c>
      <c r="J4392" s="399" t="s">
        <v>950</v>
      </c>
      <c r="K4392" s="400">
        <v>587.29999999999995</v>
      </c>
      <c r="L4392" s="399" t="s">
        <v>951</v>
      </c>
    </row>
    <row r="4393" spans="1:12" ht="13.5">
      <c r="A4393" s="399" t="s">
        <v>4248</v>
      </c>
      <c r="B4393" s="399" t="s">
        <v>4249</v>
      </c>
      <c r="C4393" s="399" t="s">
        <v>5621</v>
      </c>
      <c r="D4393" s="399" t="s">
        <v>5622</v>
      </c>
      <c r="E4393" s="400" t="s">
        <v>947</v>
      </c>
      <c r="F4393" s="399" t="s">
        <v>947</v>
      </c>
      <c r="G4393" s="399">
        <v>86893</v>
      </c>
      <c r="H4393" s="399" t="s">
        <v>5640</v>
      </c>
      <c r="I4393" s="399" t="s">
        <v>1036</v>
      </c>
      <c r="J4393" s="399" t="s">
        <v>950</v>
      </c>
      <c r="K4393" s="400">
        <v>340.55</v>
      </c>
      <c r="L4393" s="399" t="s">
        <v>951</v>
      </c>
    </row>
    <row r="4394" spans="1:12" ht="13.5">
      <c r="A4394" s="399" t="s">
        <v>4248</v>
      </c>
      <c r="B4394" s="399" t="s">
        <v>4249</v>
      </c>
      <c r="C4394" s="399" t="s">
        <v>5621</v>
      </c>
      <c r="D4394" s="399" t="s">
        <v>5622</v>
      </c>
      <c r="E4394" s="400" t="s">
        <v>947</v>
      </c>
      <c r="F4394" s="399" t="s">
        <v>947</v>
      </c>
      <c r="G4394" s="399">
        <v>86894</v>
      </c>
      <c r="H4394" s="399" t="s">
        <v>5641</v>
      </c>
      <c r="I4394" s="399" t="s">
        <v>1036</v>
      </c>
      <c r="J4394" s="399" t="s">
        <v>950</v>
      </c>
      <c r="K4394" s="400">
        <v>195.46</v>
      </c>
      <c r="L4394" s="399" t="s">
        <v>951</v>
      </c>
    </row>
    <row r="4395" spans="1:12" ht="13.5">
      <c r="A4395" s="399" t="s">
        <v>4248</v>
      </c>
      <c r="B4395" s="399" t="s">
        <v>4249</v>
      </c>
      <c r="C4395" s="399" t="s">
        <v>5621</v>
      </c>
      <c r="D4395" s="399" t="s">
        <v>5622</v>
      </c>
      <c r="E4395" s="400" t="s">
        <v>947</v>
      </c>
      <c r="F4395" s="399" t="s">
        <v>947</v>
      </c>
      <c r="G4395" s="399">
        <v>86895</v>
      </c>
      <c r="H4395" s="399" t="s">
        <v>5642</v>
      </c>
      <c r="I4395" s="399" t="s">
        <v>1036</v>
      </c>
      <c r="J4395" s="399" t="s">
        <v>950</v>
      </c>
      <c r="K4395" s="400">
        <v>274.39</v>
      </c>
      <c r="L4395" s="399" t="s">
        <v>951</v>
      </c>
    </row>
    <row r="4396" spans="1:12" ht="13.5">
      <c r="A4396" s="399" t="s">
        <v>4248</v>
      </c>
      <c r="B4396" s="399" t="s">
        <v>4249</v>
      </c>
      <c r="C4396" s="399" t="s">
        <v>5621</v>
      </c>
      <c r="D4396" s="399" t="s">
        <v>5622</v>
      </c>
      <c r="E4396" s="400" t="s">
        <v>947</v>
      </c>
      <c r="F4396" s="399" t="s">
        <v>947</v>
      </c>
      <c r="G4396" s="399">
        <v>86899</v>
      </c>
      <c r="H4396" s="399" t="s">
        <v>5643</v>
      </c>
      <c r="I4396" s="399" t="s">
        <v>1036</v>
      </c>
      <c r="J4396" s="399" t="s">
        <v>950</v>
      </c>
      <c r="K4396" s="400">
        <v>181.83</v>
      </c>
      <c r="L4396" s="399" t="s">
        <v>951</v>
      </c>
    </row>
    <row r="4397" spans="1:12" ht="13.5">
      <c r="A4397" s="399" t="s">
        <v>4248</v>
      </c>
      <c r="B4397" s="399" t="s">
        <v>4249</v>
      </c>
      <c r="C4397" s="399" t="s">
        <v>5621</v>
      </c>
      <c r="D4397" s="399" t="s">
        <v>5622</v>
      </c>
      <c r="E4397" s="400" t="s">
        <v>947</v>
      </c>
      <c r="F4397" s="399" t="s">
        <v>947</v>
      </c>
      <c r="G4397" s="399">
        <v>86900</v>
      </c>
      <c r="H4397" s="399" t="s">
        <v>5644</v>
      </c>
      <c r="I4397" s="399" t="s">
        <v>1036</v>
      </c>
      <c r="J4397" s="399" t="s">
        <v>1037</v>
      </c>
      <c r="K4397" s="400">
        <v>143.18</v>
      </c>
      <c r="L4397" s="399" t="s">
        <v>951</v>
      </c>
    </row>
    <row r="4398" spans="1:12" ht="13.5">
      <c r="A4398" s="399" t="s">
        <v>4248</v>
      </c>
      <c r="B4398" s="399" t="s">
        <v>4249</v>
      </c>
      <c r="C4398" s="399" t="s">
        <v>5621</v>
      </c>
      <c r="D4398" s="399" t="s">
        <v>5622</v>
      </c>
      <c r="E4398" s="400" t="s">
        <v>947</v>
      </c>
      <c r="F4398" s="399" t="s">
        <v>947</v>
      </c>
      <c r="G4398" s="399">
        <v>86901</v>
      </c>
      <c r="H4398" s="399" t="s">
        <v>5645</v>
      </c>
      <c r="I4398" s="399" t="s">
        <v>1036</v>
      </c>
      <c r="J4398" s="399" t="s">
        <v>1037</v>
      </c>
      <c r="K4398" s="400">
        <v>107.25</v>
      </c>
      <c r="L4398" s="399" t="s">
        <v>951</v>
      </c>
    </row>
    <row r="4399" spans="1:12" ht="13.5">
      <c r="A4399" s="399" t="s">
        <v>4248</v>
      </c>
      <c r="B4399" s="399" t="s">
        <v>4249</v>
      </c>
      <c r="C4399" s="399" t="s">
        <v>5621</v>
      </c>
      <c r="D4399" s="399" t="s">
        <v>5622</v>
      </c>
      <c r="E4399" s="400" t="s">
        <v>947</v>
      </c>
      <c r="F4399" s="399" t="s">
        <v>947</v>
      </c>
      <c r="G4399" s="399">
        <v>86902</v>
      </c>
      <c r="H4399" s="399" t="s">
        <v>5646</v>
      </c>
      <c r="I4399" s="399" t="s">
        <v>1036</v>
      </c>
      <c r="J4399" s="399" t="s">
        <v>1037</v>
      </c>
      <c r="K4399" s="400">
        <v>224.2</v>
      </c>
      <c r="L4399" s="399" t="s">
        <v>951</v>
      </c>
    </row>
    <row r="4400" spans="1:12" ht="13.5">
      <c r="A4400" s="399" t="s">
        <v>4248</v>
      </c>
      <c r="B4400" s="399" t="s">
        <v>4249</v>
      </c>
      <c r="C4400" s="399" t="s">
        <v>5621</v>
      </c>
      <c r="D4400" s="399" t="s">
        <v>5622</v>
      </c>
      <c r="E4400" s="400" t="s">
        <v>947</v>
      </c>
      <c r="F4400" s="399" t="s">
        <v>947</v>
      </c>
      <c r="G4400" s="399">
        <v>86903</v>
      </c>
      <c r="H4400" s="399" t="s">
        <v>5647</v>
      </c>
      <c r="I4400" s="399" t="s">
        <v>1036</v>
      </c>
      <c r="J4400" s="399" t="s">
        <v>1037</v>
      </c>
      <c r="K4400" s="400">
        <v>291.70999999999998</v>
      </c>
      <c r="L4400" s="399" t="s">
        <v>951</v>
      </c>
    </row>
    <row r="4401" spans="1:12" ht="13.5">
      <c r="A4401" s="399" t="s">
        <v>4248</v>
      </c>
      <c r="B4401" s="399" t="s">
        <v>4249</v>
      </c>
      <c r="C4401" s="399" t="s">
        <v>5621</v>
      </c>
      <c r="D4401" s="399" t="s">
        <v>5622</v>
      </c>
      <c r="E4401" s="400" t="s">
        <v>947</v>
      </c>
      <c r="F4401" s="399" t="s">
        <v>947</v>
      </c>
      <c r="G4401" s="399">
        <v>86904</v>
      </c>
      <c r="H4401" s="399" t="s">
        <v>5648</v>
      </c>
      <c r="I4401" s="399" t="s">
        <v>1036</v>
      </c>
      <c r="J4401" s="399" t="s">
        <v>1037</v>
      </c>
      <c r="K4401" s="400">
        <v>112.43</v>
      </c>
      <c r="L4401" s="399" t="s">
        <v>951</v>
      </c>
    </row>
    <row r="4402" spans="1:12" ht="13.5">
      <c r="A4402" s="399" t="s">
        <v>4248</v>
      </c>
      <c r="B4402" s="399" t="s">
        <v>4249</v>
      </c>
      <c r="C4402" s="399" t="s">
        <v>5621</v>
      </c>
      <c r="D4402" s="399" t="s">
        <v>5622</v>
      </c>
      <c r="E4402" s="400" t="s">
        <v>947</v>
      </c>
      <c r="F4402" s="399" t="s">
        <v>947</v>
      </c>
      <c r="G4402" s="399">
        <v>86905</v>
      </c>
      <c r="H4402" s="399" t="s">
        <v>5649</v>
      </c>
      <c r="I4402" s="399" t="s">
        <v>1036</v>
      </c>
      <c r="J4402" s="399" t="s">
        <v>1037</v>
      </c>
      <c r="K4402" s="400">
        <v>200.14</v>
      </c>
      <c r="L4402" s="399" t="s">
        <v>951</v>
      </c>
    </row>
    <row r="4403" spans="1:12" ht="13.5">
      <c r="A4403" s="399" t="s">
        <v>4248</v>
      </c>
      <c r="B4403" s="399" t="s">
        <v>4249</v>
      </c>
      <c r="C4403" s="399" t="s">
        <v>5621</v>
      </c>
      <c r="D4403" s="399" t="s">
        <v>5622</v>
      </c>
      <c r="E4403" s="400" t="s">
        <v>947</v>
      </c>
      <c r="F4403" s="399" t="s">
        <v>947</v>
      </c>
      <c r="G4403" s="399">
        <v>86906</v>
      </c>
      <c r="H4403" s="399" t="s">
        <v>5650</v>
      </c>
      <c r="I4403" s="399" t="s">
        <v>1036</v>
      </c>
      <c r="J4403" s="399" t="s">
        <v>1440</v>
      </c>
      <c r="K4403" s="400">
        <v>46.67</v>
      </c>
      <c r="L4403" s="399" t="s">
        <v>951</v>
      </c>
    </row>
    <row r="4404" spans="1:12" ht="13.5">
      <c r="A4404" s="399" t="s">
        <v>4248</v>
      </c>
      <c r="B4404" s="399" t="s">
        <v>4249</v>
      </c>
      <c r="C4404" s="399" t="s">
        <v>5621</v>
      </c>
      <c r="D4404" s="399" t="s">
        <v>5622</v>
      </c>
      <c r="E4404" s="400" t="s">
        <v>947</v>
      </c>
      <c r="F4404" s="399" t="s">
        <v>947</v>
      </c>
      <c r="G4404" s="399">
        <v>86908</v>
      </c>
      <c r="H4404" s="399" t="s">
        <v>5651</v>
      </c>
      <c r="I4404" s="399" t="s">
        <v>1036</v>
      </c>
      <c r="J4404" s="399" t="s">
        <v>1037</v>
      </c>
      <c r="K4404" s="400">
        <v>238.73</v>
      </c>
      <c r="L4404" s="399" t="s">
        <v>951</v>
      </c>
    </row>
    <row r="4405" spans="1:12" ht="13.5">
      <c r="A4405" s="399" t="s">
        <v>4248</v>
      </c>
      <c r="B4405" s="399" t="s">
        <v>4249</v>
      </c>
      <c r="C4405" s="399" t="s">
        <v>5621</v>
      </c>
      <c r="D4405" s="399" t="s">
        <v>5622</v>
      </c>
      <c r="E4405" s="400" t="s">
        <v>947</v>
      </c>
      <c r="F4405" s="399" t="s">
        <v>947</v>
      </c>
      <c r="G4405" s="399">
        <v>86909</v>
      </c>
      <c r="H4405" s="399" t="s">
        <v>5652</v>
      </c>
      <c r="I4405" s="399" t="s">
        <v>1036</v>
      </c>
      <c r="J4405" s="399" t="s">
        <v>1037</v>
      </c>
      <c r="K4405" s="400">
        <v>93.31</v>
      </c>
      <c r="L4405" s="399" t="s">
        <v>951</v>
      </c>
    </row>
    <row r="4406" spans="1:12" ht="13.5">
      <c r="A4406" s="399" t="s">
        <v>4248</v>
      </c>
      <c r="B4406" s="399" t="s">
        <v>4249</v>
      </c>
      <c r="C4406" s="399" t="s">
        <v>5621</v>
      </c>
      <c r="D4406" s="399" t="s">
        <v>5622</v>
      </c>
      <c r="E4406" s="400" t="s">
        <v>947</v>
      </c>
      <c r="F4406" s="399" t="s">
        <v>947</v>
      </c>
      <c r="G4406" s="399">
        <v>86910</v>
      </c>
      <c r="H4406" s="399" t="s">
        <v>5653</v>
      </c>
      <c r="I4406" s="399" t="s">
        <v>1036</v>
      </c>
      <c r="J4406" s="399" t="s">
        <v>1037</v>
      </c>
      <c r="K4406" s="400">
        <v>87.91</v>
      </c>
      <c r="L4406" s="399" t="s">
        <v>951</v>
      </c>
    </row>
    <row r="4407" spans="1:12" ht="13.5">
      <c r="A4407" s="399" t="s">
        <v>4248</v>
      </c>
      <c r="B4407" s="399" t="s">
        <v>4249</v>
      </c>
      <c r="C4407" s="399" t="s">
        <v>5621</v>
      </c>
      <c r="D4407" s="399" t="s">
        <v>5622</v>
      </c>
      <c r="E4407" s="400" t="s">
        <v>947</v>
      </c>
      <c r="F4407" s="399" t="s">
        <v>947</v>
      </c>
      <c r="G4407" s="399">
        <v>86911</v>
      </c>
      <c r="H4407" s="399" t="s">
        <v>5654</v>
      </c>
      <c r="I4407" s="399" t="s">
        <v>1036</v>
      </c>
      <c r="J4407" s="399" t="s">
        <v>1037</v>
      </c>
      <c r="K4407" s="400">
        <v>39.659999999999997</v>
      </c>
      <c r="L4407" s="399" t="s">
        <v>951</v>
      </c>
    </row>
    <row r="4408" spans="1:12" ht="13.5">
      <c r="A4408" s="399" t="s">
        <v>4248</v>
      </c>
      <c r="B4408" s="399" t="s">
        <v>4249</v>
      </c>
      <c r="C4408" s="399" t="s">
        <v>5621</v>
      </c>
      <c r="D4408" s="399" t="s">
        <v>5622</v>
      </c>
      <c r="E4408" s="400" t="s">
        <v>947</v>
      </c>
      <c r="F4408" s="399" t="s">
        <v>947</v>
      </c>
      <c r="G4408" s="399">
        <v>86913</v>
      </c>
      <c r="H4408" s="399" t="s">
        <v>5655</v>
      </c>
      <c r="I4408" s="399" t="s">
        <v>1036</v>
      </c>
      <c r="J4408" s="399" t="s">
        <v>1037</v>
      </c>
      <c r="K4408" s="400">
        <v>18.12</v>
      </c>
      <c r="L4408" s="399" t="s">
        <v>951</v>
      </c>
    </row>
    <row r="4409" spans="1:12" ht="13.5">
      <c r="A4409" s="399" t="s">
        <v>4248</v>
      </c>
      <c r="B4409" s="399" t="s">
        <v>4249</v>
      </c>
      <c r="C4409" s="399" t="s">
        <v>5621</v>
      </c>
      <c r="D4409" s="399" t="s">
        <v>5622</v>
      </c>
      <c r="E4409" s="400" t="s">
        <v>947</v>
      </c>
      <c r="F4409" s="399" t="s">
        <v>947</v>
      </c>
      <c r="G4409" s="399">
        <v>86914</v>
      </c>
      <c r="H4409" s="399" t="s">
        <v>5656</v>
      </c>
      <c r="I4409" s="399" t="s">
        <v>1036</v>
      </c>
      <c r="J4409" s="399" t="s">
        <v>1037</v>
      </c>
      <c r="K4409" s="400">
        <v>36.340000000000003</v>
      </c>
      <c r="L4409" s="399" t="s">
        <v>951</v>
      </c>
    </row>
    <row r="4410" spans="1:12" ht="13.5">
      <c r="A4410" s="399" t="s">
        <v>4248</v>
      </c>
      <c r="B4410" s="399" t="s">
        <v>4249</v>
      </c>
      <c r="C4410" s="399" t="s">
        <v>5621</v>
      </c>
      <c r="D4410" s="399" t="s">
        <v>5622</v>
      </c>
      <c r="E4410" s="400" t="s">
        <v>947</v>
      </c>
      <c r="F4410" s="399" t="s">
        <v>947</v>
      </c>
      <c r="G4410" s="399">
        <v>86915</v>
      </c>
      <c r="H4410" s="399" t="s">
        <v>5657</v>
      </c>
      <c r="I4410" s="399" t="s">
        <v>1036</v>
      </c>
      <c r="J4410" s="399" t="s">
        <v>1037</v>
      </c>
      <c r="K4410" s="400">
        <v>78.36</v>
      </c>
      <c r="L4410" s="399" t="s">
        <v>951</v>
      </c>
    </row>
    <row r="4411" spans="1:12" ht="13.5">
      <c r="A4411" s="399" t="s">
        <v>4248</v>
      </c>
      <c r="B4411" s="399" t="s">
        <v>4249</v>
      </c>
      <c r="C4411" s="399" t="s">
        <v>5621</v>
      </c>
      <c r="D4411" s="399" t="s">
        <v>5622</v>
      </c>
      <c r="E4411" s="400" t="s">
        <v>947</v>
      </c>
      <c r="F4411" s="399" t="s">
        <v>947</v>
      </c>
      <c r="G4411" s="399">
        <v>86916</v>
      </c>
      <c r="H4411" s="399" t="s">
        <v>5658</v>
      </c>
      <c r="I4411" s="399" t="s">
        <v>1036</v>
      </c>
      <c r="J4411" s="399" t="s">
        <v>1037</v>
      </c>
      <c r="K4411" s="400">
        <v>21.79</v>
      </c>
      <c r="L4411" s="399" t="s">
        <v>951</v>
      </c>
    </row>
    <row r="4412" spans="1:12" ht="13.5">
      <c r="A4412" s="399" t="s">
        <v>4248</v>
      </c>
      <c r="B4412" s="399" t="s">
        <v>4249</v>
      </c>
      <c r="C4412" s="399" t="s">
        <v>5621</v>
      </c>
      <c r="D4412" s="399" t="s">
        <v>5622</v>
      </c>
      <c r="E4412" s="400" t="s">
        <v>947</v>
      </c>
      <c r="F4412" s="399" t="s">
        <v>947</v>
      </c>
      <c r="G4412" s="399">
        <v>86919</v>
      </c>
      <c r="H4412" s="399" t="s">
        <v>5659</v>
      </c>
      <c r="I4412" s="399" t="s">
        <v>1036</v>
      </c>
      <c r="J4412" s="399" t="s">
        <v>1037</v>
      </c>
      <c r="K4412" s="400">
        <v>693.04</v>
      </c>
      <c r="L4412" s="399" t="s">
        <v>951</v>
      </c>
    </row>
    <row r="4413" spans="1:12" ht="13.5">
      <c r="A4413" s="399" t="s">
        <v>4248</v>
      </c>
      <c r="B4413" s="399" t="s">
        <v>4249</v>
      </c>
      <c r="C4413" s="399" t="s">
        <v>5621</v>
      </c>
      <c r="D4413" s="399" t="s">
        <v>5622</v>
      </c>
      <c r="E4413" s="400" t="s">
        <v>947</v>
      </c>
      <c r="F4413" s="399" t="s">
        <v>947</v>
      </c>
      <c r="G4413" s="399">
        <v>86920</v>
      </c>
      <c r="H4413" s="399" t="s">
        <v>5660</v>
      </c>
      <c r="I4413" s="399" t="s">
        <v>1036</v>
      </c>
      <c r="J4413" s="399" t="s">
        <v>1037</v>
      </c>
      <c r="K4413" s="400">
        <v>655.98</v>
      </c>
      <c r="L4413" s="399" t="s">
        <v>951</v>
      </c>
    </row>
    <row r="4414" spans="1:12" ht="13.5">
      <c r="A4414" s="399" t="s">
        <v>4248</v>
      </c>
      <c r="B4414" s="399" t="s">
        <v>4249</v>
      </c>
      <c r="C4414" s="399" t="s">
        <v>5621</v>
      </c>
      <c r="D4414" s="399" t="s">
        <v>5622</v>
      </c>
      <c r="E4414" s="400" t="s">
        <v>947</v>
      </c>
      <c r="F4414" s="399" t="s">
        <v>947</v>
      </c>
      <c r="G4414" s="399">
        <v>86921</v>
      </c>
      <c r="H4414" s="399" t="s">
        <v>5661</v>
      </c>
      <c r="I4414" s="399" t="s">
        <v>1036</v>
      </c>
      <c r="J4414" s="399" t="s">
        <v>1037</v>
      </c>
      <c r="K4414" s="400">
        <v>659.65</v>
      </c>
      <c r="L4414" s="399" t="s">
        <v>951</v>
      </c>
    </row>
    <row r="4415" spans="1:12" ht="13.5">
      <c r="A4415" s="399" t="s">
        <v>4248</v>
      </c>
      <c r="B4415" s="399" t="s">
        <v>4249</v>
      </c>
      <c r="C4415" s="399" t="s">
        <v>5621</v>
      </c>
      <c r="D4415" s="399" t="s">
        <v>5622</v>
      </c>
      <c r="E4415" s="400" t="s">
        <v>947</v>
      </c>
      <c r="F4415" s="399" t="s">
        <v>947</v>
      </c>
      <c r="G4415" s="399">
        <v>86922</v>
      </c>
      <c r="H4415" s="399" t="s">
        <v>5662</v>
      </c>
      <c r="I4415" s="399" t="s">
        <v>1036</v>
      </c>
      <c r="J4415" s="399" t="s">
        <v>1037</v>
      </c>
      <c r="K4415" s="400">
        <v>563.66999999999996</v>
      </c>
      <c r="L4415" s="399" t="s">
        <v>951</v>
      </c>
    </row>
    <row r="4416" spans="1:12" ht="13.5">
      <c r="A4416" s="399" t="s">
        <v>4248</v>
      </c>
      <c r="B4416" s="399" t="s">
        <v>4249</v>
      </c>
      <c r="C4416" s="399" t="s">
        <v>5621</v>
      </c>
      <c r="D4416" s="399" t="s">
        <v>5622</v>
      </c>
      <c r="E4416" s="400" t="s">
        <v>947</v>
      </c>
      <c r="F4416" s="399" t="s">
        <v>947</v>
      </c>
      <c r="G4416" s="399">
        <v>86923</v>
      </c>
      <c r="H4416" s="399" t="s">
        <v>5663</v>
      </c>
      <c r="I4416" s="399" t="s">
        <v>1036</v>
      </c>
      <c r="J4416" s="399" t="s">
        <v>1037</v>
      </c>
      <c r="K4416" s="400">
        <v>422.34</v>
      </c>
      <c r="L4416" s="399" t="s">
        <v>951</v>
      </c>
    </row>
    <row r="4417" spans="1:12" ht="13.5">
      <c r="A4417" s="399" t="s">
        <v>4248</v>
      </c>
      <c r="B4417" s="399" t="s">
        <v>4249</v>
      </c>
      <c r="C4417" s="399" t="s">
        <v>5621</v>
      </c>
      <c r="D4417" s="399" t="s">
        <v>5622</v>
      </c>
      <c r="E4417" s="400" t="s">
        <v>947</v>
      </c>
      <c r="F4417" s="399" t="s">
        <v>947</v>
      </c>
      <c r="G4417" s="399">
        <v>86924</v>
      </c>
      <c r="H4417" s="399" t="s">
        <v>5664</v>
      </c>
      <c r="I4417" s="399" t="s">
        <v>1036</v>
      </c>
      <c r="J4417" s="399" t="s">
        <v>1037</v>
      </c>
      <c r="K4417" s="400">
        <v>426.01</v>
      </c>
      <c r="L4417" s="399" t="s">
        <v>951</v>
      </c>
    </row>
    <row r="4418" spans="1:12" ht="13.5">
      <c r="A4418" s="399" t="s">
        <v>4248</v>
      </c>
      <c r="B4418" s="399" t="s">
        <v>4249</v>
      </c>
      <c r="C4418" s="399" t="s">
        <v>5621</v>
      </c>
      <c r="D4418" s="399" t="s">
        <v>5622</v>
      </c>
      <c r="E4418" s="400" t="s">
        <v>947</v>
      </c>
      <c r="F4418" s="399" t="s">
        <v>947</v>
      </c>
      <c r="G4418" s="399">
        <v>86925</v>
      </c>
      <c r="H4418" s="399" t="s">
        <v>5665</v>
      </c>
      <c r="I4418" s="399" t="s">
        <v>1036</v>
      </c>
      <c r="J4418" s="399" t="s">
        <v>1037</v>
      </c>
      <c r="K4418" s="400">
        <v>395.13</v>
      </c>
      <c r="L4418" s="399" t="s">
        <v>951</v>
      </c>
    </row>
    <row r="4419" spans="1:12" ht="13.5">
      <c r="A4419" s="399" t="s">
        <v>4248</v>
      </c>
      <c r="B4419" s="399" t="s">
        <v>4249</v>
      </c>
      <c r="C4419" s="399" t="s">
        <v>5621</v>
      </c>
      <c r="D4419" s="399" t="s">
        <v>5622</v>
      </c>
      <c r="E4419" s="400" t="s">
        <v>947</v>
      </c>
      <c r="F4419" s="399" t="s">
        <v>947</v>
      </c>
      <c r="G4419" s="399">
        <v>86926</v>
      </c>
      <c r="H4419" s="399" t="s">
        <v>5666</v>
      </c>
      <c r="I4419" s="399" t="s">
        <v>1036</v>
      </c>
      <c r="J4419" s="399" t="s">
        <v>1037</v>
      </c>
      <c r="K4419" s="400">
        <v>398.8</v>
      </c>
      <c r="L4419" s="399" t="s">
        <v>951</v>
      </c>
    </row>
    <row r="4420" spans="1:12" ht="13.5">
      <c r="A4420" s="399" t="s">
        <v>4248</v>
      </c>
      <c r="B4420" s="399" t="s">
        <v>4249</v>
      </c>
      <c r="C4420" s="399" t="s">
        <v>5621</v>
      </c>
      <c r="D4420" s="399" t="s">
        <v>5622</v>
      </c>
      <c r="E4420" s="400" t="s">
        <v>947</v>
      </c>
      <c r="F4420" s="399" t="s">
        <v>947</v>
      </c>
      <c r="G4420" s="399">
        <v>86927</v>
      </c>
      <c r="H4420" s="399" t="s">
        <v>5667</v>
      </c>
      <c r="I4420" s="399" t="s">
        <v>1036</v>
      </c>
      <c r="J4420" s="399" t="s">
        <v>1037</v>
      </c>
      <c r="K4420" s="400">
        <v>249.02</v>
      </c>
      <c r="L4420" s="399" t="s">
        <v>951</v>
      </c>
    </row>
    <row r="4421" spans="1:12" ht="13.5">
      <c r="A4421" s="399" t="s">
        <v>4248</v>
      </c>
      <c r="B4421" s="399" t="s">
        <v>4249</v>
      </c>
      <c r="C4421" s="399" t="s">
        <v>5621</v>
      </c>
      <c r="D4421" s="399" t="s">
        <v>5622</v>
      </c>
      <c r="E4421" s="400" t="s">
        <v>947</v>
      </c>
      <c r="F4421" s="399" t="s">
        <v>947</v>
      </c>
      <c r="G4421" s="399">
        <v>86928</v>
      </c>
      <c r="H4421" s="399" t="s">
        <v>5668</v>
      </c>
      <c r="I4421" s="399" t="s">
        <v>1036</v>
      </c>
      <c r="J4421" s="399" t="s">
        <v>1037</v>
      </c>
      <c r="K4421" s="400">
        <v>252.69</v>
      </c>
      <c r="L4421" s="399" t="s">
        <v>951</v>
      </c>
    </row>
    <row r="4422" spans="1:12" ht="13.5">
      <c r="A4422" s="399" t="s">
        <v>4248</v>
      </c>
      <c r="B4422" s="399" t="s">
        <v>4249</v>
      </c>
      <c r="C4422" s="399" t="s">
        <v>5621</v>
      </c>
      <c r="D4422" s="399" t="s">
        <v>5622</v>
      </c>
      <c r="E4422" s="400" t="s">
        <v>947</v>
      </c>
      <c r="F4422" s="399" t="s">
        <v>947</v>
      </c>
      <c r="G4422" s="399">
        <v>86929</v>
      </c>
      <c r="H4422" s="399" t="s">
        <v>5669</v>
      </c>
      <c r="I4422" s="399" t="s">
        <v>1036</v>
      </c>
      <c r="J4422" s="399" t="s">
        <v>1037</v>
      </c>
      <c r="K4422" s="400">
        <v>242.1</v>
      </c>
      <c r="L4422" s="399" t="s">
        <v>951</v>
      </c>
    </row>
    <row r="4423" spans="1:12" ht="13.5">
      <c r="A4423" s="399" t="s">
        <v>4248</v>
      </c>
      <c r="B4423" s="399" t="s">
        <v>4249</v>
      </c>
      <c r="C4423" s="399" t="s">
        <v>5621</v>
      </c>
      <c r="D4423" s="399" t="s">
        <v>5622</v>
      </c>
      <c r="E4423" s="400" t="s">
        <v>947</v>
      </c>
      <c r="F4423" s="399" t="s">
        <v>947</v>
      </c>
      <c r="G4423" s="399">
        <v>86930</v>
      </c>
      <c r="H4423" s="399" t="s">
        <v>5670</v>
      </c>
      <c r="I4423" s="399" t="s">
        <v>1036</v>
      </c>
      <c r="J4423" s="399" t="s">
        <v>1037</v>
      </c>
      <c r="K4423" s="400">
        <v>245.77</v>
      </c>
      <c r="L4423" s="399" t="s">
        <v>951</v>
      </c>
    </row>
    <row r="4424" spans="1:12" ht="13.5">
      <c r="A4424" s="399" t="s">
        <v>4248</v>
      </c>
      <c r="B4424" s="399" t="s">
        <v>4249</v>
      </c>
      <c r="C4424" s="399" t="s">
        <v>5621</v>
      </c>
      <c r="D4424" s="399" t="s">
        <v>5622</v>
      </c>
      <c r="E4424" s="400" t="s">
        <v>947</v>
      </c>
      <c r="F4424" s="399" t="s">
        <v>947</v>
      </c>
      <c r="G4424" s="399">
        <v>86931</v>
      </c>
      <c r="H4424" s="399" t="s">
        <v>5671</v>
      </c>
      <c r="I4424" s="399" t="s">
        <v>1036</v>
      </c>
      <c r="J4424" s="399" t="s">
        <v>1037</v>
      </c>
      <c r="K4424" s="400">
        <v>372.49</v>
      </c>
      <c r="L4424" s="399" t="s">
        <v>951</v>
      </c>
    </row>
    <row r="4425" spans="1:12" ht="13.5">
      <c r="A4425" s="399" t="s">
        <v>4248</v>
      </c>
      <c r="B4425" s="399" t="s">
        <v>4249</v>
      </c>
      <c r="C4425" s="399" t="s">
        <v>5621</v>
      </c>
      <c r="D4425" s="399" t="s">
        <v>5622</v>
      </c>
      <c r="E4425" s="400" t="s">
        <v>947</v>
      </c>
      <c r="F4425" s="399" t="s">
        <v>947</v>
      </c>
      <c r="G4425" s="399">
        <v>86932</v>
      </c>
      <c r="H4425" s="399" t="s">
        <v>5672</v>
      </c>
      <c r="I4425" s="399" t="s">
        <v>1036</v>
      </c>
      <c r="J4425" s="399" t="s">
        <v>1037</v>
      </c>
      <c r="K4425" s="400">
        <v>396.89</v>
      </c>
      <c r="L4425" s="399" t="s">
        <v>951</v>
      </c>
    </row>
    <row r="4426" spans="1:12" ht="13.5">
      <c r="A4426" s="399" t="s">
        <v>4248</v>
      </c>
      <c r="B4426" s="399" t="s">
        <v>4249</v>
      </c>
      <c r="C4426" s="399" t="s">
        <v>5621</v>
      </c>
      <c r="D4426" s="399" t="s">
        <v>5622</v>
      </c>
      <c r="E4426" s="400" t="s">
        <v>947</v>
      </c>
      <c r="F4426" s="399" t="s">
        <v>947</v>
      </c>
      <c r="G4426" s="399">
        <v>86933</v>
      </c>
      <c r="H4426" s="399" t="s">
        <v>5673</v>
      </c>
      <c r="I4426" s="399" t="s">
        <v>1036</v>
      </c>
      <c r="J4426" s="399" t="s">
        <v>950</v>
      </c>
      <c r="K4426" s="400">
        <v>267.14999999999998</v>
      </c>
      <c r="L4426" s="399" t="s">
        <v>951</v>
      </c>
    </row>
    <row r="4427" spans="1:12" ht="13.5">
      <c r="A4427" s="399" t="s">
        <v>4248</v>
      </c>
      <c r="B4427" s="399" t="s">
        <v>4249</v>
      </c>
      <c r="C4427" s="399" t="s">
        <v>5621</v>
      </c>
      <c r="D4427" s="399" t="s">
        <v>5622</v>
      </c>
      <c r="E4427" s="400" t="s">
        <v>947</v>
      </c>
      <c r="F4427" s="399" t="s">
        <v>947</v>
      </c>
      <c r="G4427" s="399">
        <v>86934</v>
      </c>
      <c r="H4427" s="399" t="s">
        <v>5674</v>
      </c>
      <c r="I4427" s="399" t="s">
        <v>1036</v>
      </c>
      <c r="J4427" s="399" t="s">
        <v>950</v>
      </c>
      <c r="K4427" s="400">
        <v>260.23</v>
      </c>
      <c r="L4427" s="399" t="s">
        <v>951</v>
      </c>
    </row>
    <row r="4428" spans="1:12" ht="13.5">
      <c r="A4428" s="399" t="s">
        <v>4248</v>
      </c>
      <c r="B4428" s="399" t="s">
        <v>4249</v>
      </c>
      <c r="C4428" s="399" t="s">
        <v>5621</v>
      </c>
      <c r="D4428" s="399" t="s">
        <v>5622</v>
      </c>
      <c r="E4428" s="400" t="s">
        <v>947</v>
      </c>
      <c r="F4428" s="399" t="s">
        <v>947</v>
      </c>
      <c r="G4428" s="399">
        <v>86935</v>
      </c>
      <c r="H4428" s="399" t="s">
        <v>5675</v>
      </c>
      <c r="I4428" s="399" t="s">
        <v>1036</v>
      </c>
      <c r="J4428" s="399" t="s">
        <v>1037</v>
      </c>
      <c r="K4428" s="400">
        <v>195.96</v>
      </c>
      <c r="L4428" s="399" t="s">
        <v>951</v>
      </c>
    </row>
    <row r="4429" spans="1:12" ht="13.5">
      <c r="A4429" s="399" t="s">
        <v>4248</v>
      </c>
      <c r="B4429" s="399" t="s">
        <v>4249</v>
      </c>
      <c r="C4429" s="399" t="s">
        <v>5621</v>
      </c>
      <c r="D4429" s="399" t="s">
        <v>5622</v>
      </c>
      <c r="E4429" s="400" t="s">
        <v>947</v>
      </c>
      <c r="F4429" s="399" t="s">
        <v>947</v>
      </c>
      <c r="G4429" s="399">
        <v>86936</v>
      </c>
      <c r="H4429" s="399" t="s">
        <v>5676</v>
      </c>
      <c r="I4429" s="399" t="s">
        <v>1036</v>
      </c>
      <c r="J4429" s="399" t="s">
        <v>1037</v>
      </c>
      <c r="K4429" s="400">
        <v>307.14999999999998</v>
      </c>
      <c r="L4429" s="399" t="s">
        <v>951</v>
      </c>
    </row>
    <row r="4430" spans="1:12" ht="13.5">
      <c r="A4430" s="399" t="s">
        <v>4248</v>
      </c>
      <c r="B4430" s="399" t="s">
        <v>4249</v>
      </c>
      <c r="C4430" s="399" t="s">
        <v>5621</v>
      </c>
      <c r="D4430" s="399" t="s">
        <v>5622</v>
      </c>
      <c r="E4430" s="400" t="s">
        <v>947</v>
      </c>
      <c r="F4430" s="399" t="s">
        <v>947</v>
      </c>
      <c r="G4430" s="399">
        <v>86937</v>
      </c>
      <c r="H4430" s="399" t="s">
        <v>5677</v>
      </c>
      <c r="I4430" s="399" t="s">
        <v>1036</v>
      </c>
      <c r="J4430" s="399" t="s">
        <v>1037</v>
      </c>
      <c r="K4430" s="400">
        <v>141.34</v>
      </c>
      <c r="L4430" s="399" t="s">
        <v>951</v>
      </c>
    </row>
    <row r="4431" spans="1:12" ht="13.5">
      <c r="A4431" s="399" t="s">
        <v>4248</v>
      </c>
      <c r="B4431" s="399" t="s">
        <v>4249</v>
      </c>
      <c r="C4431" s="399" t="s">
        <v>5621</v>
      </c>
      <c r="D4431" s="399" t="s">
        <v>5622</v>
      </c>
      <c r="E4431" s="400" t="s">
        <v>947</v>
      </c>
      <c r="F4431" s="399" t="s">
        <v>947</v>
      </c>
      <c r="G4431" s="399">
        <v>86938</v>
      </c>
      <c r="H4431" s="399" t="s">
        <v>5678</v>
      </c>
      <c r="I4431" s="399" t="s">
        <v>1036</v>
      </c>
      <c r="J4431" s="399" t="s">
        <v>1037</v>
      </c>
      <c r="K4431" s="400">
        <v>252.53</v>
      </c>
      <c r="L4431" s="399" t="s">
        <v>951</v>
      </c>
    </row>
    <row r="4432" spans="1:12" ht="13.5">
      <c r="A4432" s="399" t="s">
        <v>4248</v>
      </c>
      <c r="B4432" s="399" t="s">
        <v>4249</v>
      </c>
      <c r="C4432" s="399" t="s">
        <v>5621</v>
      </c>
      <c r="D4432" s="399" t="s">
        <v>5622</v>
      </c>
      <c r="E4432" s="400" t="s">
        <v>947</v>
      </c>
      <c r="F4432" s="399" t="s">
        <v>947</v>
      </c>
      <c r="G4432" s="399">
        <v>86939</v>
      </c>
      <c r="H4432" s="399" t="s">
        <v>5679</v>
      </c>
      <c r="I4432" s="399" t="s">
        <v>1036</v>
      </c>
      <c r="J4432" s="399" t="s">
        <v>1037</v>
      </c>
      <c r="K4432" s="400">
        <v>293.44</v>
      </c>
      <c r="L4432" s="399" t="s">
        <v>951</v>
      </c>
    </row>
    <row r="4433" spans="1:12" ht="13.5">
      <c r="A4433" s="399" t="s">
        <v>4248</v>
      </c>
      <c r="B4433" s="399" t="s">
        <v>4249</v>
      </c>
      <c r="C4433" s="399" t="s">
        <v>5621</v>
      </c>
      <c r="D4433" s="399" t="s">
        <v>5622</v>
      </c>
      <c r="E4433" s="400" t="s">
        <v>947</v>
      </c>
      <c r="F4433" s="399" t="s">
        <v>947</v>
      </c>
      <c r="G4433" s="399">
        <v>86940</v>
      </c>
      <c r="H4433" s="399" t="s">
        <v>5680</v>
      </c>
      <c r="I4433" s="399" t="s">
        <v>1036</v>
      </c>
      <c r="J4433" s="399" t="s">
        <v>1037</v>
      </c>
      <c r="K4433" s="400">
        <v>702.25</v>
      </c>
      <c r="L4433" s="399" t="s">
        <v>951</v>
      </c>
    </row>
    <row r="4434" spans="1:12" ht="13.5">
      <c r="A4434" s="399" t="s">
        <v>4248</v>
      </c>
      <c r="B4434" s="399" t="s">
        <v>4249</v>
      </c>
      <c r="C4434" s="399" t="s">
        <v>5621</v>
      </c>
      <c r="D4434" s="399" t="s">
        <v>5622</v>
      </c>
      <c r="E4434" s="400" t="s">
        <v>947</v>
      </c>
      <c r="F4434" s="399" t="s">
        <v>947</v>
      </c>
      <c r="G4434" s="399">
        <v>86941</v>
      </c>
      <c r="H4434" s="399" t="s">
        <v>5681</v>
      </c>
      <c r="I4434" s="399" t="s">
        <v>1036</v>
      </c>
      <c r="J4434" s="399" t="s">
        <v>1037</v>
      </c>
      <c r="K4434" s="400">
        <v>547.91</v>
      </c>
      <c r="L4434" s="399" t="s">
        <v>951</v>
      </c>
    </row>
    <row r="4435" spans="1:12" ht="13.5">
      <c r="A4435" s="399" t="s">
        <v>4248</v>
      </c>
      <c r="B4435" s="399" t="s">
        <v>4249</v>
      </c>
      <c r="C4435" s="399" t="s">
        <v>5621</v>
      </c>
      <c r="D4435" s="399" t="s">
        <v>5622</v>
      </c>
      <c r="E4435" s="400" t="s">
        <v>947</v>
      </c>
      <c r="F4435" s="399" t="s">
        <v>947</v>
      </c>
      <c r="G4435" s="399">
        <v>86942</v>
      </c>
      <c r="H4435" s="399" t="s">
        <v>5682</v>
      </c>
      <c r="I4435" s="399" t="s">
        <v>1036</v>
      </c>
      <c r="J4435" s="399" t="s">
        <v>1037</v>
      </c>
      <c r="K4435" s="400">
        <v>188.59</v>
      </c>
      <c r="L4435" s="399" t="s">
        <v>951</v>
      </c>
    </row>
    <row r="4436" spans="1:12" ht="13.5">
      <c r="A4436" s="399" t="s">
        <v>4248</v>
      </c>
      <c r="B4436" s="399" t="s">
        <v>4249</v>
      </c>
      <c r="C4436" s="399" t="s">
        <v>5621</v>
      </c>
      <c r="D4436" s="399" t="s">
        <v>5622</v>
      </c>
      <c r="E4436" s="400" t="s">
        <v>947</v>
      </c>
      <c r="F4436" s="399" t="s">
        <v>947</v>
      </c>
      <c r="G4436" s="399">
        <v>86943</v>
      </c>
      <c r="H4436" s="399" t="s">
        <v>5683</v>
      </c>
      <c r="I4436" s="399" t="s">
        <v>1036</v>
      </c>
      <c r="J4436" s="399" t="s">
        <v>1037</v>
      </c>
      <c r="K4436" s="400">
        <v>181.67</v>
      </c>
      <c r="L4436" s="399" t="s">
        <v>951</v>
      </c>
    </row>
    <row r="4437" spans="1:12" ht="13.5">
      <c r="A4437" s="399" t="s">
        <v>4248</v>
      </c>
      <c r="B4437" s="399" t="s">
        <v>4249</v>
      </c>
      <c r="C4437" s="399" t="s">
        <v>5621</v>
      </c>
      <c r="D4437" s="399" t="s">
        <v>5622</v>
      </c>
      <c r="E4437" s="400" t="s">
        <v>947</v>
      </c>
      <c r="F4437" s="399" t="s">
        <v>947</v>
      </c>
      <c r="G4437" s="399">
        <v>86947</v>
      </c>
      <c r="H4437" s="399" t="s">
        <v>5684</v>
      </c>
      <c r="I4437" s="399" t="s">
        <v>1036</v>
      </c>
      <c r="J4437" s="399" t="s">
        <v>950</v>
      </c>
      <c r="K4437" s="400">
        <v>699.62</v>
      </c>
      <c r="L4437" s="399" t="s">
        <v>951</v>
      </c>
    </row>
    <row r="4438" spans="1:12" ht="13.5">
      <c r="A4438" s="399" t="s">
        <v>4248</v>
      </c>
      <c r="B4438" s="399" t="s">
        <v>4249</v>
      </c>
      <c r="C4438" s="399" t="s">
        <v>5621</v>
      </c>
      <c r="D4438" s="399" t="s">
        <v>5622</v>
      </c>
      <c r="E4438" s="400" t="s">
        <v>947</v>
      </c>
      <c r="F4438" s="399" t="s">
        <v>947</v>
      </c>
      <c r="G4438" s="399">
        <v>93396</v>
      </c>
      <c r="H4438" s="399" t="s">
        <v>5685</v>
      </c>
      <c r="I4438" s="399" t="s">
        <v>1036</v>
      </c>
      <c r="J4438" s="399" t="s">
        <v>950</v>
      </c>
      <c r="K4438" s="400">
        <v>469.72</v>
      </c>
      <c r="L4438" s="399" t="s">
        <v>951</v>
      </c>
    </row>
    <row r="4439" spans="1:12" ht="13.5">
      <c r="A4439" s="399" t="s">
        <v>4248</v>
      </c>
      <c r="B4439" s="399" t="s">
        <v>4249</v>
      </c>
      <c r="C4439" s="399" t="s">
        <v>5621</v>
      </c>
      <c r="D4439" s="399" t="s">
        <v>5622</v>
      </c>
      <c r="E4439" s="400" t="s">
        <v>947</v>
      </c>
      <c r="F4439" s="399" t="s">
        <v>947</v>
      </c>
      <c r="G4439" s="399">
        <v>93441</v>
      </c>
      <c r="H4439" s="399" t="s">
        <v>5686</v>
      </c>
      <c r="I4439" s="399" t="s">
        <v>1036</v>
      </c>
      <c r="J4439" s="399" t="s">
        <v>950</v>
      </c>
      <c r="K4439" s="400">
        <v>830.24</v>
      </c>
      <c r="L4439" s="399" t="s">
        <v>951</v>
      </c>
    </row>
    <row r="4440" spans="1:12" ht="13.5">
      <c r="A4440" s="399" t="s">
        <v>4248</v>
      </c>
      <c r="B4440" s="399" t="s">
        <v>4249</v>
      </c>
      <c r="C4440" s="399" t="s">
        <v>5621</v>
      </c>
      <c r="D4440" s="399" t="s">
        <v>5622</v>
      </c>
      <c r="E4440" s="400" t="s">
        <v>947</v>
      </c>
      <c r="F4440" s="399" t="s">
        <v>947</v>
      </c>
      <c r="G4440" s="399">
        <v>93442</v>
      </c>
      <c r="H4440" s="399" t="s">
        <v>5687</v>
      </c>
      <c r="I4440" s="399" t="s">
        <v>1036</v>
      </c>
      <c r="J4440" s="399" t="s">
        <v>950</v>
      </c>
      <c r="K4440" s="400">
        <v>748.33</v>
      </c>
      <c r="L4440" s="399" t="s">
        <v>951</v>
      </c>
    </row>
    <row r="4441" spans="1:12" ht="13.5">
      <c r="A4441" s="399" t="s">
        <v>4248</v>
      </c>
      <c r="B4441" s="399" t="s">
        <v>4249</v>
      </c>
      <c r="C4441" s="399" t="s">
        <v>5621</v>
      </c>
      <c r="D4441" s="399" t="s">
        <v>5622</v>
      </c>
      <c r="E4441" s="400" t="s">
        <v>947</v>
      </c>
      <c r="F4441" s="399" t="s">
        <v>947</v>
      </c>
      <c r="G4441" s="399">
        <v>95469</v>
      </c>
      <c r="H4441" s="399" t="s">
        <v>5688</v>
      </c>
      <c r="I4441" s="399" t="s">
        <v>1036</v>
      </c>
      <c r="J4441" s="399" t="s">
        <v>1037</v>
      </c>
      <c r="K4441" s="400">
        <v>169.68</v>
      </c>
      <c r="L4441" s="399" t="s">
        <v>951</v>
      </c>
    </row>
    <row r="4442" spans="1:12" ht="13.5">
      <c r="A4442" s="399" t="s">
        <v>4248</v>
      </c>
      <c r="B4442" s="399" t="s">
        <v>4249</v>
      </c>
      <c r="C4442" s="399" t="s">
        <v>5621</v>
      </c>
      <c r="D4442" s="399" t="s">
        <v>5622</v>
      </c>
      <c r="E4442" s="400" t="s">
        <v>947</v>
      </c>
      <c r="F4442" s="399" t="s">
        <v>947</v>
      </c>
      <c r="G4442" s="399">
        <v>95470</v>
      </c>
      <c r="H4442" s="399" t="s">
        <v>5689</v>
      </c>
      <c r="I4442" s="399" t="s">
        <v>1036</v>
      </c>
      <c r="J4442" s="399" t="s">
        <v>1037</v>
      </c>
      <c r="K4442" s="400">
        <v>174.92</v>
      </c>
      <c r="L4442" s="399" t="s">
        <v>951</v>
      </c>
    </row>
    <row r="4443" spans="1:12" ht="13.5">
      <c r="A4443" s="399" t="s">
        <v>4248</v>
      </c>
      <c r="B4443" s="399" t="s">
        <v>4249</v>
      </c>
      <c r="C4443" s="399" t="s">
        <v>5621</v>
      </c>
      <c r="D4443" s="399" t="s">
        <v>5622</v>
      </c>
      <c r="E4443" s="400" t="s">
        <v>947</v>
      </c>
      <c r="F4443" s="399" t="s">
        <v>947</v>
      </c>
      <c r="G4443" s="399">
        <v>95471</v>
      </c>
      <c r="H4443" s="399" t="s">
        <v>5690</v>
      </c>
      <c r="I4443" s="399" t="s">
        <v>1036</v>
      </c>
      <c r="J4443" s="399" t="s">
        <v>1037</v>
      </c>
      <c r="K4443" s="400">
        <v>634.38</v>
      </c>
      <c r="L4443" s="399" t="s">
        <v>951</v>
      </c>
    </row>
    <row r="4444" spans="1:12" ht="13.5">
      <c r="A4444" s="399" t="s">
        <v>4248</v>
      </c>
      <c r="B4444" s="399" t="s">
        <v>4249</v>
      </c>
      <c r="C4444" s="399" t="s">
        <v>5621</v>
      </c>
      <c r="D4444" s="399" t="s">
        <v>5622</v>
      </c>
      <c r="E4444" s="400" t="s">
        <v>947</v>
      </c>
      <c r="F4444" s="399" t="s">
        <v>947</v>
      </c>
      <c r="G4444" s="399">
        <v>95472</v>
      </c>
      <c r="H4444" s="399" t="s">
        <v>5691</v>
      </c>
      <c r="I4444" s="399" t="s">
        <v>1036</v>
      </c>
      <c r="J4444" s="399" t="s">
        <v>1037</v>
      </c>
      <c r="K4444" s="400">
        <v>639.62</v>
      </c>
      <c r="L4444" s="399" t="s">
        <v>951</v>
      </c>
    </row>
    <row r="4445" spans="1:12" ht="13.5">
      <c r="A4445" s="399" t="s">
        <v>4248</v>
      </c>
      <c r="B4445" s="399" t="s">
        <v>4249</v>
      </c>
      <c r="C4445" s="399" t="s">
        <v>5621</v>
      </c>
      <c r="D4445" s="399" t="s">
        <v>5622</v>
      </c>
      <c r="E4445" s="400" t="s">
        <v>947</v>
      </c>
      <c r="F4445" s="399" t="s">
        <v>947</v>
      </c>
      <c r="G4445" s="399">
        <v>95542</v>
      </c>
      <c r="H4445" s="399" t="s">
        <v>5692</v>
      </c>
      <c r="I4445" s="399" t="s">
        <v>1036</v>
      </c>
      <c r="J4445" s="399" t="s">
        <v>1037</v>
      </c>
      <c r="K4445" s="400">
        <v>27.34</v>
      </c>
      <c r="L4445" s="399" t="s">
        <v>951</v>
      </c>
    </row>
    <row r="4446" spans="1:12" ht="13.5">
      <c r="A4446" s="399" t="s">
        <v>4248</v>
      </c>
      <c r="B4446" s="399" t="s">
        <v>4249</v>
      </c>
      <c r="C4446" s="399" t="s">
        <v>5621</v>
      </c>
      <c r="D4446" s="399" t="s">
        <v>5622</v>
      </c>
      <c r="E4446" s="400" t="s">
        <v>947</v>
      </c>
      <c r="F4446" s="399" t="s">
        <v>947</v>
      </c>
      <c r="G4446" s="399">
        <v>95543</v>
      </c>
      <c r="H4446" s="399" t="s">
        <v>5693</v>
      </c>
      <c r="I4446" s="399" t="s">
        <v>1036</v>
      </c>
      <c r="J4446" s="399" t="s">
        <v>1037</v>
      </c>
      <c r="K4446" s="400">
        <v>46.38</v>
      </c>
      <c r="L4446" s="399" t="s">
        <v>951</v>
      </c>
    </row>
    <row r="4447" spans="1:12" ht="13.5">
      <c r="A4447" s="399" t="s">
        <v>4248</v>
      </c>
      <c r="B4447" s="399" t="s">
        <v>4249</v>
      </c>
      <c r="C4447" s="399" t="s">
        <v>5621</v>
      </c>
      <c r="D4447" s="399" t="s">
        <v>5622</v>
      </c>
      <c r="E4447" s="400" t="s">
        <v>947</v>
      </c>
      <c r="F4447" s="399" t="s">
        <v>947</v>
      </c>
      <c r="G4447" s="399">
        <v>95544</v>
      </c>
      <c r="H4447" s="399" t="s">
        <v>5694</v>
      </c>
      <c r="I4447" s="399" t="s">
        <v>1036</v>
      </c>
      <c r="J4447" s="399" t="s">
        <v>1037</v>
      </c>
      <c r="K4447" s="400">
        <v>33.119999999999997</v>
      </c>
      <c r="L4447" s="399" t="s">
        <v>951</v>
      </c>
    </row>
    <row r="4448" spans="1:12" ht="13.5">
      <c r="A4448" s="399" t="s">
        <v>4248</v>
      </c>
      <c r="B4448" s="399" t="s">
        <v>4249</v>
      </c>
      <c r="C4448" s="399" t="s">
        <v>5621</v>
      </c>
      <c r="D4448" s="399" t="s">
        <v>5622</v>
      </c>
      <c r="E4448" s="400" t="s">
        <v>947</v>
      </c>
      <c r="F4448" s="399" t="s">
        <v>947</v>
      </c>
      <c r="G4448" s="399">
        <v>95545</v>
      </c>
      <c r="H4448" s="399" t="s">
        <v>5695</v>
      </c>
      <c r="I4448" s="399" t="s">
        <v>1036</v>
      </c>
      <c r="J4448" s="399" t="s">
        <v>1440</v>
      </c>
      <c r="K4448" s="400">
        <v>32.51</v>
      </c>
      <c r="L4448" s="399" t="s">
        <v>951</v>
      </c>
    </row>
    <row r="4449" spans="1:12" ht="13.5">
      <c r="A4449" s="399" t="s">
        <v>4248</v>
      </c>
      <c r="B4449" s="399" t="s">
        <v>4249</v>
      </c>
      <c r="C4449" s="399" t="s">
        <v>5621</v>
      </c>
      <c r="D4449" s="399" t="s">
        <v>5622</v>
      </c>
      <c r="E4449" s="400" t="s">
        <v>947</v>
      </c>
      <c r="F4449" s="399" t="s">
        <v>947</v>
      </c>
      <c r="G4449" s="399">
        <v>95546</v>
      </c>
      <c r="H4449" s="399" t="s">
        <v>5696</v>
      </c>
      <c r="I4449" s="399" t="s">
        <v>1036</v>
      </c>
      <c r="J4449" s="399" t="s">
        <v>1037</v>
      </c>
      <c r="K4449" s="400">
        <v>114.69</v>
      </c>
      <c r="L4449" s="399" t="s">
        <v>951</v>
      </c>
    </row>
    <row r="4450" spans="1:12" ht="13.5">
      <c r="A4450" s="399" t="s">
        <v>4248</v>
      </c>
      <c r="B4450" s="399" t="s">
        <v>4249</v>
      </c>
      <c r="C4450" s="399" t="s">
        <v>5621</v>
      </c>
      <c r="D4450" s="399" t="s">
        <v>5622</v>
      </c>
      <c r="E4450" s="400" t="s">
        <v>947</v>
      </c>
      <c r="F4450" s="399" t="s">
        <v>947</v>
      </c>
      <c r="G4450" s="399">
        <v>95547</v>
      </c>
      <c r="H4450" s="399" t="s">
        <v>5697</v>
      </c>
      <c r="I4450" s="399" t="s">
        <v>1036</v>
      </c>
      <c r="J4450" s="399" t="s">
        <v>1440</v>
      </c>
      <c r="K4450" s="400">
        <v>40.869999999999997</v>
      </c>
      <c r="L4450" s="399" t="s">
        <v>951</v>
      </c>
    </row>
    <row r="4451" spans="1:12" ht="13.5">
      <c r="A4451" s="399" t="s">
        <v>4248</v>
      </c>
      <c r="B4451" s="399" t="s">
        <v>4249</v>
      </c>
      <c r="C4451" s="399" t="s">
        <v>5621</v>
      </c>
      <c r="D4451" s="399" t="s">
        <v>5622</v>
      </c>
      <c r="E4451" s="400" t="s">
        <v>947</v>
      </c>
      <c r="F4451" s="399" t="s">
        <v>947</v>
      </c>
      <c r="G4451" s="399">
        <v>100848</v>
      </c>
      <c r="H4451" s="399" t="s">
        <v>5698</v>
      </c>
      <c r="I4451" s="399" t="s">
        <v>1036</v>
      </c>
      <c r="J4451" s="399" t="s">
        <v>1037</v>
      </c>
      <c r="K4451" s="400">
        <v>310.19</v>
      </c>
      <c r="L4451" s="399" t="s">
        <v>951</v>
      </c>
    </row>
    <row r="4452" spans="1:12" ht="13.5">
      <c r="A4452" s="399" t="s">
        <v>4248</v>
      </c>
      <c r="B4452" s="399" t="s">
        <v>4249</v>
      </c>
      <c r="C4452" s="399" t="s">
        <v>5621</v>
      </c>
      <c r="D4452" s="399" t="s">
        <v>5622</v>
      </c>
      <c r="E4452" s="400" t="s">
        <v>947</v>
      </c>
      <c r="F4452" s="399" t="s">
        <v>947</v>
      </c>
      <c r="G4452" s="399">
        <v>100849</v>
      </c>
      <c r="H4452" s="399" t="s">
        <v>5699</v>
      </c>
      <c r="I4452" s="399" t="s">
        <v>1036</v>
      </c>
      <c r="J4452" s="399" t="s">
        <v>1440</v>
      </c>
      <c r="K4452" s="400">
        <v>28.12</v>
      </c>
      <c r="L4452" s="399" t="s">
        <v>951</v>
      </c>
    </row>
    <row r="4453" spans="1:12" ht="13.5">
      <c r="A4453" s="399" t="s">
        <v>4248</v>
      </c>
      <c r="B4453" s="399" t="s">
        <v>4249</v>
      </c>
      <c r="C4453" s="399" t="s">
        <v>5621</v>
      </c>
      <c r="D4453" s="399" t="s">
        <v>5622</v>
      </c>
      <c r="E4453" s="400" t="s">
        <v>947</v>
      </c>
      <c r="F4453" s="399" t="s">
        <v>947</v>
      </c>
      <c r="G4453" s="399">
        <v>100851</v>
      </c>
      <c r="H4453" s="399" t="s">
        <v>5700</v>
      </c>
      <c r="I4453" s="399" t="s">
        <v>1036</v>
      </c>
      <c r="J4453" s="399" t="s">
        <v>1037</v>
      </c>
      <c r="K4453" s="400">
        <v>55.12</v>
      </c>
      <c r="L4453" s="399" t="s">
        <v>951</v>
      </c>
    </row>
    <row r="4454" spans="1:12" ht="13.5">
      <c r="A4454" s="399" t="s">
        <v>4248</v>
      </c>
      <c r="B4454" s="399" t="s">
        <v>4249</v>
      </c>
      <c r="C4454" s="399" t="s">
        <v>5621</v>
      </c>
      <c r="D4454" s="399" t="s">
        <v>5622</v>
      </c>
      <c r="E4454" s="400" t="s">
        <v>947</v>
      </c>
      <c r="F4454" s="399" t="s">
        <v>947</v>
      </c>
      <c r="G4454" s="399">
        <v>100852</v>
      </c>
      <c r="H4454" s="399" t="s">
        <v>5701</v>
      </c>
      <c r="I4454" s="399" t="s">
        <v>1036</v>
      </c>
      <c r="J4454" s="399" t="s">
        <v>1037</v>
      </c>
      <c r="K4454" s="400">
        <v>156.82</v>
      </c>
      <c r="L4454" s="399" t="s">
        <v>951</v>
      </c>
    </row>
    <row r="4455" spans="1:12" ht="13.5">
      <c r="A4455" s="399" t="s">
        <v>4248</v>
      </c>
      <c r="B4455" s="399" t="s">
        <v>4249</v>
      </c>
      <c r="C4455" s="399" t="s">
        <v>5621</v>
      </c>
      <c r="D4455" s="399" t="s">
        <v>5622</v>
      </c>
      <c r="E4455" s="400" t="s">
        <v>947</v>
      </c>
      <c r="F4455" s="399" t="s">
        <v>947</v>
      </c>
      <c r="G4455" s="399">
        <v>100854</v>
      </c>
      <c r="H4455" s="399" t="s">
        <v>5702</v>
      </c>
      <c r="I4455" s="399" t="s">
        <v>1036</v>
      </c>
      <c r="J4455" s="399" t="s">
        <v>1037</v>
      </c>
      <c r="K4455" s="400">
        <v>588.13</v>
      </c>
      <c r="L4455" s="399" t="s">
        <v>951</v>
      </c>
    </row>
    <row r="4456" spans="1:12" ht="13.5">
      <c r="A4456" s="399" t="s">
        <v>4248</v>
      </c>
      <c r="B4456" s="399" t="s">
        <v>4249</v>
      </c>
      <c r="C4456" s="399" t="s">
        <v>5621</v>
      </c>
      <c r="D4456" s="399" t="s">
        <v>5622</v>
      </c>
      <c r="E4456" s="400" t="s">
        <v>947</v>
      </c>
      <c r="F4456" s="399" t="s">
        <v>947</v>
      </c>
      <c r="G4456" s="399">
        <v>100855</v>
      </c>
      <c r="H4456" s="399" t="s">
        <v>5703</v>
      </c>
      <c r="I4456" s="399" t="s">
        <v>1036</v>
      </c>
      <c r="J4456" s="399" t="s">
        <v>1440</v>
      </c>
      <c r="K4456" s="400">
        <v>32.51</v>
      </c>
      <c r="L4456" s="399" t="s">
        <v>951</v>
      </c>
    </row>
    <row r="4457" spans="1:12" ht="13.5">
      <c r="A4457" s="399" t="s">
        <v>4248</v>
      </c>
      <c r="B4457" s="399" t="s">
        <v>4249</v>
      </c>
      <c r="C4457" s="399" t="s">
        <v>5621</v>
      </c>
      <c r="D4457" s="399" t="s">
        <v>5622</v>
      </c>
      <c r="E4457" s="400" t="s">
        <v>947</v>
      </c>
      <c r="F4457" s="399" t="s">
        <v>947</v>
      </c>
      <c r="G4457" s="399">
        <v>100856</v>
      </c>
      <c r="H4457" s="399" t="s">
        <v>5704</v>
      </c>
      <c r="I4457" s="399" t="s">
        <v>1036</v>
      </c>
      <c r="J4457" s="399" t="s">
        <v>1037</v>
      </c>
      <c r="K4457" s="400">
        <v>22.47</v>
      </c>
      <c r="L4457" s="399" t="s">
        <v>951</v>
      </c>
    </row>
    <row r="4458" spans="1:12" ht="13.5">
      <c r="A4458" s="399" t="s">
        <v>4248</v>
      </c>
      <c r="B4458" s="399" t="s">
        <v>4249</v>
      </c>
      <c r="C4458" s="399" t="s">
        <v>5621</v>
      </c>
      <c r="D4458" s="399" t="s">
        <v>5622</v>
      </c>
      <c r="E4458" s="400" t="s">
        <v>947</v>
      </c>
      <c r="F4458" s="399" t="s">
        <v>947</v>
      </c>
      <c r="G4458" s="399">
        <v>100857</v>
      </c>
      <c r="H4458" s="399" t="s">
        <v>5705</v>
      </c>
      <c r="I4458" s="399" t="s">
        <v>1036</v>
      </c>
      <c r="J4458" s="399" t="s">
        <v>1037</v>
      </c>
      <c r="K4458" s="400">
        <v>220.78</v>
      </c>
      <c r="L4458" s="399" t="s">
        <v>951</v>
      </c>
    </row>
    <row r="4459" spans="1:12" ht="13.5">
      <c r="A4459" s="399" t="s">
        <v>4248</v>
      </c>
      <c r="B4459" s="399" t="s">
        <v>4249</v>
      </c>
      <c r="C4459" s="399" t="s">
        <v>5621</v>
      </c>
      <c r="D4459" s="399" t="s">
        <v>5622</v>
      </c>
      <c r="E4459" s="400" t="s">
        <v>947</v>
      </c>
      <c r="F4459" s="399" t="s">
        <v>947</v>
      </c>
      <c r="G4459" s="399">
        <v>100858</v>
      </c>
      <c r="H4459" s="399" t="s">
        <v>5706</v>
      </c>
      <c r="I4459" s="399" t="s">
        <v>1036</v>
      </c>
      <c r="J4459" s="399" t="s">
        <v>1037</v>
      </c>
      <c r="K4459" s="400">
        <v>467.08</v>
      </c>
      <c r="L4459" s="399" t="s">
        <v>951</v>
      </c>
    </row>
    <row r="4460" spans="1:12" ht="13.5">
      <c r="A4460" s="399" t="s">
        <v>4248</v>
      </c>
      <c r="B4460" s="399" t="s">
        <v>4249</v>
      </c>
      <c r="C4460" s="399" t="s">
        <v>5621</v>
      </c>
      <c r="D4460" s="399" t="s">
        <v>5622</v>
      </c>
      <c r="E4460" s="400" t="s">
        <v>947</v>
      </c>
      <c r="F4460" s="399" t="s">
        <v>947</v>
      </c>
      <c r="G4460" s="399">
        <v>100860</v>
      </c>
      <c r="H4460" s="399" t="s">
        <v>5707</v>
      </c>
      <c r="I4460" s="399" t="s">
        <v>1036</v>
      </c>
      <c r="J4460" s="399" t="s">
        <v>1440</v>
      </c>
      <c r="K4460" s="400">
        <v>64.64</v>
      </c>
      <c r="L4460" s="399" t="s">
        <v>951</v>
      </c>
    </row>
    <row r="4461" spans="1:12" ht="13.5">
      <c r="A4461" s="399" t="s">
        <v>4248</v>
      </c>
      <c r="B4461" s="399" t="s">
        <v>4249</v>
      </c>
      <c r="C4461" s="399" t="s">
        <v>5621</v>
      </c>
      <c r="D4461" s="399" t="s">
        <v>5622</v>
      </c>
      <c r="E4461" s="400" t="s">
        <v>947</v>
      </c>
      <c r="F4461" s="399" t="s">
        <v>947</v>
      </c>
      <c r="G4461" s="399">
        <v>100861</v>
      </c>
      <c r="H4461" s="399" t="s">
        <v>5708</v>
      </c>
      <c r="I4461" s="399" t="s">
        <v>1036</v>
      </c>
      <c r="J4461" s="399" t="s">
        <v>950</v>
      </c>
      <c r="K4461" s="400">
        <v>24.35</v>
      </c>
      <c r="L4461" s="399" t="s">
        <v>951</v>
      </c>
    </row>
    <row r="4462" spans="1:12" ht="13.5">
      <c r="A4462" s="399" t="s">
        <v>4248</v>
      </c>
      <c r="B4462" s="399" t="s">
        <v>4249</v>
      </c>
      <c r="C4462" s="399" t="s">
        <v>5621</v>
      </c>
      <c r="D4462" s="399" t="s">
        <v>5622</v>
      </c>
      <c r="E4462" s="400" t="s">
        <v>947</v>
      </c>
      <c r="F4462" s="399" t="s">
        <v>947</v>
      </c>
      <c r="G4462" s="399">
        <v>100862</v>
      </c>
      <c r="H4462" s="399" t="s">
        <v>5709</v>
      </c>
      <c r="I4462" s="399" t="s">
        <v>1036</v>
      </c>
      <c r="J4462" s="399" t="s">
        <v>950</v>
      </c>
      <c r="K4462" s="400">
        <v>26.29</v>
      </c>
      <c r="L4462" s="399" t="s">
        <v>951</v>
      </c>
    </row>
    <row r="4463" spans="1:12" ht="13.5">
      <c r="A4463" s="399" t="s">
        <v>4248</v>
      </c>
      <c r="B4463" s="399" t="s">
        <v>4249</v>
      </c>
      <c r="C4463" s="399" t="s">
        <v>5621</v>
      </c>
      <c r="D4463" s="399" t="s">
        <v>5622</v>
      </c>
      <c r="E4463" s="400" t="s">
        <v>947</v>
      </c>
      <c r="F4463" s="399" t="s">
        <v>947</v>
      </c>
      <c r="G4463" s="399">
        <v>100863</v>
      </c>
      <c r="H4463" s="399" t="s">
        <v>5710</v>
      </c>
      <c r="I4463" s="399" t="s">
        <v>1036</v>
      </c>
      <c r="J4463" s="399" t="s">
        <v>1037</v>
      </c>
      <c r="K4463" s="400">
        <v>434.24</v>
      </c>
      <c r="L4463" s="399" t="s">
        <v>951</v>
      </c>
    </row>
    <row r="4464" spans="1:12" ht="13.5">
      <c r="A4464" s="399" t="s">
        <v>4248</v>
      </c>
      <c r="B4464" s="399" t="s">
        <v>4249</v>
      </c>
      <c r="C4464" s="399" t="s">
        <v>5621</v>
      </c>
      <c r="D4464" s="399" t="s">
        <v>5622</v>
      </c>
      <c r="E4464" s="400" t="s">
        <v>947</v>
      </c>
      <c r="F4464" s="399" t="s">
        <v>947</v>
      </c>
      <c r="G4464" s="399">
        <v>100864</v>
      </c>
      <c r="H4464" s="399" t="s">
        <v>5711</v>
      </c>
      <c r="I4464" s="399" t="s">
        <v>1036</v>
      </c>
      <c r="J4464" s="399" t="s">
        <v>1037</v>
      </c>
      <c r="K4464" s="400">
        <v>475.03</v>
      </c>
      <c r="L4464" s="399" t="s">
        <v>951</v>
      </c>
    </row>
    <row r="4465" spans="1:12" ht="13.5">
      <c r="A4465" s="399" t="s">
        <v>4248</v>
      </c>
      <c r="B4465" s="399" t="s">
        <v>4249</v>
      </c>
      <c r="C4465" s="399" t="s">
        <v>5621</v>
      </c>
      <c r="D4465" s="399" t="s">
        <v>5622</v>
      </c>
      <c r="E4465" s="400" t="s">
        <v>947</v>
      </c>
      <c r="F4465" s="399" t="s">
        <v>947</v>
      </c>
      <c r="G4465" s="399">
        <v>100865</v>
      </c>
      <c r="H4465" s="399" t="s">
        <v>5712</v>
      </c>
      <c r="I4465" s="399" t="s">
        <v>1036</v>
      </c>
      <c r="J4465" s="399" t="s">
        <v>1037</v>
      </c>
      <c r="K4465" s="400">
        <v>413.21</v>
      </c>
      <c r="L4465" s="399" t="s">
        <v>951</v>
      </c>
    </row>
    <row r="4466" spans="1:12" ht="13.5">
      <c r="A4466" s="399" t="s">
        <v>4248</v>
      </c>
      <c r="B4466" s="399" t="s">
        <v>4249</v>
      </c>
      <c r="C4466" s="399" t="s">
        <v>5621</v>
      </c>
      <c r="D4466" s="399" t="s">
        <v>5622</v>
      </c>
      <c r="E4466" s="400" t="s">
        <v>947</v>
      </c>
      <c r="F4466" s="399" t="s">
        <v>947</v>
      </c>
      <c r="G4466" s="399">
        <v>100866</v>
      </c>
      <c r="H4466" s="399" t="s">
        <v>5713</v>
      </c>
      <c r="I4466" s="399" t="s">
        <v>1036</v>
      </c>
      <c r="J4466" s="399" t="s">
        <v>1037</v>
      </c>
      <c r="K4466" s="400">
        <v>226.95</v>
      </c>
      <c r="L4466" s="399" t="s">
        <v>951</v>
      </c>
    </row>
    <row r="4467" spans="1:12" ht="13.5">
      <c r="A4467" s="399" t="s">
        <v>4248</v>
      </c>
      <c r="B4467" s="399" t="s">
        <v>4249</v>
      </c>
      <c r="C4467" s="399" t="s">
        <v>5621</v>
      </c>
      <c r="D4467" s="399" t="s">
        <v>5622</v>
      </c>
      <c r="E4467" s="400" t="s">
        <v>947</v>
      </c>
      <c r="F4467" s="399" t="s">
        <v>947</v>
      </c>
      <c r="G4467" s="399">
        <v>100867</v>
      </c>
      <c r="H4467" s="399" t="s">
        <v>5714</v>
      </c>
      <c r="I4467" s="399" t="s">
        <v>1036</v>
      </c>
      <c r="J4467" s="399" t="s">
        <v>1037</v>
      </c>
      <c r="K4467" s="400">
        <v>240.4</v>
      </c>
      <c r="L4467" s="399" t="s">
        <v>951</v>
      </c>
    </row>
    <row r="4468" spans="1:12" ht="13.5">
      <c r="A4468" s="399" t="s">
        <v>4248</v>
      </c>
      <c r="B4468" s="399" t="s">
        <v>4249</v>
      </c>
      <c r="C4468" s="399" t="s">
        <v>5621</v>
      </c>
      <c r="D4468" s="399" t="s">
        <v>5622</v>
      </c>
      <c r="E4468" s="400" t="s">
        <v>947</v>
      </c>
      <c r="F4468" s="399" t="s">
        <v>947</v>
      </c>
      <c r="G4468" s="399">
        <v>100868</v>
      </c>
      <c r="H4468" s="399" t="s">
        <v>5715</v>
      </c>
      <c r="I4468" s="399" t="s">
        <v>1036</v>
      </c>
      <c r="J4468" s="399" t="s">
        <v>1037</v>
      </c>
      <c r="K4468" s="400">
        <v>249.35</v>
      </c>
      <c r="L4468" s="399" t="s">
        <v>951</v>
      </c>
    </row>
    <row r="4469" spans="1:12" ht="13.5">
      <c r="A4469" s="399" t="s">
        <v>4248</v>
      </c>
      <c r="B4469" s="399" t="s">
        <v>4249</v>
      </c>
      <c r="C4469" s="399" t="s">
        <v>5621</v>
      </c>
      <c r="D4469" s="399" t="s">
        <v>5622</v>
      </c>
      <c r="E4469" s="400" t="s">
        <v>947</v>
      </c>
      <c r="F4469" s="399" t="s">
        <v>947</v>
      </c>
      <c r="G4469" s="399">
        <v>100869</v>
      </c>
      <c r="H4469" s="399" t="s">
        <v>5716</v>
      </c>
      <c r="I4469" s="399" t="s">
        <v>1036</v>
      </c>
      <c r="J4469" s="399" t="s">
        <v>1037</v>
      </c>
      <c r="K4469" s="400">
        <v>256.20999999999998</v>
      </c>
      <c r="L4469" s="399" t="s">
        <v>951</v>
      </c>
    </row>
    <row r="4470" spans="1:12" ht="13.5">
      <c r="A4470" s="399" t="s">
        <v>4248</v>
      </c>
      <c r="B4470" s="399" t="s">
        <v>4249</v>
      </c>
      <c r="C4470" s="399" t="s">
        <v>5621</v>
      </c>
      <c r="D4470" s="399" t="s">
        <v>5622</v>
      </c>
      <c r="E4470" s="400" t="s">
        <v>947</v>
      </c>
      <c r="F4470" s="399" t="s">
        <v>947</v>
      </c>
      <c r="G4470" s="399">
        <v>100870</v>
      </c>
      <c r="H4470" s="399" t="s">
        <v>5717</v>
      </c>
      <c r="I4470" s="399" t="s">
        <v>1036</v>
      </c>
      <c r="J4470" s="399" t="s">
        <v>950</v>
      </c>
      <c r="K4470" s="400">
        <v>201.28</v>
      </c>
      <c r="L4470" s="399" t="s">
        <v>951</v>
      </c>
    </row>
    <row r="4471" spans="1:12" ht="13.5">
      <c r="A4471" s="399" t="s">
        <v>4248</v>
      </c>
      <c r="B4471" s="399" t="s">
        <v>4249</v>
      </c>
      <c r="C4471" s="399" t="s">
        <v>5621</v>
      </c>
      <c r="D4471" s="399" t="s">
        <v>5622</v>
      </c>
      <c r="E4471" s="400" t="s">
        <v>947</v>
      </c>
      <c r="F4471" s="399" t="s">
        <v>947</v>
      </c>
      <c r="G4471" s="399">
        <v>100871</v>
      </c>
      <c r="H4471" s="399" t="s">
        <v>5718</v>
      </c>
      <c r="I4471" s="399" t="s">
        <v>1036</v>
      </c>
      <c r="J4471" s="399" t="s">
        <v>950</v>
      </c>
      <c r="K4471" s="400">
        <v>215.35</v>
      </c>
      <c r="L4471" s="399" t="s">
        <v>951</v>
      </c>
    </row>
    <row r="4472" spans="1:12" ht="13.5">
      <c r="A4472" s="399" t="s">
        <v>4248</v>
      </c>
      <c r="B4472" s="399" t="s">
        <v>4249</v>
      </c>
      <c r="C4472" s="399" t="s">
        <v>5621</v>
      </c>
      <c r="D4472" s="399" t="s">
        <v>5622</v>
      </c>
      <c r="E4472" s="400" t="s">
        <v>947</v>
      </c>
      <c r="F4472" s="399" t="s">
        <v>947</v>
      </c>
      <c r="G4472" s="399">
        <v>100872</v>
      </c>
      <c r="H4472" s="399" t="s">
        <v>5719</v>
      </c>
      <c r="I4472" s="399" t="s">
        <v>1036</v>
      </c>
      <c r="J4472" s="399" t="s">
        <v>950</v>
      </c>
      <c r="K4472" s="400">
        <v>224.34</v>
      </c>
      <c r="L4472" s="399" t="s">
        <v>951</v>
      </c>
    </row>
    <row r="4473" spans="1:12" ht="13.5">
      <c r="A4473" s="399" t="s">
        <v>4248</v>
      </c>
      <c r="B4473" s="399" t="s">
        <v>4249</v>
      </c>
      <c r="C4473" s="399" t="s">
        <v>5621</v>
      </c>
      <c r="D4473" s="399" t="s">
        <v>5622</v>
      </c>
      <c r="E4473" s="400" t="s">
        <v>947</v>
      </c>
      <c r="F4473" s="399" t="s">
        <v>947</v>
      </c>
      <c r="G4473" s="399">
        <v>100873</v>
      </c>
      <c r="H4473" s="399" t="s">
        <v>5720</v>
      </c>
      <c r="I4473" s="399" t="s">
        <v>1036</v>
      </c>
      <c r="J4473" s="399" t="s">
        <v>950</v>
      </c>
      <c r="K4473" s="400">
        <v>229.95</v>
      </c>
      <c r="L4473" s="399" t="s">
        <v>951</v>
      </c>
    </row>
    <row r="4474" spans="1:12" ht="13.5">
      <c r="A4474" s="399" t="s">
        <v>4248</v>
      </c>
      <c r="B4474" s="399" t="s">
        <v>4249</v>
      </c>
      <c r="C4474" s="399" t="s">
        <v>5621</v>
      </c>
      <c r="D4474" s="399" t="s">
        <v>5622</v>
      </c>
      <c r="E4474" s="400" t="s">
        <v>947</v>
      </c>
      <c r="F4474" s="399" t="s">
        <v>947</v>
      </c>
      <c r="G4474" s="399">
        <v>100874</v>
      </c>
      <c r="H4474" s="399" t="s">
        <v>5721</v>
      </c>
      <c r="I4474" s="399" t="s">
        <v>1036</v>
      </c>
      <c r="J4474" s="399" t="s">
        <v>1037</v>
      </c>
      <c r="K4474" s="400">
        <v>226.95</v>
      </c>
      <c r="L4474" s="399" t="s">
        <v>951</v>
      </c>
    </row>
    <row r="4475" spans="1:12" ht="13.5">
      <c r="A4475" s="399" t="s">
        <v>4248</v>
      </c>
      <c r="B4475" s="399" t="s">
        <v>4249</v>
      </c>
      <c r="C4475" s="399" t="s">
        <v>5621</v>
      </c>
      <c r="D4475" s="399" t="s">
        <v>5622</v>
      </c>
      <c r="E4475" s="400" t="s">
        <v>947</v>
      </c>
      <c r="F4475" s="399" t="s">
        <v>947</v>
      </c>
      <c r="G4475" s="399">
        <v>100875</v>
      </c>
      <c r="H4475" s="399" t="s">
        <v>5722</v>
      </c>
      <c r="I4475" s="399" t="s">
        <v>1036</v>
      </c>
      <c r="J4475" s="399" t="s">
        <v>1037</v>
      </c>
      <c r="K4475" s="400">
        <v>764.08</v>
      </c>
      <c r="L4475" s="399" t="s">
        <v>951</v>
      </c>
    </row>
    <row r="4476" spans="1:12" ht="13.5">
      <c r="A4476" s="399" t="s">
        <v>4248</v>
      </c>
      <c r="B4476" s="399" t="s">
        <v>4249</v>
      </c>
      <c r="C4476" s="399" t="s">
        <v>5723</v>
      </c>
      <c r="D4476" s="399" t="s">
        <v>5724</v>
      </c>
      <c r="E4476" s="400" t="s">
        <v>947</v>
      </c>
      <c r="F4476" s="399" t="s">
        <v>947</v>
      </c>
      <c r="G4476" s="399">
        <v>6087</v>
      </c>
      <c r="H4476" s="399" t="s">
        <v>5725</v>
      </c>
      <c r="I4476" s="399" t="s">
        <v>1036</v>
      </c>
      <c r="J4476" s="399" t="s">
        <v>1037</v>
      </c>
      <c r="K4476" s="400">
        <v>23.43</v>
      </c>
      <c r="L4476" s="399" t="s">
        <v>951</v>
      </c>
    </row>
    <row r="4477" spans="1:12" ht="13.5">
      <c r="A4477" s="399" t="s">
        <v>4248</v>
      </c>
      <c r="B4477" s="399" t="s">
        <v>4249</v>
      </c>
      <c r="C4477" s="399" t="s">
        <v>5723</v>
      </c>
      <c r="D4477" s="399" t="s">
        <v>5724</v>
      </c>
      <c r="E4477" s="400" t="s">
        <v>947</v>
      </c>
      <c r="F4477" s="399" t="s">
        <v>947</v>
      </c>
      <c r="G4477" s="399">
        <v>98052</v>
      </c>
      <c r="H4477" s="399" t="s">
        <v>5726</v>
      </c>
      <c r="I4477" s="399" t="s">
        <v>1036</v>
      </c>
      <c r="J4477" s="399" t="s">
        <v>950</v>
      </c>
      <c r="K4477" s="401">
        <v>1427.95</v>
      </c>
      <c r="L4477" s="399" t="s">
        <v>951</v>
      </c>
    </row>
    <row r="4478" spans="1:12" ht="13.5">
      <c r="A4478" s="399" t="s">
        <v>4248</v>
      </c>
      <c r="B4478" s="399" t="s">
        <v>4249</v>
      </c>
      <c r="C4478" s="399" t="s">
        <v>5723</v>
      </c>
      <c r="D4478" s="399" t="s">
        <v>5724</v>
      </c>
      <c r="E4478" s="400" t="s">
        <v>947</v>
      </c>
      <c r="F4478" s="399" t="s">
        <v>947</v>
      </c>
      <c r="G4478" s="399">
        <v>98053</v>
      </c>
      <c r="H4478" s="399" t="s">
        <v>5727</v>
      </c>
      <c r="I4478" s="399" t="s">
        <v>1036</v>
      </c>
      <c r="J4478" s="399" t="s">
        <v>950</v>
      </c>
      <c r="K4478" s="401">
        <v>2123.42</v>
      </c>
      <c r="L4478" s="399" t="s">
        <v>951</v>
      </c>
    </row>
    <row r="4479" spans="1:12" ht="13.5">
      <c r="A4479" s="399" t="s">
        <v>4248</v>
      </c>
      <c r="B4479" s="399" t="s">
        <v>4249</v>
      </c>
      <c r="C4479" s="399" t="s">
        <v>5723</v>
      </c>
      <c r="D4479" s="399" t="s">
        <v>5724</v>
      </c>
      <c r="E4479" s="400" t="s">
        <v>947</v>
      </c>
      <c r="F4479" s="399" t="s">
        <v>947</v>
      </c>
      <c r="G4479" s="399">
        <v>98054</v>
      </c>
      <c r="H4479" s="399" t="s">
        <v>5728</v>
      </c>
      <c r="I4479" s="399" t="s">
        <v>1036</v>
      </c>
      <c r="J4479" s="399" t="s">
        <v>950</v>
      </c>
      <c r="K4479" s="401">
        <v>3161.13</v>
      </c>
      <c r="L4479" s="399" t="s">
        <v>951</v>
      </c>
    </row>
    <row r="4480" spans="1:12" ht="13.5">
      <c r="A4480" s="399" t="s">
        <v>4248</v>
      </c>
      <c r="B4480" s="399" t="s">
        <v>4249</v>
      </c>
      <c r="C4480" s="399" t="s">
        <v>5723</v>
      </c>
      <c r="D4480" s="399" t="s">
        <v>5724</v>
      </c>
      <c r="E4480" s="400" t="s">
        <v>947</v>
      </c>
      <c r="F4480" s="399" t="s">
        <v>947</v>
      </c>
      <c r="G4480" s="399">
        <v>98055</v>
      </c>
      <c r="H4480" s="399" t="s">
        <v>5729</v>
      </c>
      <c r="I4480" s="399" t="s">
        <v>1036</v>
      </c>
      <c r="J4480" s="399" t="s">
        <v>950</v>
      </c>
      <c r="K4480" s="401">
        <v>4179.7299999999996</v>
      </c>
      <c r="L4480" s="399" t="s">
        <v>951</v>
      </c>
    </row>
    <row r="4481" spans="1:12" ht="13.5">
      <c r="A4481" s="399" t="s">
        <v>4248</v>
      </c>
      <c r="B4481" s="399" t="s">
        <v>4249</v>
      </c>
      <c r="C4481" s="399" t="s">
        <v>5723</v>
      </c>
      <c r="D4481" s="399" t="s">
        <v>5724</v>
      </c>
      <c r="E4481" s="400" t="s">
        <v>947</v>
      </c>
      <c r="F4481" s="399" t="s">
        <v>947</v>
      </c>
      <c r="G4481" s="399">
        <v>98056</v>
      </c>
      <c r="H4481" s="399" t="s">
        <v>5730</v>
      </c>
      <c r="I4481" s="399" t="s">
        <v>1036</v>
      </c>
      <c r="J4481" s="399" t="s">
        <v>950</v>
      </c>
      <c r="K4481" s="401">
        <v>4867.71</v>
      </c>
      <c r="L4481" s="399" t="s">
        <v>951</v>
      </c>
    </row>
    <row r="4482" spans="1:12" ht="13.5">
      <c r="A4482" s="399" t="s">
        <v>4248</v>
      </c>
      <c r="B4482" s="399" t="s">
        <v>4249</v>
      </c>
      <c r="C4482" s="399" t="s">
        <v>5723</v>
      </c>
      <c r="D4482" s="399" t="s">
        <v>5724</v>
      </c>
      <c r="E4482" s="400" t="s">
        <v>947</v>
      </c>
      <c r="F4482" s="399" t="s">
        <v>947</v>
      </c>
      <c r="G4482" s="399">
        <v>98057</v>
      </c>
      <c r="H4482" s="399" t="s">
        <v>5731</v>
      </c>
      <c r="I4482" s="399" t="s">
        <v>1036</v>
      </c>
      <c r="J4482" s="399" t="s">
        <v>950</v>
      </c>
      <c r="K4482" s="401">
        <v>6485.15</v>
      </c>
      <c r="L4482" s="399" t="s">
        <v>951</v>
      </c>
    </row>
    <row r="4483" spans="1:12" ht="13.5">
      <c r="A4483" s="399" t="s">
        <v>4248</v>
      </c>
      <c r="B4483" s="399" t="s">
        <v>4249</v>
      </c>
      <c r="C4483" s="399" t="s">
        <v>5723</v>
      </c>
      <c r="D4483" s="399" t="s">
        <v>5724</v>
      </c>
      <c r="E4483" s="400" t="s">
        <v>947</v>
      </c>
      <c r="F4483" s="399" t="s">
        <v>947</v>
      </c>
      <c r="G4483" s="399">
        <v>98066</v>
      </c>
      <c r="H4483" s="399" t="s">
        <v>5732</v>
      </c>
      <c r="I4483" s="399" t="s">
        <v>1036</v>
      </c>
      <c r="J4483" s="399" t="s">
        <v>950</v>
      </c>
      <c r="K4483" s="401">
        <v>3796.04</v>
      </c>
      <c r="L4483" s="399" t="s">
        <v>951</v>
      </c>
    </row>
    <row r="4484" spans="1:12" ht="13.5">
      <c r="A4484" s="399" t="s">
        <v>4248</v>
      </c>
      <c r="B4484" s="399" t="s">
        <v>4249</v>
      </c>
      <c r="C4484" s="399" t="s">
        <v>5723</v>
      </c>
      <c r="D4484" s="399" t="s">
        <v>5724</v>
      </c>
      <c r="E4484" s="400" t="s">
        <v>947</v>
      </c>
      <c r="F4484" s="399" t="s">
        <v>947</v>
      </c>
      <c r="G4484" s="399">
        <v>98067</v>
      </c>
      <c r="H4484" s="399" t="s">
        <v>5733</v>
      </c>
      <c r="I4484" s="399" t="s">
        <v>1036</v>
      </c>
      <c r="J4484" s="399" t="s">
        <v>950</v>
      </c>
      <c r="K4484" s="401">
        <v>5072.03</v>
      </c>
      <c r="L4484" s="399" t="s">
        <v>951</v>
      </c>
    </row>
    <row r="4485" spans="1:12" ht="13.5">
      <c r="A4485" s="399" t="s">
        <v>4248</v>
      </c>
      <c r="B4485" s="399" t="s">
        <v>4249</v>
      </c>
      <c r="C4485" s="399" t="s">
        <v>5723</v>
      </c>
      <c r="D4485" s="399" t="s">
        <v>5724</v>
      </c>
      <c r="E4485" s="400" t="s">
        <v>947</v>
      </c>
      <c r="F4485" s="399" t="s">
        <v>947</v>
      </c>
      <c r="G4485" s="399">
        <v>98068</v>
      </c>
      <c r="H4485" s="399" t="s">
        <v>5734</v>
      </c>
      <c r="I4485" s="399" t="s">
        <v>1036</v>
      </c>
      <c r="J4485" s="399" t="s">
        <v>950</v>
      </c>
      <c r="K4485" s="401">
        <v>7173.55</v>
      </c>
      <c r="L4485" s="399" t="s">
        <v>951</v>
      </c>
    </row>
    <row r="4486" spans="1:12" ht="13.5">
      <c r="A4486" s="399" t="s">
        <v>4248</v>
      </c>
      <c r="B4486" s="399" t="s">
        <v>4249</v>
      </c>
      <c r="C4486" s="399" t="s">
        <v>5723</v>
      </c>
      <c r="D4486" s="399" t="s">
        <v>5724</v>
      </c>
      <c r="E4486" s="400" t="s">
        <v>947</v>
      </c>
      <c r="F4486" s="399" t="s">
        <v>947</v>
      </c>
      <c r="G4486" s="399">
        <v>98069</v>
      </c>
      <c r="H4486" s="399" t="s">
        <v>5735</v>
      </c>
      <c r="I4486" s="399" t="s">
        <v>1036</v>
      </c>
      <c r="J4486" s="399" t="s">
        <v>950</v>
      </c>
      <c r="K4486" s="401">
        <v>9621.99</v>
      </c>
      <c r="L4486" s="399" t="s">
        <v>951</v>
      </c>
    </row>
    <row r="4487" spans="1:12" ht="13.5">
      <c r="A4487" s="399" t="s">
        <v>4248</v>
      </c>
      <c r="B4487" s="399" t="s">
        <v>4249</v>
      </c>
      <c r="C4487" s="399" t="s">
        <v>5723</v>
      </c>
      <c r="D4487" s="399" t="s">
        <v>5724</v>
      </c>
      <c r="E4487" s="400" t="s">
        <v>947</v>
      </c>
      <c r="F4487" s="399" t="s">
        <v>947</v>
      </c>
      <c r="G4487" s="399">
        <v>98070</v>
      </c>
      <c r="H4487" s="399" t="s">
        <v>5736</v>
      </c>
      <c r="I4487" s="399" t="s">
        <v>1036</v>
      </c>
      <c r="J4487" s="399" t="s">
        <v>950</v>
      </c>
      <c r="K4487" s="401">
        <v>11024.19</v>
      </c>
      <c r="L4487" s="399" t="s">
        <v>951</v>
      </c>
    </row>
    <row r="4488" spans="1:12" ht="13.5">
      <c r="A4488" s="399" t="s">
        <v>4248</v>
      </c>
      <c r="B4488" s="399" t="s">
        <v>4249</v>
      </c>
      <c r="C4488" s="399" t="s">
        <v>5723</v>
      </c>
      <c r="D4488" s="399" t="s">
        <v>5724</v>
      </c>
      <c r="E4488" s="400" t="s">
        <v>947</v>
      </c>
      <c r="F4488" s="399" t="s">
        <v>947</v>
      </c>
      <c r="G4488" s="399">
        <v>98071</v>
      </c>
      <c r="H4488" s="399" t="s">
        <v>5737</v>
      </c>
      <c r="I4488" s="399" t="s">
        <v>1036</v>
      </c>
      <c r="J4488" s="399" t="s">
        <v>950</v>
      </c>
      <c r="K4488" s="401">
        <v>12092.62</v>
      </c>
      <c r="L4488" s="399" t="s">
        <v>951</v>
      </c>
    </row>
    <row r="4489" spans="1:12" ht="13.5">
      <c r="A4489" s="399" t="s">
        <v>4248</v>
      </c>
      <c r="B4489" s="399" t="s">
        <v>4249</v>
      </c>
      <c r="C4489" s="399" t="s">
        <v>5723</v>
      </c>
      <c r="D4489" s="399" t="s">
        <v>5724</v>
      </c>
      <c r="E4489" s="400" t="s">
        <v>947</v>
      </c>
      <c r="F4489" s="399" t="s">
        <v>947</v>
      </c>
      <c r="G4489" s="399">
        <v>98072</v>
      </c>
      <c r="H4489" s="399" t="s">
        <v>5738</v>
      </c>
      <c r="I4489" s="399" t="s">
        <v>1036</v>
      </c>
      <c r="J4489" s="399" t="s">
        <v>950</v>
      </c>
      <c r="K4489" s="401">
        <v>3164.58</v>
      </c>
      <c r="L4489" s="399" t="s">
        <v>951</v>
      </c>
    </row>
    <row r="4490" spans="1:12" ht="13.5">
      <c r="A4490" s="399" t="s">
        <v>4248</v>
      </c>
      <c r="B4490" s="399" t="s">
        <v>4249</v>
      </c>
      <c r="C4490" s="399" t="s">
        <v>5723</v>
      </c>
      <c r="D4490" s="399" t="s">
        <v>5724</v>
      </c>
      <c r="E4490" s="400" t="s">
        <v>947</v>
      </c>
      <c r="F4490" s="399" t="s">
        <v>947</v>
      </c>
      <c r="G4490" s="399">
        <v>98073</v>
      </c>
      <c r="H4490" s="399" t="s">
        <v>5739</v>
      </c>
      <c r="I4490" s="399" t="s">
        <v>1036</v>
      </c>
      <c r="J4490" s="399" t="s">
        <v>950</v>
      </c>
      <c r="K4490" s="401">
        <v>4938.2</v>
      </c>
      <c r="L4490" s="399" t="s">
        <v>951</v>
      </c>
    </row>
    <row r="4491" spans="1:12" ht="13.5">
      <c r="A4491" s="399" t="s">
        <v>4248</v>
      </c>
      <c r="B4491" s="399" t="s">
        <v>4249</v>
      </c>
      <c r="C4491" s="399" t="s">
        <v>5723</v>
      </c>
      <c r="D4491" s="399" t="s">
        <v>5724</v>
      </c>
      <c r="E4491" s="400" t="s">
        <v>947</v>
      </c>
      <c r="F4491" s="399" t="s">
        <v>947</v>
      </c>
      <c r="G4491" s="399">
        <v>98074</v>
      </c>
      <c r="H4491" s="399" t="s">
        <v>5740</v>
      </c>
      <c r="I4491" s="399" t="s">
        <v>1036</v>
      </c>
      <c r="J4491" s="399" t="s">
        <v>950</v>
      </c>
      <c r="K4491" s="401">
        <v>7652.54</v>
      </c>
      <c r="L4491" s="399" t="s">
        <v>951</v>
      </c>
    </row>
    <row r="4492" spans="1:12" ht="13.5">
      <c r="A4492" s="399" t="s">
        <v>4248</v>
      </c>
      <c r="B4492" s="399" t="s">
        <v>4249</v>
      </c>
      <c r="C4492" s="399" t="s">
        <v>5723</v>
      </c>
      <c r="D4492" s="399" t="s">
        <v>5724</v>
      </c>
      <c r="E4492" s="400" t="s">
        <v>947</v>
      </c>
      <c r="F4492" s="399" t="s">
        <v>947</v>
      </c>
      <c r="G4492" s="399">
        <v>98075</v>
      </c>
      <c r="H4492" s="399" t="s">
        <v>5741</v>
      </c>
      <c r="I4492" s="399" t="s">
        <v>1036</v>
      </c>
      <c r="J4492" s="399" t="s">
        <v>950</v>
      </c>
      <c r="K4492" s="401">
        <v>9942.68</v>
      </c>
      <c r="L4492" s="399" t="s">
        <v>951</v>
      </c>
    </row>
    <row r="4493" spans="1:12" ht="13.5">
      <c r="A4493" s="399" t="s">
        <v>4248</v>
      </c>
      <c r="B4493" s="399" t="s">
        <v>4249</v>
      </c>
      <c r="C4493" s="399" t="s">
        <v>5723</v>
      </c>
      <c r="D4493" s="399" t="s">
        <v>5724</v>
      </c>
      <c r="E4493" s="400" t="s">
        <v>947</v>
      </c>
      <c r="F4493" s="399" t="s">
        <v>947</v>
      </c>
      <c r="G4493" s="399">
        <v>98076</v>
      </c>
      <c r="H4493" s="399" t="s">
        <v>5742</v>
      </c>
      <c r="I4493" s="399" t="s">
        <v>1036</v>
      </c>
      <c r="J4493" s="399" t="s">
        <v>950</v>
      </c>
      <c r="K4493" s="401">
        <v>11448.57</v>
      </c>
      <c r="L4493" s="399" t="s">
        <v>951</v>
      </c>
    </row>
    <row r="4494" spans="1:12" ht="13.5">
      <c r="A4494" s="399" t="s">
        <v>4248</v>
      </c>
      <c r="B4494" s="399" t="s">
        <v>4249</v>
      </c>
      <c r="C4494" s="399" t="s">
        <v>5723</v>
      </c>
      <c r="D4494" s="399" t="s">
        <v>5724</v>
      </c>
      <c r="E4494" s="400" t="s">
        <v>947</v>
      </c>
      <c r="F4494" s="399" t="s">
        <v>947</v>
      </c>
      <c r="G4494" s="399">
        <v>98077</v>
      </c>
      <c r="H4494" s="399" t="s">
        <v>5743</v>
      </c>
      <c r="I4494" s="399" t="s">
        <v>1036</v>
      </c>
      <c r="J4494" s="399" t="s">
        <v>950</v>
      </c>
      <c r="K4494" s="401">
        <v>13472.71</v>
      </c>
      <c r="L4494" s="399" t="s">
        <v>951</v>
      </c>
    </row>
    <row r="4495" spans="1:12" ht="13.5">
      <c r="A4495" s="399" t="s">
        <v>4248</v>
      </c>
      <c r="B4495" s="399" t="s">
        <v>4249</v>
      </c>
      <c r="C4495" s="399" t="s">
        <v>5723</v>
      </c>
      <c r="D4495" s="399" t="s">
        <v>5724</v>
      </c>
      <c r="E4495" s="400" t="s">
        <v>947</v>
      </c>
      <c r="F4495" s="399" t="s">
        <v>947</v>
      </c>
      <c r="G4495" s="399">
        <v>98078</v>
      </c>
      <c r="H4495" s="399" t="s">
        <v>5744</v>
      </c>
      <c r="I4495" s="399" t="s">
        <v>1036</v>
      </c>
      <c r="J4495" s="399" t="s">
        <v>950</v>
      </c>
      <c r="K4495" s="401">
        <v>3174.17</v>
      </c>
      <c r="L4495" s="399" t="s">
        <v>951</v>
      </c>
    </row>
    <row r="4496" spans="1:12" ht="13.5">
      <c r="A4496" s="399" t="s">
        <v>4248</v>
      </c>
      <c r="B4496" s="399" t="s">
        <v>4249</v>
      </c>
      <c r="C4496" s="399" t="s">
        <v>5723</v>
      </c>
      <c r="D4496" s="399" t="s">
        <v>5724</v>
      </c>
      <c r="E4496" s="400" t="s">
        <v>947</v>
      </c>
      <c r="F4496" s="399" t="s">
        <v>947</v>
      </c>
      <c r="G4496" s="399">
        <v>98079</v>
      </c>
      <c r="H4496" s="399" t="s">
        <v>5745</v>
      </c>
      <c r="I4496" s="399" t="s">
        <v>1036</v>
      </c>
      <c r="J4496" s="399" t="s">
        <v>950</v>
      </c>
      <c r="K4496" s="401">
        <v>5564.09</v>
      </c>
      <c r="L4496" s="399" t="s">
        <v>951</v>
      </c>
    </row>
    <row r="4497" spans="1:12" ht="13.5">
      <c r="A4497" s="399" t="s">
        <v>4248</v>
      </c>
      <c r="B4497" s="399" t="s">
        <v>4249</v>
      </c>
      <c r="C4497" s="399" t="s">
        <v>5723</v>
      </c>
      <c r="D4497" s="399" t="s">
        <v>5724</v>
      </c>
      <c r="E4497" s="400" t="s">
        <v>947</v>
      </c>
      <c r="F4497" s="399" t="s">
        <v>947</v>
      </c>
      <c r="G4497" s="399">
        <v>98080</v>
      </c>
      <c r="H4497" s="399" t="s">
        <v>5746</v>
      </c>
      <c r="I4497" s="399" t="s">
        <v>1036</v>
      </c>
      <c r="J4497" s="399" t="s">
        <v>950</v>
      </c>
      <c r="K4497" s="401">
        <v>7161.37</v>
      </c>
      <c r="L4497" s="399" t="s">
        <v>951</v>
      </c>
    </row>
    <row r="4498" spans="1:12" ht="13.5">
      <c r="A4498" s="399" t="s">
        <v>4248</v>
      </c>
      <c r="B4498" s="399" t="s">
        <v>4249</v>
      </c>
      <c r="C4498" s="399" t="s">
        <v>5723</v>
      </c>
      <c r="D4498" s="399" t="s">
        <v>5724</v>
      </c>
      <c r="E4498" s="400" t="s">
        <v>947</v>
      </c>
      <c r="F4498" s="399" t="s">
        <v>947</v>
      </c>
      <c r="G4498" s="399">
        <v>98081</v>
      </c>
      <c r="H4498" s="399" t="s">
        <v>5747</v>
      </c>
      <c r="I4498" s="399" t="s">
        <v>1036</v>
      </c>
      <c r="J4498" s="399" t="s">
        <v>950</v>
      </c>
      <c r="K4498" s="401">
        <v>10614.22</v>
      </c>
      <c r="L4498" s="399" t="s">
        <v>951</v>
      </c>
    </row>
    <row r="4499" spans="1:12" ht="13.5">
      <c r="A4499" s="399" t="s">
        <v>4248</v>
      </c>
      <c r="B4499" s="399" t="s">
        <v>4249</v>
      </c>
      <c r="C4499" s="399" t="s">
        <v>5723</v>
      </c>
      <c r="D4499" s="399" t="s">
        <v>5724</v>
      </c>
      <c r="E4499" s="400" t="s">
        <v>947</v>
      </c>
      <c r="F4499" s="399" t="s">
        <v>947</v>
      </c>
      <c r="G4499" s="399">
        <v>98082</v>
      </c>
      <c r="H4499" s="399" t="s">
        <v>5748</v>
      </c>
      <c r="I4499" s="399" t="s">
        <v>1036</v>
      </c>
      <c r="J4499" s="399" t="s">
        <v>950</v>
      </c>
      <c r="K4499" s="401">
        <v>2958.74</v>
      </c>
      <c r="L4499" s="399" t="s">
        <v>951</v>
      </c>
    </row>
    <row r="4500" spans="1:12" ht="13.5">
      <c r="A4500" s="399" t="s">
        <v>4248</v>
      </c>
      <c r="B4500" s="399" t="s">
        <v>4249</v>
      </c>
      <c r="C4500" s="399" t="s">
        <v>5723</v>
      </c>
      <c r="D4500" s="399" t="s">
        <v>5724</v>
      </c>
      <c r="E4500" s="400" t="s">
        <v>947</v>
      </c>
      <c r="F4500" s="399" t="s">
        <v>947</v>
      </c>
      <c r="G4500" s="399">
        <v>98083</v>
      </c>
      <c r="H4500" s="399" t="s">
        <v>5749</v>
      </c>
      <c r="I4500" s="399" t="s">
        <v>1036</v>
      </c>
      <c r="J4500" s="399" t="s">
        <v>950</v>
      </c>
      <c r="K4500" s="401">
        <v>3915.89</v>
      </c>
      <c r="L4500" s="399" t="s">
        <v>951</v>
      </c>
    </row>
    <row r="4501" spans="1:12" ht="13.5">
      <c r="A4501" s="399" t="s">
        <v>4248</v>
      </c>
      <c r="B4501" s="399" t="s">
        <v>4249</v>
      </c>
      <c r="C4501" s="399" t="s">
        <v>5723</v>
      </c>
      <c r="D4501" s="399" t="s">
        <v>5724</v>
      </c>
      <c r="E4501" s="400" t="s">
        <v>947</v>
      </c>
      <c r="F4501" s="399" t="s">
        <v>947</v>
      </c>
      <c r="G4501" s="399">
        <v>98084</v>
      </c>
      <c r="H4501" s="399" t="s">
        <v>5750</v>
      </c>
      <c r="I4501" s="399" t="s">
        <v>1036</v>
      </c>
      <c r="J4501" s="399" t="s">
        <v>950</v>
      </c>
      <c r="K4501" s="401">
        <v>5506.29</v>
      </c>
      <c r="L4501" s="399" t="s">
        <v>951</v>
      </c>
    </row>
    <row r="4502" spans="1:12" ht="13.5">
      <c r="A4502" s="399" t="s">
        <v>4248</v>
      </c>
      <c r="B4502" s="399" t="s">
        <v>4249</v>
      </c>
      <c r="C4502" s="399" t="s">
        <v>5723</v>
      </c>
      <c r="D4502" s="399" t="s">
        <v>5724</v>
      </c>
      <c r="E4502" s="400" t="s">
        <v>947</v>
      </c>
      <c r="F4502" s="399" t="s">
        <v>947</v>
      </c>
      <c r="G4502" s="399">
        <v>98085</v>
      </c>
      <c r="H4502" s="399" t="s">
        <v>5751</v>
      </c>
      <c r="I4502" s="399" t="s">
        <v>1036</v>
      </c>
      <c r="J4502" s="399" t="s">
        <v>950</v>
      </c>
      <c r="K4502" s="401">
        <v>7462.59</v>
      </c>
      <c r="L4502" s="399" t="s">
        <v>951</v>
      </c>
    </row>
    <row r="4503" spans="1:12" ht="13.5">
      <c r="A4503" s="399" t="s">
        <v>4248</v>
      </c>
      <c r="B4503" s="399" t="s">
        <v>4249</v>
      </c>
      <c r="C4503" s="399" t="s">
        <v>5723</v>
      </c>
      <c r="D4503" s="399" t="s">
        <v>5724</v>
      </c>
      <c r="E4503" s="400" t="s">
        <v>947</v>
      </c>
      <c r="F4503" s="399" t="s">
        <v>947</v>
      </c>
      <c r="G4503" s="399">
        <v>98086</v>
      </c>
      <c r="H4503" s="399" t="s">
        <v>5752</v>
      </c>
      <c r="I4503" s="399" t="s">
        <v>1036</v>
      </c>
      <c r="J4503" s="399" t="s">
        <v>950</v>
      </c>
      <c r="K4503" s="401">
        <v>8445.69</v>
      </c>
      <c r="L4503" s="399" t="s">
        <v>951</v>
      </c>
    </row>
    <row r="4504" spans="1:12" ht="13.5">
      <c r="A4504" s="399" t="s">
        <v>4248</v>
      </c>
      <c r="B4504" s="399" t="s">
        <v>4249</v>
      </c>
      <c r="C4504" s="399" t="s">
        <v>5723</v>
      </c>
      <c r="D4504" s="399" t="s">
        <v>5724</v>
      </c>
      <c r="E4504" s="400" t="s">
        <v>947</v>
      </c>
      <c r="F4504" s="399" t="s">
        <v>947</v>
      </c>
      <c r="G4504" s="399">
        <v>98087</v>
      </c>
      <c r="H4504" s="399" t="s">
        <v>5753</v>
      </c>
      <c r="I4504" s="399" t="s">
        <v>1036</v>
      </c>
      <c r="J4504" s="399" t="s">
        <v>950</v>
      </c>
      <c r="K4504" s="401">
        <v>9054.5</v>
      </c>
      <c r="L4504" s="399" t="s">
        <v>951</v>
      </c>
    </row>
    <row r="4505" spans="1:12" ht="13.5">
      <c r="A4505" s="399" t="s">
        <v>4248</v>
      </c>
      <c r="B4505" s="399" t="s">
        <v>4249</v>
      </c>
      <c r="C4505" s="399" t="s">
        <v>5723</v>
      </c>
      <c r="D4505" s="399" t="s">
        <v>5724</v>
      </c>
      <c r="E4505" s="400" t="s">
        <v>947</v>
      </c>
      <c r="F4505" s="399" t="s">
        <v>947</v>
      </c>
      <c r="G4505" s="399">
        <v>98088</v>
      </c>
      <c r="H4505" s="399" t="s">
        <v>5754</v>
      </c>
      <c r="I4505" s="399" t="s">
        <v>1036</v>
      </c>
      <c r="J4505" s="399" t="s">
        <v>950</v>
      </c>
      <c r="K4505" s="401">
        <v>2517.1799999999998</v>
      </c>
      <c r="L4505" s="399" t="s">
        <v>951</v>
      </c>
    </row>
    <row r="4506" spans="1:12" ht="13.5">
      <c r="A4506" s="399" t="s">
        <v>4248</v>
      </c>
      <c r="B4506" s="399" t="s">
        <v>4249</v>
      </c>
      <c r="C4506" s="399" t="s">
        <v>5723</v>
      </c>
      <c r="D4506" s="399" t="s">
        <v>5724</v>
      </c>
      <c r="E4506" s="400" t="s">
        <v>947</v>
      </c>
      <c r="F4506" s="399" t="s">
        <v>947</v>
      </c>
      <c r="G4506" s="399">
        <v>98089</v>
      </c>
      <c r="H4506" s="399" t="s">
        <v>5755</v>
      </c>
      <c r="I4506" s="399" t="s">
        <v>1036</v>
      </c>
      <c r="J4506" s="399" t="s">
        <v>950</v>
      </c>
      <c r="K4506" s="401">
        <v>3978.82</v>
      </c>
      <c r="L4506" s="399" t="s">
        <v>951</v>
      </c>
    </row>
    <row r="4507" spans="1:12" ht="13.5">
      <c r="A4507" s="399" t="s">
        <v>4248</v>
      </c>
      <c r="B4507" s="399" t="s">
        <v>4249</v>
      </c>
      <c r="C4507" s="399" t="s">
        <v>5723</v>
      </c>
      <c r="D4507" s="399" t="s">
        <v>5724</v>
      </c>
      <c r="E4507" s="400" t="s">
        <v>947</v>
      </c>
      <c r="F4507" s="399" t="s">
        <v>947</v>
      </c>
      <c r="G4507" s="399">
        <v>98090</v>
      </c>
      <c r="H4507" s="399" t="s">
        <v>5756</v>
      </c>
      <c r="I4507" s="399" t="s">
        <v>1036</v>
      </c>
      <c r="J4507" s="399" t="s">
        <v>950</v>
      </c>
      <c r="K4507" s="401">
        <v>6245.15</v>
      </c>
      <c r="L4507" s="399" t="s">
        <v>951</v>
      </c>
    </row>
    <row r="4508" spans="1:12" ht="13.5">
      <c r="A4508" s="399" t="s">
        <v>4248</v>
      </c>
      <c r="B4508" s="399" t="s">
        <v>4249</v>
      </c>
      <c r="C4508" s="399" t="s">
        <v>5723</v>
      </c>
      <c r="D4508" s="399" t="s">
        <v>5724</v>
      </c>
      <c r="E4508" s="400" t="s">
        <v>947</v>
      </c>
      <c r="F4508" s="399" t="s">
        <v>947</v>
      </c>
      <c r="G4508" s="399">
        <v>98091</v>
      </c>
      <c r="H4508" s="399" t="s">
        <v>5757</v>
      </c>
      <c r="I4508" s="399" t="s">
        <v>1036</v>
      </c>
      <c r="J4508" s="399" t="s">
        <v>950</v>
      </c>
      <c r="K4508" s="401">
        <v>8068.09</v>
      </c>
      <c r="L4508" s="399" t="s">
        <v>951</v>
      </c>
    </row>
    <row r="4509" spans="1:12" ht="13.5">
      <c r="A4509" s="399" t="s">
        <v>4248</v>
      </c>
      <c r="B4509" s="399" t="s">
        <v>4249</v>
      </c>
      <c r="C4509" s="399" t="s">
        <v>5723</v>
      </c>
      <c r="D4509" s="399" t="s">
        <v>5724</v>
      </c>
      <c r="E4509" s="400" t="s">
        <v>947</v>
      </c>
      <c r="F4509" s="399" t="s">
        <v>947</v>
      </c>
      <c r="G4509" s="399">
        <v>98092</v>
      </c>
      <c r="H4509" s="399" t="s">
        <v>5758</v>
      </c>
      <c r="I4509" s="399" t="s">
        <v>1036</v>
      </c>
      <c r="J4509" s="399" t="s">
        <v>950</v>
      </c>
      <c r="K4509" s="401">
        <v>9465.0300000000007</v>
      </c>
      <c r="L4509" s="399" t="s">
        <v>951</v>
      </c>
    </row>
    <row r="4510" spans="1:12" ht="13.5">
      <c r="A4510" s="399" t="s">
        <v>4248</v>
      </c>
      <c r="B4510" s="399" t="s">
        <v>4249</v>
      </c>
      <c r="C4510" s="399" t="s">
        <v>5723</v>
      </c>
      <c r="D4510" s="399" t="s">
        <v>5724</v>
      </c>
      <c r="E4510" s="400" t="s">
        <v>947</v>
      </c>
      <c r="F4510" s="399" t="s">
        <v>947</v>
      </c>
      <c r="G4510" s="399">
        <v>98093</v>
      </c>
      <c r="H4510" s="399" t="s">
        <v>5759</v>
      </c>
      <c r="I4510" s="399" t="s">
        <v>1036</v>
      </c>
      <c r="J4510" s="399" t="s">
        <v>950</v>
      </c>
      <c r="K4510" s="401">
        <v>11170.42</v>
      </c>
      <c r="L4510" s="399" t="s">
        <v>951</v>
      </c>
    </row>
    <row r="4511" spans="1:12" ht="13.5">
      <c r="A4511" s="399" t="s">
        <v>4248</v>
      </c>
      <c r="B4511" s="399" t="s">
        <v>4249</v>
      </c>
      <c r="C4511" s="399" t="s">
        <v>5723</v>
      </c>
      <c r="D4511" s="399" t="s">
        <v>5724</v>
      </c>
      <c r="E4511" s="400" t="s">
        <v>947</v>
      </c>
      <c r="F4511" s="399" t="s">
        <v>947</v>
      </c>
      <c r="G4511" s="399">
        <v>98094</v>
      </c>
      <c r="H4511" s="399" t="s">
        <v>5760</v>
      </c>
      <c r="I4511" s="399" t="s">
        <v>1036</v>
      </c>
      <c r="J4511" s="399" t="s">
        <v>950</v>
      </c>
      <c r="K4511" s="401">
        <v>2083.2600000000002</v>
      </c>
      <c r="L4511" s="399" t="s">
        <v>951</v>
      </c>
    </row>
    <row r="4512" spans="1:12" ht="13.5">
      <c r="A4512" s="399" t="s">
        <v>4248</v>
      </c>
      <c r="B4512" s="399" t="s">
        <v>4249</v>
      </c>
      <c r="C4512" s="399" t="s">
        <v>5723</v>
      </c>
      <c r="D4512" s="399" t="s">
        <v>5724</v>
      </c>
      <c r="E4512" s="400" t="s">
        <v>947</v>
      </c>
      <c r="F4512" s="399" t="s">
        <v>947</v>
      </c>
      <c r="G4512" s="399">
        <v>98099</v>
      </c>
      <c r="H4512" s="399" t="s">
        <v>5761</v>
      </c>
      <c r="I4512" s="399" t="s">
        <v>1036</v>
      </c>
      <c r="J4512" s="399" t="s">
        <v>950</v>
      </c>
      <c r="K4512" s="401">
        <v>3578.24</v>
      </c>
      <c r="L4512" s="399" t="s">
        <v>951</v>
      </c>
    </row>
    <row r="4513" spans="1:12" ht="13.5">
      <c r="A4513" s="399" t="s">
        <v>4248</v>
      </c>
      <c r="B4513" s="399" t="s">
        <v>4249</v>
      </c>
      <c r="C4513" s="399" t="s">
        <v>5723</v>
      </c>
      <c r="D4513" s="399" t="s">
        <v>5724</v>
      </c>
      <c r="E4513" s="400" t="s">
        <v>947</v>
      </c>
      <c r="F4513" s="399" t="s">
        <v>947</v>
      </c>
      <c r="G4513" s="399">
        <v>98100</v>
      </c>
      <c r="H4513" s="399" t="s">
        <v>5762</v>
      </c>
      <c r="I4513" s="399" t="s">
        <v>1036</v>
      </c>
      <c r="J4513" s="399" t="s">
        <v>950</v>
      </c>
      <c r="K4513" s="401">
        <v>4678.28</v>
      </c>
      <c r="L4513" s="399" t="s">
        <v>951</v>
      </c>
    </row>
    <row r="4514" spans="1:12" ht="13.5">
      <c r="A4514" s="399" t="s">
        <v>4248</v>
      </c>
      <c r="B4514" s="399" t="s">
        <v>4249</v>
      </c>
      <c r="C4514" s="399" t="s">
        <v>5723</v>
      </c>
      <c r="D4514" s="399" t="s">
        <v>5724</v>
      </c>
      <c r="E4514" s="400" t="s">
        <v>947</v>
      </c>
      <c r="F4514" s="399" t="s">
        <v>947</v>
      </c>
      <c r="G4514" s="399">
        <v>98101</v>
      </c>
      <c r="H4514" s="399" t="s">
        <v>5763</v>
      </c>
      <c r="I4514" s="399" t="s">
        <v>1036</v>
      </c>
      <c r="J4514" s="399" t="s">
        <v>950</v>
      </c>
      <c r="K4514" s="401">
        <v>6924.94</v>
      </c>
      <c r="L4514" s="399" t="s">
        <v>951</v>
      </c>
    </row>
    <row r="4515" spans="1:12" ht="13.5">
      <c r="A4515" s="399" t="s">
        <v>4248</v>
      </c>
      <c r="B4515" s="399" t="s">
        <v>4249</v>
      </c>
      <c r="C4515" s="399" t="s">
        <v>5723</v>
      </c>
      <c r="D4515" s="399" t="s">
        <v>5724</v>
      </c>
      <c r="E4515" s="400" t="s">
        <v>947</v>
      </c>
      <c r="F4515" s="399" t="s">
        <v>947</v>
      </c>
      <c r="G4515" s="399">
        <v>98109</v>
      </c>
      <c r="H4515" s="399" t="s">
        <v>5764</v>
      </c>
      <c r="I4515" s="399" t="s">
        <v>1036</v>
      </c>
      <c r="J4515" s="399" t="s">
        <v>950</v>
      </c>
      <c r="K4515" s="400">
        <v>641.21</v>
      </c>
      <c r="L4515" s="399" t="s">
        <v>951</v>
      </c>
    </row>
    <row r="4516" spans="1:12" ht="13.5">
      <c r="A4516" s="399" t="s">
        <v>4248</v>
      </c>
      <c r="B4516" s="399" t="s">
        <v>4249</v>
      </c>
      <c r="C4516" s="399" t="s">
        <v>5723</v>
      </c>
      <c r="D4516" s="399" t="s">
        <v>5724</v>
      </c>
      <c r="E4516" s="400" t="s">
        <v>947</v>
      </c>
      <c r="F4516" s="399" t="s">
        <v>947</v>
      </c>
      <c r="G4516" s="399">
        <v>98110</v>
      </c>
      <c r="H4516" s="399" t="s">
        <v>5765</v>
      </c>
      <c r="I4516" s="399" t="s">
        <v>1036</v>
      </c>
      <c r="J4516" s="399" t="s">
        <v>1037</v>
      </c>
      <c r="K4516" s="400">
        <v>410.31</v>
      </c>
      <c r="L4516" s="399" t="s">
        <v>951</v>
      </c>
    </row>
    <row r="4517" spans="1:12" ht="13.5">
      <c r="A4517" s="399" t="s">
        <v>4248</v>
      </c>
      <c r="B4517" s="399" t="s">
        <v>4249</v>
      </c>
      <c r="C4517" s="399" t="s">
        <v>5723</v>
      </c>
      <c r="D4517" s="399" t="s">
        <v>5724</v>
      </c>
      <c r="E4517" s="400" t="s">
        <v>947</v>
      </c>
      <c r="F4517" s="399" t="s">
        <v>947</v>
      </c>
      <c r="G4517" s="399">
        <v>98111</v>
      </c>
      <c r="H4517" s="399" t="s">
        <v>5766</v>
      </c>
      <c r="I4517" s="399" t="s">
        <v>1036</v>
      </c>
      <c r="J4517" s="399" t="s">
        <v>1037</v>
      </c>
      <c r="K4517" s="400">
        <v>22.24</v>
      </c>
      <c r="L4517" s="399" t="s">
        <v>951</v>
      </c>
    </row>
    <row r="4518" spans="1:12" ht="13.5">
      <c r="A4518" s="399" t="s">
        <v>4248</v>
      </c>
      <c r="B4518" s="399" t="s">
        <v>4249</v>
      </c>
      <c r="C4518" s="399" t="s">
        <v>5723</v>
      </c>
      <c r="D4518" s="399" t="s">
        <v>5724</v>
      </c>
      <c r="E4518" s="400" t="s">
        <v>947</v>
      </c>
      <c r="F4518" s="399" t="s">
        <v>947</v>
      </c>
      <c r="G4518" s="399">
        <v>98114</v>
      </c>
      <c r="H4518" s="399" t="s">
        <v>5767</v>
      </c>
      <c r="I4518" s="399" t="s">
        <v>1036</v>
      </c>
      <c r="J4518" s="399" t="s">
        <v>950</v>
      </c>
      <c r="K4518" s="400">
        <v>469.85</v>
      </c>
      <c r="L4518" s="399" t="s">
        <v>951</v>
      </c>
    </row>
    <row r="4519" spans="1:12" ht="13.5">
      <c r="A4519" s="399" t="s">
        <v>4248</v>
      </c>
      <c r="B4519" s="399" t="s">
        <v>4249</v>
      </c>
      <c r="C4519" s="399" t="s">
        <v>5723</v>
      </c>
      <c r="D4519" s="399" t="s">
        <v>5724</v>
      </c>
      <c r="E4519" s="400" t="s">
        <v>947</v>
      </c>
      <c r="F4519" s="399" t="s">
        <v>947</v>
      </c>
      <c r="G4519" s="399">
        <v>98115</v>
      </c>
      <c r="H4519" s="399" t="s">
        <v>5768</v>
      </c>
      <c r="I4519" s="399" t="s">
        <v>1036</v>
      </c>
      <c r="J4519" s="399" t="s">
        <v>950</v>
      </c>
      <c r="K4519" s="400">
        <v>93.02</v>
      </c>
      <c r="L4519" s="399" t="s">
        <v>951</v>
      </c>
    </row>
    <row r="4520" spans="1:12" ht="13.5">
      <c r="A4520" s="399" t="s">
        <v>4248</v>
      </c>
      <c r="B4520" s="399" t="s">
        <v>4249</v>
      </c>
      <c r="C4520" s="399" t="s">
        <v>5769</v>
      </c>
      <c r="D4520" s="399" t="s">
        <v>5770</v>
      </c>
      <c r="E4520" s="400" t="s">
        <v>947</v>
      </c>
      <c r="F4520" s="399" t="s">
        <v>947</v>
      </c>
      <c r="G4520" s="399">
        <v>89957</v>
      </c>
      <c r="H4520" s="399" t="s">
        <v>5771</v>
      </c>
      <c r="I4520" s="399" t="s">
        <v>1036</v>
      </c>
      <c r="J4520" s="399" t="s">
        <v>1037</v>
      </c>
      <c r="K4520" s="400">
        <v>114.36</v>
      </c>
      <c r="L4520" s="399" t="s">
        <v>951</v>
      </c>
    </row>
    <row r="4521" spans="1:12" ht="13.5">
      <c r="A4521" s="399" t="s">
        <v>4248</v>
      </c>
      <c r="B4521" s="399" t="s">
        <v>4249</v>
      </c>
      <c r="C4521" s="399" t="s">
        <v>5769</v>
      </c>
      <c r="D4521" s="399" t="s">
        <v>5770</v>
      </c>
      <c r="E4521" s="400" t="s">
        <v>947</v>
      </c>
      <c r="F4521" s="399" t="s">
        <v>947</v>
      </c>
      <c r="G4521" s="399">
        <v>89959</v>
      </c>
      <c r="H4521" s="399" t="s">
        <v>5772</v>
      </c>
      <c r="I4521" s="399" t="s">
        <v>1036</v>
      </c>
      <c r="J4521" s="399" t="s">
        <v>1037</v>
      </c>
      <c r="K4521" s="400">
        <v>167.42</v>
      </c>
      <c r="L4521" s="399" t="s">
        <v>951</v>
      </c>
    </row>
    <row r="4522" spans="1:12" ht="13.5">
      <c r="A4522" s="399" t="s">
        <v>4248</v>
      </c>
      <c r="B4522" s="399" t="s">
        <v>4249</v>
      </c>
      <c r="C4522" s="399" t="s">
        <v>5773</v>
      </c>
      <c r="D4522" s="399" t="s">
        <v>5774</v>
      </c>
      <c r="E4522" s="400" t="s">
        <v>947</v>
      </c>
      <c r="F4522" s="399" t="s">
        <v>947</v>
      </c>
      <c r="G4522" s="399">
        <v>89349</v>
      </c>
      <c r="H4522" s="399" t="s">
        <v>5775</v>
      </c>
      <c r="I4522" s="399" t="s">
        <v>1036</v>
      </c>
      <c r="J4522" s="399" t="s">
        <v>1037</v>
      </c>
      <c r="K4522" s="400">
        <v>27.27</v>
      </c>
      <c r="L4522" s="399" t="s">
        <v>951</v>
      </c>
    </row>
    <row r="4523" spans="1:12" ht="13.5">
      <c r="A4523" s="399" t="s">
        <v>4248</v>
      </c>
      <c r="B4523" s="399" t="s">
        <v>4249</v>
      </c>
      <c r="C4523" s="399" t="s">
        <v>5773</v>
      </c>
      <c r="D4523" s="399" t="s">
        <v>5774</v>
      </c>
      <c r="E4523" s="400" t="s">
        <v>947</v>
      </c>
      <c r="F4523" s="399" t="s">
        <v>947</v>
      </c>
      <c r="G4523" s="399">
        <v>89351</v>
      </c>
      <c r="H4523" s="399" t="s">
        <v>5776</v>
      </c>
      <c r="I4523" s="399" t="s">
        <v>1036</v>
      </c>
      <c r="J4523" s="399" t="s">
        <v>1037</v>
      </c>
      <c r="K4523" s="400">
        <v>31.01</v>
      </c>
      <c r="L4523" s="399" t="s">
        <v>951</v>
      </c>
    </row>
    <row r="4524" spans="1:12" ht="13.5">
      <c r="A4524" s="399" t="s">
        <v>4248</v>
      </c>
      <c r="B4524" s="399" t="s">
        <v>4249</v>
      </c>
      <c r="C4524" s="399" t="s">
        <v>5773</v>
      </c>
      <c r="D4524" s="399" t="s">
        <v>5774</v>
      </c>
      <c r="E4524" s="400" t="s">
        <v>947</v>
      </c>
      <c r="F4524" s="399" t="s">
        <v>947</v>
      </c>
      <c r="G4524" s="399">
        <v>89352</v>
      </c>
      <c r="H4524" s="399" t="s">
        <v>5777</v>
      </c>
      <c r="I4524" s="399" t="s">
        <v>1036</v>
      </c>
      <c r="J4524" s="399" t="s">
        <v>1037</v>
      </c>
      <c r="K4524" s="400">
        <v>35.200000000000003</v>
      </c>
      <c r="L4524" s="399" t="s">
        <v>951</v>
      </c>
    </row>
    <row r="4525" spans="1:12" ht="13.5">
      <c r="A4525" s="399" t="s">
        <v>4248</v>
      </c>
      <c r="B4525" s="399" t="s">
        <v>4249</v>
      </c>
      <c r="C4525" s="399" t="s">
        <v>5773</v>
      </c>
      <c r="D4525" s="399" t="s">
        <v>5774</v>
      </c>
      <c r="E4525" s="400" t="s">
        <v>947</v>
      </c>
      <c r="F4525" s="399" t="s">
        <v>947</v>
      </c>
      <c r="G4525" s="399">
        <v>89353</v>
      </c>
      <c r="H4525" s="399" t="s">
        <v>5778</v>
      </c>
      <c r="I4525" s="399" t="s">
        <v>1036</v>
      </c>
      <c r="J4525" s="399" t="s">
        <v>1037</v>
      </c>
      <c r="K4525" s="400">
        <v>36.69</v>
      </c>
      <c r="L4525" s="399" t="s">
        <v>951</v>
      </c>
    </row>
    <row r="4526" spans="1:12" ht="13.5">
      <c r="A4526" s="399" t="s">
        <v>4248</v>
      </c>
      <c r="B4526" s="399" t="s">
        <v>4249</v>
      </c>
      <c r="C4526" s="399" t="s">
        <v>5773</v>
      </c>
      <c r="D4526" s="399" t="s">
        <v>5774</v>
      </c>
      <c r="E4526" s="400" t="s">
        <v>947</v>
      </c>
      <c r="F4526" s="399" t="s">
        <v>947</v>
      </c>
      <c r="G4526" s="399">
        <v>89354</v>
      </c>
      <c r="H4526" s="399" t="s">
        <v>5779</v>
      </c>
      <c r="I4526" s="399" t="s">
        <v>1036</v>
      </c>
      <c r="J4526" s="399" t="s">
        <v>1037</v>
      </c>
      <c r="K4526" s="400">
        <v>227.33</v>
      </c>
      <c r="L4526" s="399" t="s">
        <v>951</v>
      </c>
    </row>
    <row r="4527" spans="1:12" ht="13.5">
      <c r="A4527" s="399" t="s">
        <v>4248</v>
      </c>
      <c r="B4527" s="399" t="s">
        <v>4249</v>
      </c>
      <c r="C4527" s="399" t="s">
        <v>5773</v>
      </c>
      <c r="D4527" s="399" t="s">
        <v>5774</v>
      </c>
      <c r="E4527" s="400" t="s">
        <v>947</v>
      </c>
      <c r="F4527" s="399" t="s">
        <v>947</v>
      </c>
      <c r="G4527" s="399">
        <v>89969</v>
      </c>
      <c r="H4527" s="399" t="s">
        <v>5780</v>
      </c>
      <c r="I4527" s="399" t="s">
        <v>1036</v>
      </c>
      <c r="J4527" s="399" t="s">
        <v>1037</v>
      </c>
      <c r="K4527" s="400">
        <v>38.4</v>
      </c>
      <c r="L4527" s="399" t="s">
        <v>951</v>
      </c>
    </row>
    <row r="4528" spans="1:12" ht="13.5">
      <c r="A4528" s="399" t="s">
        <v>4248</v>
      </c>
      <c r="B4528" s="399" t="s">
        <v>4249</v>
      </c>
      <c r="C4528" s="399" t="s">
        <v>5773</v>
      </c>
      <c r="D4528" s="399" t="s">
        <v>5774</v>
      </c>
      <c r="E4528" s="400" t="s">
        <v>947</v>
      </c>
      <c r="F4528" s="399" t="s">
        <v>947</v>
      </c>
      <c r="G4528" s="399">
        <v>89970</v>
      </c>
      <c r="H4528" s="399" t="s">
        <v>5781</v>
      </c>
      <c r="I4528" s="399" t="s">
        <v>1036</v>
      </c>
      <c r="J4528" s="399" t="s">
        <v>1037</v>
      </c>
      <c r="K4528" s="400">
        <v>42.43</v>
      </c>
      <c r="L4528" s="399" t="s">
        <v>951</v>
      </c>
    </row>
    <row r="4529" spans="1:12" ht="13.5">
      <c r="A4529" s="399" t="s">
        <v>4248</v>
      </c>
      <c r="B4529" s="399" t="s">
        <v>4249</v>
      </c>
      <c r="C4529" s="399" t="s">
        <v>5773</v>
      </c>
      <c r="D4529" s="399" t="s">
        <v>5774</v>
      </c>
      <c r="E4529" s="400" t="s">
        <v>947</v>
      </c>
      <c r="F4529" s="399" t="s">
        <v>947</v>
      </c>
      <c r="G4529" s="399">
        <v>89971</v>
      </c>
      <c r="H4529" s="399" t="s">
        <v>5782</v>
      </c>
      <c r="I4529" s="399" t="s">
        <v>1036</v>
      </c>
      <c r="J4529" s="399" t="s">
        <v>1037</v>
      </c>
      <c r="K4529" s="400">
        <v>44.38</v>
      </c>
      <c r="L4529" s="399" t="s">
        <v>951</v>
      </c>
    </row>
    <row r="4530" spans="1:12" ht="13.5">
      <c r="A4530" s="399" t="s">
        <v>4248</v>
      </c>
      <c r="B4530" s="399" t="s">
        <v>4249</v>
      </c>
      <c r="C4530" s="399" t="s">
        <v>5773</v>
      </c>
      <c r="D4530" s="399" t="s">
        <v>5774</v>
      </c>
      <c r="E4530" s="400" t="s">
        <v>947</v>
      </c>
      <c r="F4530" s="399" t="s">
        <v>947</v>
      </c>
      <c r="G4530" s="399">
        <v>89972</v>
      </c>
      <c r="H4530" s="399" t="s">
        <v>5783</v>
      </c>
      <c r="I4530" s="399" t="s">
        <v>1036</v>
      </c>
      <c r="J4530" s="399" t="s">
        <v>1037</v>
      </c>
      <c r="K4530" s="400">
        <v>47.55</v>
      </c>
      <c r="L4530" s="399" t="s">
        <v>951</v>
      </c>
    </row>
    <row r="4531" spans="1:12" ht="13.5">
      <c r="A4531" s="399" t="s">
        <v>4248</v>
      </c>
      <c r="B4531" s="399" t="s">
        <v>4249</v>
      </c>
      <c r="C4531" s="399" t="s">
        <v>5773</v>
      </c>
      <c r="D4531" s="399" t="s">
        <v>5774</v>
      </c>
      <c r="E4531" s="400" t="s">
        <v>947</v>
      </c>
      <c r="F4531" s="399" t="s">
        <v>947</v>
      </c>
      <c r="G4531" s="399">
        <v>89973</v>
      </c>
      <c r="H4531" s="399" t="s">
        <v>5784</v>
      </c>
      <c r="I4531" s="399" t="s">
        <v>1036</v>
      </c>
      <c r="J4531" s="399" t="s">
        <v>1037</v>
      </c>
      <c r="K4531" s="400">
        <v>356.14</v>
      </c>
      <c r="L4531" s="399" t="s">
        <v>951</v>
      </c>
    </row>
    <row r="4532" spans="1:12" ht="13.5">
      <c r="A4532" s="399" t="s">
        <v>4248</v>
      </c>
      <c r="B4532" s="399" t="s">
        <v>4249</v>
      </c>
      <c r="C4532" s="399" t="s">
        <v>5773</v>
      </c>
      <c r="D4532" s="399" t="s">
        <v>5774</v>
      </c>
      <c r="E4532" s="400" t="s">
        <v>947</v>
      </c>
      <c r="F4532" s="399" t="s">
        <v>947</v>
      </c>
      <c r="G4532" s="399">
        <v>89974</v>
      </c>
      <c r="H4532" s="399" t="s">
        <v>5785</v>
      </c>
      <c r="I4532" s="399" t="s">
        <v>1036</v>
      </c>
      <c r="J4532" s="399" t="s">
        <v>1037</v>
      </c>
      <c r="K4532" s="400">
        <v>200.24</v>
      </c>
      <c r="L4532" s="399" t="s">
        <v>951</v>
      </c>
    </row>
    <row r="4533" spans="1:12" ht="13.5">
      <c r="A4533" s="399" t="s">
        <v>4248</v>
      </c>
      <c r="B4533" s="399" t="s">
        <v>4249</v>
      </c>
      <c r="C4533" s="399" t="s">
        <v>5773</v>
      </c>
      <c r="D4533" s="399" t="s">
        <v>5774</v>
      </c>
      <c r="E4533" s="400" t="s">
        <v>947</v>
      </c>
      <c r="F4533" s="399" t="s">
        <v>947</v>
      </c>
      <c r="G4533" s="399">
        <v>89984</v>
      </c>
      <c r="H4533" s="399" t="s">
        <v>5786</v>
      </c>
      <c r="I4533" s="399" t="s">
        <v>1036</v>
      </c>
      <c r="J4533" s="399" t="s">
        <v>1037</v>
      </c>
      <c r="K4533" s="400">
        <v>74.58</v>
      </c>
      <c r="L4533" s="399" t="s">
        <v>951</v>
      </c>
    </row>
    <row r="4534" spans="1:12" ht="13.5">
      <c r="A4534" s="399" t="s">
        <v>4248</v>
      </c>
      <c r="B4534" s="399" t="s">
        <v>4249</v>
      </c>
      <c r="C4534" s="399" t="s">
        <v>5773</v>
      </c>
      <c r="D4534" s="399" t="s">
        <v>5774</v>
      </c>
      <c r="E4534" s="400" t="s">
        <v>947</v>
      </c>
      <c r="F4534" s="399" t="s">
        <v>947</v>
      </c>
      <c r="G4534" s="399">
        <v>89985</v>
      </c>
      <c r="H4534" s="399" t="s">
        <v>5787</v>
      </c>
      <c r="I4534" s="399" t="s">
        <v>1036</v>
      </c>
      <c r="J4534" s="399" t="s">
        <v>1037</v>
      </c>
      <c r="K4534" s="400">
        <v>76.73</v>
      </c>
      <c r="L4534" s="399" t="s">
        <v>951</v>
      </c>
    </row>
    <row r="4535" spans="1:12" ht="13.5">
      <c r="A4535" s="399" t="s">
        <v>4248</v>
      </c>
      <c r="B4535" s="399" t="s">
        <v>4249</v>
      </c>
      <c r="C4535" s="399" t="s">
        <v>5773</v>
      </c>
      <c r="D4535" s="399" t="s">
        <v>5774</v>
      </c>
      <c r="E4535" s="400" t="s">
        <v>947</v>
      </c>
      <c r="F4535" s="399" t="s">
        <v>947</v>
      </c>
      <c r="G4535" s="399">
        <v>89986</v>
      </c>
      <c r="H4535" s="399" t="s">
        <v>5788</v>
      </c>
      <c r="I4535" s="399" t="s">
        <v>1036</v>
      </c>
      <c r="J4535" s="399" t="s">
        <v>1037</v>
      </c>
      <c r="K4535" s="400">
        <v>72.760000000000005</v>
      </c>
      <c r="L4535" s="399" t="s">
        <v>951</v>
      </c>
    </row>
    <row r="4536" spans="1:12" ht="13.5">
      <c r="A4536" s="399" t="s">
        <v>4248</v>
      </c>
      <c r="B4536" s="399" t="s">
        <v>4249</v>
      </c>
      <c r="C4536" s="399" t="s">
        <v>5773</v>
      </c>
      <c r="D4536" s="399" t="s">
        <v>5774</v>
      </c>
      <c r="E4536" s="400" t="s">
        <v>947</v>
      </c>
      <c r="F4536" s="399" t="s">
        <v>947</v>
      </c>
      <c r="G4536" s="399">
        <v>89987</v>
      </c>
      <c r="H4536" s="399" t="s">
        <v>5789</v>
      </c>
      <c r="I4536" s="399" t="s">
        <v>1036</v>
      </c>
      <c r="J4536" s="399" t="s">
        <v>1037</v>
      </c>
      <c r="K4536" s="400">
        <v>80.709999999999994</v>
      </c>
      <c r="L4536" s="399" t="s">
        <v>951</v>
      </c>
    </row>
    <row r="4537" spans="1:12" ht="13.5">
      <c r="A4537" s="399" t="s">
        <v>4248</v>
      </c>
      <c r="B4537" s="399" t="s">
        <v>4249</v>
      </c>
      <c r="C4537" s="399" t="s">
        <v>5773</v>
      </c>
      <c r="D4537" s="399" t="s">
        <v>5774</v>
      </c>
      <c r="E4537" s="400" t="s">
        <v>947</v>
      </c>
      <c r="F4537" s="399" t="s">
        <v>947</v>
      </c>
      <c r="G4537" s="399">
        <v>90371</v>
      </c>
      <c r="H4537" s="399" t="s">
        <v>5790</v>
      </c>
      <c r="I4537" s="399" t="s">
        <v>1036</v>
      </c>
      <c r="J4537" s="399" t="s">
        <v>1037</v>
      </c>
      <c r="K4537" s="400">
        <v>36.950000000000003</v>
      </c>
      <c r="L4537" s="399" t="s">
        <v>951</v>
      </c>
    </row>
    <row r="4538" spans="1:12" ht="13.5">
      <c r="A4538" s="399" t="s">
        <v>4248</v>
      </c>
      <c r="B4538" s="399" t="s">
        <v>4249</v>
      </c>
      <c r="C4538" s="399" t="s">
        <v>5773</v>
      </c>
      <c r="D4538" s="399" t="s">
        <v>5774</v>
      </c>
      <c r="E4538" s="400" t="s">
        <v>947</v>
      </c>
      <c r="F4538" s="399" t="s">
        <v>947</v>
      </c>
      <c r="G4538" s="399">
        <v>94489</v>
      </c>
      <c r="H4538" s="399" t="s">
        <v>5791</v>
      </c>
      <c r="I4538" s="399" t="s">
        <v>1036</v>
      </c>
      <c r="J4538" s="399" t="s">
        <v>1037</v>
      </c>
      <c r="K4538" s="400">
        <v>33.229999999999997</v>
      </c>
      <c r="L4538" s="399" t="s">
        <v>951</v>
      </c>
    </row>
    <row r="4539" spans="1:12" ht="13.5">
      <c r="A4539" s="399" t="s">
        <v>4248</v>
      </c>
      <c r="B4539" s="399" t="s">
        <v>4249</v>
      </c>
      <c r="C4539" s="399" t="s">
        <v>5773</v>
      </c>
      <c r="D4539" s="399" t="s">
        <v>5774</v>
      </c>
      <c r="E4539" s="400" t="s">
        <v>947</v>
      </c>
      <c r="F4539" s="399" t="s">
        <v>947</v>
      </c>
      <c r="G4539" s="399">
        <v>94490</v>
      </c>
      <c r="H4539" s="399" t="s">
        <v>5792</v>
      </c>
      <c r="I4539" s="399" t="s">
        <v>1036</v>
      </c>
      <c r="J4539" s="399" t="s">
        <v>1037</v>
      </c>
      <c r="K4539" s="400">
        <v>54.65</v>
      </c>
      <c r="L4539" s="399" t="s">
        <v>951</v>
      </c>
    </row>
    <row r="4540" spans="1:12" ht="13.5">
      <c r="A4540" s="399" t="s">
        <v>4248</v>
      </c>
      <c r="B4540" s="399" t="s">
        <v>4249</v>
      </c>
      <c r="C4540" s="399" t="s">
        <v>5773</v>
      </c>
      <c r="D4540" s="399" t="s">
        <v>5774</v>
      </c>
      <c r="E4540" s="400" t="s">
        <v>947</v>
      </c>
      <c r="F4540" s="399" t="s">
        <v>947</v>
      </c>
      <c r="G4540" s="399">
        <v>94491</v>
      </c>
      <c r="H4540" s="399" t="s">
        <v>5793</v>
      </c>
      <c r="I4540" s="399" t="s">
        <v>1036</v>
      </c>
      <c r="J4540" s="399" t="s">
        <v>1037</v>
      </c>
      <c r="K4540" s="400">
        <v>74.540000000000006</v>
      </c>
      <c r="L4540" s="399" t="s">
        <v>951</v>
      </c>
    </row>
    <row r="4541" spans="1:12" ht="13.5">
      <c r="A4541" s="399" t="s">
        <v>4248</v>
      </c>
      <c r="B4541" s="399" t="s">
        <v>4249</v>
      </c>
      <c r="C4541" s="399" t="s">
        <v>5773</v>
      </c>
      <c r="D4541" s="399" t="s">
        <v>5774</v>
      </c>
      <c r="E4541" s="400" t="s">
        <v>947</v>
      </c>
      <c r="F4541" s="399" t="s">
        <v>947</v>
      </c>
      <c r="G4541" s="399">
        <v>94492</v>
      </c>
      <c r="H4541" s="399" t="s">
        <v>5794</v>
      </c>
      <c r="I4541" s="399" t="s">
        <v>1036</v>
      </c>
      <c r="J4541" s="399" t="s">
        <v>1037</v>
      </c>
      <c r="K4541" s="400">
        <v>76.58</v>
      </c>
      <c r="L4541" s="399" t="s">
        <v>951</v>
      </c>
    </row>
    <row r="4542" spans="1:12" ht="13.5">
      <c r="A4542" s="399" t="s">
        <v>4248</v>
      </c>
      <c r="B4542" s="399" t="s">
        <v>4249</v>
      </c>
      <c r="C4542" s="399" t="s">
        <v>5773</v>
      </c>
      <c r="D4542" s="399" t="s">
        <v>5774</v>
      </c>
      <c r="E4542" s="400" t="s">
        <v>947</v>
      </c>
      <c r="F4542" s="399" t="s">
        <v>947</v>
      </c>
      <c r="G4542" s="399">
        <v>94493</v>
      </c>
      <c r="H4542" s="399" t="s">
        <v>5795</v>
      </c>
      <c r="I4542" s="399" t="s">
        <v>1036</v>
      </c>
      <c r="J4542" s="399" t="s">
        <v>1037</v>
      </c>
      <c r="K4542" s="400">
        <v>139.66999999999999</v>
      </c>
      <c r="L4542" s="399" t="s">
        <v>951</v>
      </c>
    </row>
    <row r="4543" spans="1:12" ht="13.5">
      <c r="A4543" s="399" t="s">
        <v>4248</v>
      </c>
      <c r="B4543" s="399" t="s">
        <v>4249</v>
      </c>
      <c r="C4543" s="399" t="s">
        <v>5773</v>
      </c>
      <c r="D4543" s="399" t="s">
        <v>5774</v>
      </c>
      <c r="E4543" s="400" t="s">
        <v>947</v>
      </c>
      <c r="F4543" s="399" t="s">
        <v>947</v>
      </c>
      <c r="G4543" s="399">
        <v>94494</v>
      </c>
      <c r="H4543" s="399" t="s">
        <v>5796</v>
      </c>
      <c r="I4543" s="399" t="s">
        <v>1036</v>
      </c>
      <c r="J4543" s="399" t="s">
        <v>1037</v>
      </c>
      <c r="K4543" s="400">
        <v>59.17</v>
      </c>
      <c r="L4543" s="399" t="s">
        <v>951</v>
      </c>
    </row>
    <row r="4544" spans="1:12" ht="13.5">
      <c r="A4544" s="399" t="s">
        <v>4248</v>
      </c>
      <c r="B4544" s="399" t="s">
        <v>4249</v>
      </c>
      <c r="C4544" s="399" t="s">
        <v>5773</v>
      </c>
      <c r="D4544" s="399" t="s">
        <v>5774</v>
      </c>
      <c r="E4544" s="400" t="s">
        <v>947</v>
      </c>
      <c r="F4544" s="399" t="s">
        <v>947</v>
      </c>
      <c r="G4544" s="399">
        <v>94495</v>
      </c>
      <c r="H4544" s="399" t="s">
        <v>5797</v>
      </c>
      <c r="I4544" s="399" t="s">
        <v>1036</v>
      </c>
      <c r="J4544" s="399" t="s">
        <v>1037</v>
      </c>
      <c r="K4544" s="400">
        <v>75.760000000000005</v>
      </c>
      <c r="L4544" s="399" t="s">
        <v>951</v>
      </c>
    </row>
    <row r="4545" spans="1:12" ht="13.5">
      <c r="A4545" s="399" t="s">
        <v>4248</v>
      </c>
      <c r="B4545" s="399" t="s">
        <v>4249</v>
      </c>
      <c r="C4545" s="399" t="s">
        <v>5773</v>
      </c>
      <c r="D4545" s="399" t="s">
        <v>5774</v>
      </c>
      <c r="E4545" s="400" t="s">
        <v>947</v>
      </c>
      <c r="F4545" s="399" t="s">
        <v>947</v>
      </c>
      <c r="G4545" s="399">
        <v>94496</v>
      </c>
      <c r="H4545" s="399" t="s">
        <v>5798</v>
      </c>
      <c r="I4545" s="399" t="s">
        <v>1036</v>
      </c>
      <c r="J4545" s="399" t="s">
        <v>1037</v>
      </c>
      <c r="K4545" s="400">
        <v>92.89</v>
      </c>
      <c r="L4545" s="399" t="s">
        <v>951</v>
      </c>
    </row>
    <row r="4546" spans="1:12" ht="13.5">
      <c r="A4546" s="399" t="s">
        <v>4248</v>
      </c>
      <c r="B4546" s="399" t="s">
        <v>4249</v>
      </c>
      <c r="C4546" s="399" t="s">
        <v>5773</v>
      </c>
      <c r="D4546" s="399" t="s">
        <v>5774</v>
      </c>
      <c r="E4546" s="400" t="s">
        <v>947</v>
      </c>
      <c r="F4546" s="399" t="s">
        <v>947</v>
      </c>
      <c r="G4546" s="399">
        <v>94497</v>
      </c>
      <c r="H4546" s="399" t="s">
        <v>5799</v>
      </c>
      <c r="I4546" s="399" t="s">
        <v>1036</v>
      </c>
      <c r="J4546" s="399" t="s">
        <v>1037</v>
      </c>
      <c r="K4546" s="400">
        <v>109.1</v>
      </c>
      <c r="L4546" s="399" t="s">
        <v>951</v>
      </c>
    </row>
    <row r="4547" spans="1:12" ht="13.5">
      <c r="A4547" s="399" t="s">
        <v>4248</v>
      </c>
      <c r="B4547" s="399" t="s">
        <v>4249</v>
      </c>
      <c r="C4547" s="399" t="s">
        <v>5773</v>
      </c>
      <c r="D4547" s="399" t="s">
        <v>5774</v>
      </c>
      <c r="E4547" s="400" t="s">
        <v>947</v>
      </c>
      <c r="F4547" s="399" t="s">
        <v>947</v>
      </c>
      <c r="G4547" s="399">
        <v>94498</v>
      </c>
      <c r="H4547" s="399" t="s">
        <v>5800</v>
      </c>
      <c r="I4547" s="399" t="s">
        <v>1036</v>
      </c>
      <c r="J4547" s="399" t="s">
        <v>1037</v>
      </c>
      <c r="K4547" s="400">
        <v>141.1</v>
      </c>
      <c r="L4547" s="399" t="s">
        <v>951</v>
      </c>
    </row>
    <row r="4548" spans="1:12" ht="13.5">
      <c r="A4548" s="399" t="s">
        <v>4248</v>
      </c>
      <c r="B4548" s="399" t="s">
        <v>4249</v>
      </c>
      <c r="C4548" s="399" t="s">
        <v>5773</v>
      </c>
      <c r="D4548" s="399" t="s">
        <v>5774</v>
      </c>
      <c r="E4548" s="400" t="s">
        <v>947</v>
      </c>
      <c r="F4548" s="399" t="s">
        <v>947</v>
      </c>
      <c r="G4548" s="399">
        <v>94499</v>
      </c>
      <c r="H4548" s="399" t="s">
        <v>5801</v>
      </c>
      <c r="I4548" s="399" t="s">
        <v>1036</v>
      </c>
      <c r="J4548" s="399" t="s">
        <v>1037</v>
      </c>
      <c r="K4548" s="400">
        <v>257.64999999999998</v>
      </c>
      <c r="L4548" s="399" t="s">
        <v>951</v>
      </c>
    </row>
    <row r="4549" spans="1:12" ht="13.5">
      <c r="A4549" s="399" t="s">
        <v>4248</v>
      </c>
      <c r="B4549" s="399" t="s">
        <v>4249</v>
      </c>
      <c r="C4549" s="399" t="s">
        <v>5773</v>
      </c>
      <c r="D4549" s="399" t="s">
        <v>5774</v>
      </c>
      <c r="E4549" s="400" t="s">
        <v>947</v>
      </c>
      <c r="F4549" s="399" t="s">
        <v>947</v>
      </c>
      <c r="G4549" s="399">
        <v>94500</v>
      </c>
      <c r="H4549" s="399" t="s">
        <v>5802</v>
      </c>
      <c r="I4549" s="399" t="s">
        <v>1036</v>
      </c>
      <c r="J4549" s="399" t="s">
        <v>1037</v>
      </c>
      <c r="K4549" s="400">
        <v>306.44</v>
      </c>
      <c r="L4549" s="399" t="s">
        <v>951</v>
      </c>
    </row>
    <row r="4550" spans="1:12" ht="13.5">
      <c r="A4550" s="399" t="s">
        <v>4248</v>
      </c>
      <c r="B4550" s="399" t="s">
        <v>4249</v>
      </c>
      <c r="C4550" s="399" t="s">
        <v>5773</v>
      </c>
      <c r="D4550" s="399" t="s">
        <v>5774</v>
      </c>
      <c r="E4550" s="400" t="s">
        <v>947</v>
      </c>
      <c r="F4550" s="399" t="s">
        <v>947</v>
      </c>
      <c r="G4550" s="399">
        <v>94501</v>
      </c>
      <c r="H4550" s="399" t="s">
        <v>5803</v>
      </c>
      <c r="I4550" s="399" t="s">
        <v>1036</v>
      </c>
      <c r="J4550" s="399" t="s">
        <v>1037</v>
      </c>
      <c r="K4550" s="400">
        <v>601.73</v>
      </c>
      <c r="L4550" s="399" t="s">
        <v>951</v>
      </c>
    </row>
    <row r="4551" spans="1:12" ht="13.5">
      <c r="A4551" s="399" t="s">
        <v>4248</v>
      </c>
      <c r="B4551" s="399" t="s">
        <v>4249</v>
      </c>
      <c r="C4551" s="399" t="s">
        <v>5773</v>
      </c>
      <c r="D4551" s="399" t="s">
        <v>5774</v>
      </c>
      <c r="E4551" s="400" t="s">
        <v>947</v>
      </c>
      <c r="F4551" s="399" t="s">
        <v>947</v>
      </c>
      <c r="G4551" s="399">
        <v>94792</v>
      </c>
      <c r="H4551" s="399" t="s">
        <v>5804</v>
      </c>
      <c r="I4551" s="399" t="s">
        <v>1036</v>
      </c>
      <c r="J4551" s="399" t="s">
        <v>1037</v>
      </c>
      <c r="K4551" s="400">
        <v>116.16</v>
      </c>
      <c r="L4551" s="399" t="s">
        <v>951</v>
      </c>
    </row>
    <row r="4552" spans="1:12" ht="13.5">
      <c r="A4552" s="399" t="s">
        <v>4248</v>
      </c>
      <c r="B4552" s="399" t="s">
        <v>4249</v>
      </c>
      <c r="C4552" s="399" t="s">
        <v>5773</v>
      </c>
      <c r="D4552" s="399" t="s">
        <v>5774</v>
      </c>
      <c r="E4552" s="400" t="s">
        <v>947</v>
      </c>
      <c r="F4552" s="399" t="s">
        <v>947</v>
      </c>
      <c r="G4552" s="399">
        <v>94793</v>
      </c>
      <c r="H4552" s="399" t="s">
        <v>5805</v>
      </c>
      <c r="I4552" s="399" t="s">
        <v>1036</v>
      </c>
      <c r="J4552" s="399" t="s">
        <v>1037</v>
      </c>
      <c r="K4552" s="400">
        <v>150.30000000000001</v>
      </c>
      <c r="L4552" s="399" t="s">
        <v>951</v>
      </c>
    </row>
    <row r="4553" spans="1:12" ht="13.5">
      <c r="A4553" s="399" t="s">
        <v>4248</v>
      </c>
      <c r="B4553" s="399" t="s">
        <v>4249</v>
      </c>
      <c r="C4553" s="399" t="s">
        <v>5773</v>
      </c>
      <c r="D4553" s="399" t="s">
        <v>5774</v>
      </c>
      <c r="E4553" s="400" t="s">
        <v>947</v>
      </c>
      <c r="F4553" s="399" t="s">
        <v>947</v>
      </c>
      <c r="G4553" s="399">
        <v>94794</v>
      </c>
      <c r="H4553" s="399" t="s">
        <v>5806</v>
      </c>
      <c r="I4553" s="399" t="s">
        <v>1036</v>
      </c>
      <c r="J4553" s="399" t="s">
        <v>1037</v>
      </c>
      <c r="K4553" s="400">
        <v>155.77000000000001</v>
      </c>
      <c r="L4553" s="399" t="s">
        <v>951</v>
      </c>
    </row>
    <row r="4554" spans="1:12" ht="13.5">
      <c r="A4554" s="399" t="s">
        <v>4248</v>
      </c>
      <c r="B4554" s="399" t="s">
        <v>4249</v>
      </c>
      <c r="C4554" s="399" t="s">
        <v>5773</v>
      </c>
      <c r="D4554" s="399" t="s">
        <v>5774</v>
      </c>
      <c r="E4554" s="400" t="s">
        <v>947</v>
      </c>
      <c r="F4554" s="399" t="s">
        <v>947</v>
      </c>
      <c r="G4554" s="399">
        <v>94795</v>
      </c>
      <c r="H4554" s="399" t="s">
        <v>5807</v>
      </c>
      <c r="I4554" s="399" t="s">
        <v>1036</v>
      </c>
      <c r="J4554" s="399" t="s">
        <v>1037</v>
      </c>
      <c r="K4554" s="400">
        <v>36.93</v>
      </c>
      <c r="L4554" s="399" t="s">
        <v>951</v>
      </c>
    </row>
    <row r="4555" spans="1:12" ht="13.5">
      <c r="A4555" s="399" t="s">
        <v>4248</v>
      </c>
      <c r="B4555" s="399" t="s">
        <v>4249</v>
      </c>
      <c r="C4555" s="399" t="s">
        <v>5773</v>
      </c>
      <c r="D4555" s="399" t="s">
        <v>5774</v>
      </c>
      <c r="E4555" s="400" t="s">
        <v>947</v>
      </c>
      <c r="F4555" s="399" t="s">
        <v>947</v>
      </c>
      <c r="G4555" s="399">
        <v>94796</v>
      </c>
      <c r="H4555" s="399" t="s">
        <v>5808</v>
      </c>
      <c r="I4555" s="399" t="s">
        <v>1036</v>
      </c>
      <c r="J4555" s="399" t="s">
        <v>1037</v>
      </c>
      <c r="K4555" s="400">
        <v>42.16</v>
      </c>
      <c r="L4555" s="399" t="s">
        <v>951</v>
      </c>
    </row>
    <row r="4556" spans="1:12" ht="13.5">
      <c r="A4556" s="399" t="s">
        <v>4248</v>
      </c>
      <c r="B4556" s="399" t="s">
        <v>4249</v>
      </c>
      <c r="C4556" s="399" t="s">
        <v>5773</v>
      </c>
      <c r="D4556" s="399" t="s">
        <v>5774</v>
      </c>
      <c r="E4556" s="400" t="s">
        <v>947</v>
      </c>
      <c r="F4556" s="399" t="s">
        <v>947</v>
      </c>
      <c r="G4556" s="399">
        <v>94797</v>
      </c>
      <c r="H4556" s="399" t="s">
        <v>5809</v>
      </c>
      <c r="I4556" s="399" t="s">
        <v>1036</v>
      </c>
      <c r="J4556" s="399" t="s">
        <v>1037</v>
      </c>
      <c r="K4556" s="400">
        <v>64.849999999999994</v>
      </c>
      <c r="L4556" s="399" t="s">
        <v>951</v>
      </c>
    </row>
    <row r="4557" spans="1:12" ht="13.5">
      <c r="A4557" s="399" t="s">
        <v>4248</v>
      </c>
      <c r="B4557" s="399" t="s">
        <v>4249</v>
      </c>
      <c r="C4557" s="399" t="s">
        <v>5773</v>
      </c>
      <c r="D4557" s="399" t="s">
        <v>5774</v>
      </c>
      <c r="E4557" s="400" t="s">
        <v>947</v>
      </c>
      <c r="F4557" s="399" t="s">
        <v>947</v>
      </c>
      <c r="G4557" s="399">
        <v>94798</v>
      </c>
      <c r="H4557" s="399" t="s">
        <v>5810</v>
      </c>
      <c r="I4557" s="399" t="s">
        <v>1036</v>
      </c>
      <c r="J4557" s="399" t="s">
        <v>1037</v>
      </c>
      <c r="K4557" s="400">
        <v>145.19</v>
      </c>
      <c r="L4557" s="399" t="s">
        <v>951</v>
      </c>
    </row>
    <row r="4558" spans="1:12" ht="13.5">
      <c r="A4558" s="399" t="s">
        <v>4248</v>
      </c>
      <c r="B4558" s="399" t="s">
        <v>4249</v>
      </c>
      <c r="C4558" s="399" t="s">
        <v>5773</v>
      </c>
      <c r="D4558" s="399" t="s">
        <v>5774</v>
      </c>
      <c r="E4558" s="400" t="s">
        <v>947</v>
      </c>
      <c r="F4558" s="399" t="s">
        <v>947</v>
      </c>
      <c r="G4558" s="399">
        <v>94799</v>
      </c>
      <c r="H4558" s="399" t="s">
        <v>5811</v>
      </c>
      <c r="I4558" s="399" t="s">
        <v>1036</v>
      </c>
      <c r="J4558" s="399" t="s">
        <v>1037</v>
      </c>
      <c r="K4558" s="400">
        <v>139.46</v>
      </c>
      <c r="L4558" s="399" t="s">
        <v>951</v>
      </c>
    </row>
    <row r="4559" spans="1:12" ht="13.5">
      <c r="A4559" s="399" t="s">
        <v>4248</v>
      </c>
      <c r="B4559" s="399" t="s">
        <v>4249</v>
      </c>
      <c r="C4559" s="399" t="s">
        <v>5773</v>
      </c>
      <c r="D4559" s="399" t="s">
        <v>5774</v>
      </c>
      <c r="E4559" s="400" t="s">
        <v>947</v>
      </c>
      <c r="F4559" s="399" t="s">
        <v>947</v>
      </c>
      <c r="G4559" s="399">
        <v>94800</v>
      </c>
      <c r="H4559" s="399" t="s">
        <v>5812</v>
      </c>
      <c r="I4559" s="399" t="s">
        <v>1036</v>
      </c>
      <c r="J4559" s="399" t="s">
        <v>1037</v>
      </c>
      <c r="K4559" s="400">
        <v>240.21</v>
      </c>
      <c r="L4559" s="399" t="s">
        <v>951</v>
      </c>
    </row>
    <row r="4560" spans="1:12" ht="13.5">
      <c r="A4560" s="399" t="s">
        <v>4248</v>
      </c>
      <c r="B4560" s="399" t="s">
        <v>4249</v>
      </c>
      <c r="C4560" s="399" t="s">
        <v>5773</v>
      </c>
      <c r="D4560" s="399" t="s">
        <v>5774</v>
      </c>
      <c r="E4560" s="400" t="s">
        <v>947</v>
      </c>
      <c r="F4560" s="399" t="s">
        <v>947</v>
      </c>
      <c r="G4560" s="399">
        <v>95248</v>
      </c>
      <c r="H4560" s="399" t="s">
        <v>5813</v>
      </c>
      <c r="I4560" s="399" t="s">
        <v>1036</v>
      </c>
      <c r="J4560" s="399" t="s">
        <v>1037</v>
      </c>
      <c r="K4560" s="400">
        <v>71.25</v>
      </c>
      <c r="L4560" s="399" t="s">
        <v>951</v>
      </c>
    </row>
    <row r="4561" spans="1:12" ht="13.5">
      <c r="A4561" s="399" t="s">
        <v>4248</v>
      </c>
      <c r="B4561" s="399" t="s">
        <v>4249</v>
      </c>
      <c r="C4561" s="399" t="s">
        <v>5773</v>
      </c>
      <c r="D4561" s="399" t="s">
        <v>5774</v>
      </c>
      <c r="E4561" s="400" t="s">
        <v>947</v>
      </c>
      <c r="F4561" s="399" t="s">
        <v>947</v>
      </c>
      <c r="G4561" s="399">
        <v>95249</v>
      </c>
      <c r="H4561" s="399" t="s">
        <v>5814</v>
      </c>
      <c r="I4561" s="399" t="s">
        <v>1036</v>
      </c>
      <c r="J4561" s="399" t="s">
        <v>1037</v>
      </c>
      <c r="K4561" s="400">
        <v>77.540000000000006</v>
      </c>
      <c r="L4561" s="399" t="s">
        <v>951</v>
      </c>
    </row>
    <row r="4562" spans="1:12" ht="13.5">
      <c r="A4562" s="399" t="s">
        <v>4248</v>
      </c>
      <c r="B4562" s="399" t="s">
        <v>4249</v>
      </c>
      <c r="C4562" s="399" t="s">
        <v>5773</v>
      </c>
      <c r="D4562" s="399" t="s">
        <v>5774</v>
      </c>
      <c r="E4562" s="400" t="s">
        <v>947</v>
      </c>
      <c r="F4562" s="399" t="s">
        <v>947</v>
      </c>
      <c r="G4562" s="399">
        <v>95250</v>
      </c>
      <c r="H4562" s="399" t="s">
        <v>5815</v>
      </c>
      <c r="I4562" s="399" t="s">
        <v>1036</v>
      </c>
      <c r="J4562" s="399" t="s">
        <v>1037</v>
      </c>
      <c r="K4562" s="400">
        <v>94.01</v>
      </c>
      <c r="L4562" s="399" t="s">
        <v>951</v>
      </c>
    </row>
    <row r="4563" spans="1:12" ht="13.5">
      <c r="A4563" s="399" t="s">
        <v>4248</v>
      </c>
      <c r="B4563" s="399" t="s">
        <v>4249</v>
      </c>
      <c r="C4563" s="399" t="s">
        <v>5773</v>
      </c>
      <c r="D4563" s="399" t="s">
        <v>5774</v>
      </c>
      <c r="E4563" s="400" t="s">
        <v>947</v>
      </c>
      <c r="F4563" s="399" t="s">
        <v>947</v>
      </c>
      <c r="G4563" s="399">
        <v>95251</v>
      </c>
      <c r="H4563" s="399" t="s">
        <v>5816</v>
      </c>
      <c r="I4563" s="399" t="s">
        <v>1036</v>
      </c>
      <c r="J4563" s="399" t="s">
        <v>1037</v>
      </c>
      <c r="K4563" s="400">
        <v>125.87</v>
      </c>
      <c r="L4563" s="399" t="s">
        <v>951</v>
      </c>
    </row>
    <row r="4564" spans="1:12" ht="13.5">
      <c r="A4564" s="399" t="s">
        <v>4248</v>
      </c>
      <c r="B4564" s="399" t="s">
        <v>4249</v>
      </c>
      <c r="C4564" s="399" t="s">
        <v>5773</v>
      </c>
      <c r="D4564" s="399" t="s">
        <v>5774</v>
      </c>
      <c r="E4564" s="400" t="s">
        <v>947</v>
      </c>
      <c r="F4564" s="399" t="s">
        <v>947</v>
      </c>
      <c r="G4564" s="399">
        <v>95252</v>
      </c>
      <c r="H4564" s="399" t="s">
        <v>5817</v>
      </c>
      <c r="I4564" s="399" t="s">
        <v>1036</v>
      </c>
      <c r="J4564" s="399" t="s">
        <v>1037</v>
      </c>
      <c r="K4564" s="400">
        <v>145.29</v>
      </c>
      <c r="L4564" s="399" t="s">
        <v>951</v>
      </c>
    </row>
    <row r="4565" spans="1:12" ht="13.5">
      <c r="A4565" s="399" t="s">
        <v>4248</v>
      </c>
      <c r="B4565" s="399" t="s">
        <v>4249</v>
      </c>
      <c r="C4565" s="399" t="s">
        <v>5773</v>
      </c>
      <c r="D4565" s="399" t="s">
        <v>5774</v>
      </c>
      <c r="E4565" s="400" t="s">
        <v>947</v>
      </c>
      <c r="F4565" s="399" t="s">
        <v>947</v>
      </c>
      <c r="G4565" s="399">
        <v>95253</v>
      </c>
      <c r="H4565" s="399" t="s">
        <v>5818</v>
      </c>
      <c r="I4565" s="399" t="s">
        <v>1036</v>
      </c>
      <c r="J4565" s="399" t="s">
        <v>1037</v>
      </c>
      <c r="K4565" s="400">
        <v>208.53</v>
      </c>
      <c r="L4565" s="399" t="s">
        <v>951</v>
      </c>
    </row>
    <row r="4566" spans="1:12" ht="13.5">
      <c r="A4566" s="399" t="s">
        <v>4248</v>
      </c>
      <c r="B4566" s="399" t="s">
        <v>4249</v>
      </c>
      <c r="C4566" s="399" t="s">
        <v>5773</v>
      </c>
      <c r="D4566" s="399" t="s">
        <v>5774</v>
      </c>
      <c r="E4566" s="400" t="s">
        <v>947</v>
      </c>
      <c r="F4566" s="399" t="s">
        <v>947</v>
      </c>
      <c r="G4566" s="399">
        <v>99619</v>
      </c>
      <c r="H4566" s="399" t="s">
        <v>5819</v>
      </c>
      <c r="I4566" s="399" t="s">
        <v>1036</v>
      </c>
      <c r="J4566" s="399" t="s">
        <v>950</v>
      </c>
      <c r="K4566" s="400">
        <v>60.93</v>
      </c>
      <c r="L4566" s="399" t="s">
        <v>951</v>
      </c>
    </row>
    <row r="4567" spans="1:12" ht="13.5">
      <c r="A4567" s="399" t="s">
        <v>4248</v>
      </c>
      <c r="B4567" s="399" t="s">
        <v>4249</v>
      </c>
      <c r="C4567" s="399" t="s">
        <v>5773</v>
      </c>
      <c r="D4567" s="399" t="s">
        <v>5774</v>
      </c>
      <c r="E4567" s="400" t="s">
        <v>947</v>
      </c>
      <c r="F4567" s="399" t="s">
        <v>947</v>
      </c>
      <c r="G4567" s="399">
        <v>99620</v>
      </c>
      <c r="H4567" s="399" t="s">
        <v>5820</v>
      </c>
      <c r="I4567" s="399" t="s">
        <v>1036</v>
      </c>
      <c r="J4567" s="399" t="s">
        <v>950</v>
      </c>
      <c r="K4567" s="400">
        <v>102.43</v>
      </c>
      <c r="L4567" s="399" t="s">
        <v>951</v>
      </c>
    </row>
    <row r="4568" spans="1:12" ht="13.5">
      <c r="A4568" s="399" t="s">
        <v>4248</v>
      </c>
      <c r="B4568" s="399" t="s">
        <v>4249</v>
      </c>
      <c r="C4568" s="399" t="s">
        <v>5773</v>
      </c>
      <c r="D4568" s="399" t="s">
        <v>5774</v>
      </c>
      <c r="E4568" s="400" t="s">
        <v>947</v>
      </c>
      <c r="F4568" s="399" t="s">
        <v>947</v>
      </c>
      <c r="G4568" s="399">
        <v>99621</v>
      </c>
      <c r="H4568" s="399" t="s">
        <v>5821</v>
      </c>
      <c r="I4568" s="399" t="s">
        <v>1036</v>
      </c>
      <c r="J4568" s="399" t="s">
        <v>950</v>
      </c>
      <c r="K4568" s="400">
        <v>138.88999999999999</v>
      </c>
      <c r="L4568" s="399" t="s">
        <v>951</v>
      </c>
    </row>
    <row r="4569" spans="1:12" ht="13.5">
      <c r="A4569" s="399" t="s">
        <v>4248</v>
      </c>
      <c r="B4569" s="399" t="s">
        <v>4249</v>
      </c>
      <c r="C4569" s="399" t="s">
        <v>5773</v>
      </c>
      <c r="D4569" s="399" t="s">
        <v>5774</v>
      </c>
      <c r="E4569" s="400" t="s">
        <v>947</v>
      </c>
      <c r="F4569" s="399" t="s">
        <v>947</v>
      </c>
      <c r="G4569" s="399">
        <v>99622</v>
      </c>
      <c r="H4569" s="399" t="s">
        <v>5822</v>
      </c>
      <c r="I4569" s="399" t="s">
        <v>1036</v>
      </c>
      <c r="J4569" s="399" t="s">
        <v>950</v>
      </c>
      <c r="K4569" s="400">
        <v>151.55000000000001</v>
      </c>
      <c r="L4569" s="399" t="s">
        <v>951</v>
      </c>
    </row>
    <row r="4570" spans="1:12" ht="13.5">
      <c r="A4570" s="399" t="s">
        <v>4248</v>
      </c>
      <c r="B4570" s="399" t="s">
        <v>4249</v>
      </c>
      <c r="C4570" s="399" t="s">
        <v>5773</v>
      </c>
      <c r="D4570" s="399" t="s">
        <v>5774</v>
      </c>
      <c r="E4570" s="400" t="s">
        <v>947</v>
      </c>
      <c r="F4570" s="399" t="s">
        <v>947</v>
      </c>
      <c r="G4570" s="399">
        <v>99623</v>
      </c>
      <c r="H4570" s="399" t="s">
        <v>5823</v>
      </c>
      <c r="I4570" s="399" t="s">
        <v>1036</v>
      </c>
      <c r="J4570" s="399" t="s">
        <v>950</v>
      </c>
      <c r="K4570" s="400">
        <v>201.21</v>
      </c>
      <c r="L4570" s="399" t="s">
        <v>951</v>
      </c>
    </row>
    <row r="4571" spans="1:12" ht="13.5">
      <c r="A4571" s="399" t="s">
        <v>4248</v>
      </c>
      <c r="B4571" s="399" t="s">
        <v>4249</v>
      </c>
      <c r="C4571" s="399" t="s">
        <v>5773</v>
      </c>
      <c r="D4571" s="399" t="s">
        <v>5774</v>
      </c>
      <c r="E4571" s="400" t="s">
        <v>947</v>
      </c>
      <c r="F4571" s="399" t="s">
        <v>947</v>
      </c>
      <c r="G4571" s="399">
        <v>99624</v>
      </c>
      <c r="H4571" s="399" t="s">
        <v>5824</v>
      </c>
      <c r="I4571" s="399" t="s">
        <v>1036</v>
      </c>
      <c r="J4571" s="399" t="s">
        <v>950</v>
      </c>
      <c r="K4571" s="400">
        <v>273.73</v>
      </c>
      <c r="L4571" s="399" t="s">
        <v>951</v>
      </c>
    </row>
    <row r="4572" spans="1:12" ht="13.5">
      <c r="A4572" s="399" t="s">
        <v>4248</v>
      </c>
      <c r="B4572" s="399" t="s">
        <v>4249</v>
      </c>
      <c r="C4572" s="399" t="s">
        <v>5773</v>
      </c>
      <c r="D4572" s="399" t="s">
        <v>5774</v>
      </c>
      <c r="E4572" s="400" t="s">
        <v>947</v>
      </c>
      <c r="F4572" s="399" t="s">
        <v>947</v>
      </c>
      <c r="G4572" s="399">
        <v>99625</v>
      </c>
      <c r="H4572" s="399" t="s">
        <v>5825</v>
      </c>
      <c r="I4572" s="399" t="s">
        <v>1036</v>
      </c>
      <c r="J4572" s="399" t="s">
        <v>950</v>
      </c>
      <c r="K4572" s="400">
        <v>367.05</v>
      </c>
      <c r="L4572" s="399" t="s">
        <v>951</v>
      </c>
    </row>
    <row r="4573" spans="1:12" ht="13.5">
      <c r="A4573" s="399" t="s">
        <v>4248</v>
      </c>
      <c r="B4573" s="399" t="s">
        <v>4249</v>
      </c>
      <c r="C4573" s="399" t="s">
        <v>5773</v>
      </c>
      <c r="D4573" s="399" t="s">
        <v>5774</v>
      </c>
      <c r="E4573" s="400" t="s">
        <v>947</v>
      </c>
      <c r="F4573" s="399" t="s">
        <v>947</v>
      </c>
      <c r="G4573" s="399">
        <v>99626</v>
      </c>
      <c r="H4573" s="399" t="s">
        <v>5826</v>
      </c>
      <c r="I4573" s="399" t="s">
        <v>1036</v>
      </c>
      <c r="J4573" s="399" t="s">
        <v>950</v>
      </c>
      <c r="K4573" s="400">
        <v>550.58000000000004</v>
      </c>
      <c r="L4573" s="399" t="s">
        <v>951</v>
      </c>
    </row>
    <row r="4574" spans="1:12" ht="13.5">
      <c r="A4574" s="399" t="s">
        <v>4248</v>
      </c>
      <c r="B4574" s="399" t="s">
        <v>4249</v>
      </c>
      <c r="C4574" s="399" t="s">
        <v>5773</v>
      </c>
      <c r="D4574" s="399" t="s">
        <v>5774</v>
      </c>
      <c r="E4574" s="400" t="s">
        <v>947</v>
      </c>
      <c r="F4574" s="399" t="s">
        <v>947</v>
      </c>
      <c r="G4574" s="399">
        <v>99627</v>
      </c>
      <c r="H4574" s="399" t="s">
        <v>5827</v>
      </c>
      <c r="I4574" s="399" t="s">
        <v>1036</v>
      </c>
      <c r="J4574" s="399" t="s">
        <v>950</v>
      </c>
      <c r="K4574" s="400">
        <v>62.98</v>
      </c>
      <c r="L4574" s="399" t="s">
        <v>951</v>
      </c>
    </row>
    <row r="4575" spans="1:12" ht="13.5">
      <c r="A4575" s="399" t="s">
        <v>4248</v>
      </c>
      <c r="B4575" s="399" t="s">
        <v>4249</v>
      </c>
      <c r="C4575" s="399" t="s">
        <v>5773</v>
      </c>
      <c r="D4575" s="399" t="s">
        <v>5774</v>
      </c>
      <c r="E4575" s="400" t="s">
        <v>947</v>
      </c>
      <c r="F4575" s="399" t="s">
        <v>947</v>
      </c>
      <c r="G4575" s="399">
        <v>99628</v>
      </c>
      <c r="H4575" s="399" t="s">
        <v>5828</v>
      </c>
      <c r="I4575" s="399" t="s">
        <v>1036</v>
      </c>
      <c r="J4575" s="399" t="s">
        <v>950</v>
      </c>
      <c r="K4575" s="400">
        <v>41.93</v>
      </c>
      <c r="L4575" s="399" t="s">
        <v>951</v>
      </c>
    </row>
    <row r="4576" spans="1:12" ht="13.5">
      <c r="A4576" s="399" t="s">
        <v>4248</v>
      </c>
      <c r="B4576" s="399" t="s">
        <v>4249</v>
      </c>
      <c r="C4576" s="399" t="s">
        <v>5773</v>
      </c>
      <c r="D4576" s="399" t="s">
        <v>5774</v>
      </c>
      <c r="E4576" s="400" t="s">
        <v>947</v>
      </c>
      <c r="F4576" s="399" t="s">
        <v>947</v>
      </c>
      <c r="G4576" s="399">
        <v>99629</v>
      </c>
      <c r="H4576" s="399" t="s">
        <v>5829</v>
      </c>
      <c r="I4576" s="399" t="s">
        <v>1036</v>
      </c>
      <c r="J4576" s="399" t="s">
        <v>950</v>
      </c>
      <c r="K4576" s="400">
        <v>67.55</v>
      </c>
      <c r="L4576" s="399" t="s">
        <v>951</v>
      </c>
    </row>
    <row r="4577" spans="1:12" ht="13.5">
      <c r="A4577" s="399" t="s">
        <v>4248</v>
      </c>
      <c r="B4577" s="399" t="s">
        <v>4249</v>
      </c>
      <c r="C4577" s="399" t="s">
        <v>5773</v>
      </c>
      <c r="D4577" s="399" t="s">
        <v>5774</v>
      </c>
      <c r="E4577" s="400" t="s">
        <v>947</v>
      </c>
      <c r="F4577" s="399" t="s">
        <v>947</v>
      </c>
      <c r="G4577" s="399">
        <v>99630</v>
      </c>
      <c r="H4577" s="399" t="s">
        <v>5830</v>
      </c>
      <c r="I4577" s="399" t="s">
        <v>1036</v>
      </c>
      <c r="J4577" s="399" t="s">
        <v>950</v>
      </c>
      <c r="K4577" s="400">
        <v>86.8</v>
      </c>
      <c r="L4577" s="399" t="s">
        <v>951</v>
      </c>
    </row>
    <row r="4578" spans="1:12" ht="13.5">
      <c r="A4578" s="399" t="s">
        <v>4248</v>
      </c>
      <c r="B4578" s="399" t="s">
        <v>4249</v>
      </c>
      <c r="C4578" s="399" t="s">
        <v>5773</v>
      </c>
      <c r="D4578" s="399" t="s">
        <v>5774</v>
      </c>
      <c r="E4578" s="400" t="s">
        <v>947</v>
      </c>
      <c r="F4578" s="399" t="s">
        <v>947</v>
      </c>
      <c r="G4578" s="399">
        <v>99631</v>
      </c>
      <c r="H4578" s="399" t="s">
        <v>5831</v>
      </c>
      <c r="I4578" s="399" t="s">
        <v>1036</v>
      </c>
      <c r="J4578" s="399" t="s">
        <v>950</v>
      </c>
      <c r="K4578" s="400">
        <v>95.26</v>
      </c>
      <c r="L4578" s="399" t="s">
        <v>951</v>
      </c>
    </row>
    <row r="4579" spans="1:12" ht="13.5">
      <c r="A4579" s="399" t="s">
        <v>4248</v>
      </c>
      <c r="B4579" s="399" t="s">
        <v>4249</v>
      </c>
      <c r="C4579" s="399" t="s">
        <v>5773</v>
      </c>
      <c r="D4579" s="399" t="s">
        <v>5774</v>
      </c>
      <c r="E4579" s="400" t="s">
        <v>947</v>
      </c>
      <c r="F4579" s="399" t="s">
        <v>947</v>
      </c>
      <c r="G4579" s="399">
        <v>99632</v>
      </c>
      <c r="H4579" s="399" t="s">
        <v>5832</v>
      </c>
      <c r="I4579" s="399" t="s">
        <v>1036</v>
      </c>
      <c r="J4579" s="399" t="s">
        <v>950</v>
      </c>
      <c r="K4579" s="400">
        <v>125.94</v>
      </c>
      <c r="L4579" s="399" t="s">
        <v>951</v>
      </c>
    </row>
    <row r="4580" spans="1:12" ht="13.5">
      <c r="A4580" s="399" t="s">
        <v>4248</v>
      </c>
      <c r="B4580" s="399" t="s">
        <v>4249</v>
      </c>
      <c r="C4580" s="399" t="s">
        <v>5773</v>
      </c>
      <c r="D4580" s="399" t="s">
        <v>5774</v>
      </c>
      <c r="E4580" s="400" t="s">
        <v>947</v>
      </c>
      <c r="F4580" s="399" t="s">
        <v>947</v>
      </c>
      <c r="G4580" s="399">
        <v>99633</v>
      </c>
      <c r="H4580" s="399" t="s">
        <v>5833</v>
      </c>
      <c r="I4580" s="399" t="s">
        <v>1036</v>
      </c>
      <c r="J4580" s="399" t="s">
        <v>950</v>
      </c>
      <c r="K4580" s="400">
        <v>238.26</v>
      </c>
      <c r="L4580" s="399" t="s">
        <v>951</v>
      </c>
    </row>
    <row r="4581" spans="1:12" ht="13.5">
      <c r="A4581" s="399" t="s">
        <v>4248</v>
      </c>
      <c r="B4581" s="399" t="s">
        <v>4249</v>
      </c>
      <c r="C4581" s="399" t="s">
        <v>5773</v>
      </c>
      <c r="D4581" s="399" t="s">
        <v>5774</v>
      </c>
      <c r="E4581" s="400" t="s">
        <v>947</v>
      </c>
      <c r="F4581" s="399" t="s">
        <v>947</v>
      </c>
      <c r="G4581" s="399">
        <v>99634</v>
      </c>
      <c r="H4581" s="399" t="s">
        <v>5834</v>
      </c>
      <c r="I4581" s="399" t="s">
        <v>1036</v>
      </c>
      <c r="J4581" s="399" t="s">
        <v>950</v>
      </c>
      <c r="K4581" s="400">
        <v>388.55</v>
      </c>
      <c r="L4581" s="399" t="s">
        <v>951</v>
      </c>
    </row>
    <row r="4582" spans="1:12" ht="13.5">
      <c r="A4582" s="399" t="s">
        <v>4248</v>
      </c>
      <c r="B4582" s="399" t="s">
        <v>4249</v>
      </c>
      <c r="C4582" s="399" t="s">
        <v>5773</v>
      </c>
      <c r="D4582" s="399" t="s">
        <v>5774</v>
      </c>
      <c r="E4582" s="400" t="s">
        <v>947</v>
      </c>
      <c r="F4582" s="399" t="s">
        <v>947</v>
      </c>
      <c r="G4582" s="399">
        <v>99635</v>
      </c>
      <c r="H4582" s="399" t="s">
        <v>5835</v>
      </c>
      <c r="I4582" s="399" t="s">
        <v>1036</v>
      </c>
      <c r="J4582" s="399" t="s">
        <v>1037</v>
      </c>
      <c r="K4582" s="400">
        <v>208.52</v>
      </c>
      <c r="L4582" s="399" t="s">
        <v>951</v>
      </c>
    </row>
    <row r="4583" spans="1:12" ht="13.5">
      <c r="A4583" s="399" t="s">
        <v>4248</v>
      </c>
      <c r="B4583" s="399" t="s">
        <v>4249</v>
      </c>
      <c r="C4583" s="399" t="s">
        <v>5836</v>
      </c>
      <c r="D4583" s="399" t="s">
        <v>5837</v>
      </c>
      <c r="E4583" s="400" t="s">
        <v>947</v>
      </c>
      <c r="F4583" s="399" t="s">
        <v>947</v>
      </c>
      <c r="G4583" s="399">
        <v>95634</v>
      </c>
      <c r="H4583" s="399" t="s">
        <v>5838</v>
      </c>
      <c r="I4583" s="399" t="s">
        <v>1036</v>
      </c>
      <c r="J4583" s="399" t="s">
        <v>1037</v>
      </c>
      <c r="K4583" s="400">
        <v>123.92</v>
      </c>
      <c r="L4583" s="399" t="s">
        <v>951</v>
      </c>
    </row>
    <row r="4584" spans="1:12" ht="13.5">
      <c r="A4584" s="399" t="s">
        <v>4248</v>
      </c>
      <c r="B4584" s="399" t="s">
        <v>4249</v>
      </c>
      <c r="C4584" s="399" t="s">
        <v>5836</v>
      </c>
      <c r="D4584" s="399" t="s">
        <v>5837</v>
      </c>
      <c r="E4584" s="400" t="s">
        <v>947</v>
      </c>
      <c r="F4584" s="399" t="s">
        <v>947</v>
      </c>
      <c r="G4584" s="399">
        <v>95635</v>
      </c>
      <c r="H4584" s="399" t="s">
        <v>5839</v>
      </c>
      <c r="I4584" s="399" t="s">
        <v>1036</v>
      </c>
      <c r="J4584" s="399" t="s">
        <v>1037</v>
      </c>
      <c r="K4584" s="400">
        <v>134.77000000000001</v>
      </c>
      <c r="L4584" s="399" t="s">
        <v>951</v>
      </c>
    </row>
    <row r="4585" spans="1:12" ht="13.5">
      <c r="A4585" s="399" t="s">
        <v>4248</v>
      </c>
      <c r="B4585" s="399" t="s">
        <v>4249</v>
      </c>
      <c r="C4585" s="399" t="s">
        <v>5836</v>
      </c>
      <c r="D4585" s="399" t="s">
        <v>5837</v>
      </c>
      <c r="E4585" s="400" t="s">
        <v>947</v>
      </c>
      <c r="F4585" s="399" t="s">
        <v>947</v>
      </c>
      <c r="G4585" s="399">
        <v>95637</v>
      </c>
      <c r="H4585" s="399" t="s">
        <v>5840</v>
      </c>
      <c r="I4585" s="399" t="s">
        <v>1036</v>
      </c>
      <c r="J4585" s="399" t="s">
        <v>1037</v>
      </c>
      <c r="K4585" s="400">
        <v>411.05</v>
      </c>
      <c r="L4585" s="399" t="s">
        <v>951</v>
      </c>
    </row>
    <row r="4586" spans="1:12" ht="13.5">
      <c r="A4586" s="399" t="s">
        <v>4248</v>
      </c>
      <c r="B4586" s="399" t="s">
        <v>4249</v>
      </c>
      <c r="C4586" s="399" t="s">
        <v>5836</v>
      </c>
      <c r="D4586" s="399" t="s">
        <v>5837</v>
      </c>
      <c r="E4586" s="400" t="s">
        <v>947</v>
      </c>
      <c r="F4586" s="399" t="s">
        <v>947</v>
      </c>
      <c r="G4586" s="399">
        <v>95638</v>
      </c>
      <c r="H4586" s="399" t="s">
        <v>5841</v>
      </c>
      <c r="I4586" s="399" t="s">
        <v>1036</v>
      </c>
      <c r="J4586" s="399" t="s">
        <v>1037</v>
      </c>
      <c r="K4586" s="400">
        <v>496.13</v>
      </c>
      <c r="L4586" s="399" t="s">
        <v>951</v>
      </c>
    </row>
    <row r="4587" spans="1:12" ht="13.5">
      <c r="A4587" s="399" t="s">
        <v>4248</v>
      </c>
      <c r="B4587" s="399" t="s">
        <v>4249</v>
      </c>
      <c r="C4587" s="399" t="s">
        <v>5836</v>
      </c>
      <c r="D4587" s="399" t="s">
        <v>5837</v>
      </c>
      <c r="E4587" s="400" t="s">
        <v>947</v>
      </c>
      <c r="F4587" s="399" t="s">
        <v>947</v>
      </c>
      <c r="G4587" s="399">
        <v>95639</v>
      </c>
      <c r="H4587" s="399" t="s">
        <v>5842</v>
      </c>
      <c r="I4587" s="399" t="s">
        <v>1036</v>
      </c>
      <c r="J4587" s="399" t="s">
        <v>1037</v>
      </c>
      <c r="K4587" s="400">
        <v>619</v>
      </c>
      <c r="L4587" s="399" t="s">
        <v>951</v>
      </c>
    </row>
    <row r="4588" spans="1:12" ht="13.5">
      <c r="A4588" s="399" t="s">
        <v>4248</v>
      </c>
      <c r="B4588" s="399" t="s">
        <v>4249</v>
      </c>
      <c r="C4588" s="399" t="s">
        <v>5836</v>
      </c>
      <c r="D4588" s="399" t="s">
        <v>5837</v>
      </c>
      <c r="E4588" s="400" t="s">
        <v>947</v>
      </c>
      <c r="F4588" s="399" t="s">
        <v>947</v>
      </c>
      <c r="G4588" s="399">
        <v>95641</v>
      </c>
      <c r="H4588" s="399" t="s">
        <v>5843</v>
      </c>
      <c r="I4588" s="399" t="s">
        <v>1036</v>
      </c>
      <c r="J4588" s="399" t="s">
        <v>1037</v>
      </c>
      <c r="K4588" s="400">
        <v>237.9</v>
      </c>
      <c r="L4588" s="399" t="s">
        <v>951</v>
      </c>
    </row>
    <row r="4589" spans="1:12" ht="13.5">
      <c r="A4589" s="399" t="s">
        <v>4248</v>
      </c>
      <c r="B4589" s="399" t="s">
        <v>4249</v>
      </c>
      <c r="C4589" s="399" t="s">
        <v>5836</v>
      </c>
      <c r="D4589" s="399" t="s">
        <v>5837</v>
      </c>
      <c r="E4589" s="400" t="s">
        <v>947</v>
      </c>
      <c r="F4589" s="399" t="s">
        <v>947</v>
      </c>
      <c r="G4589" s="399">
        <v>95642</v>
      </c>
      <c r="H4589" s="399" t="s">
        <v>5844</v>
      </c>
      <c r="I4589" s="399" t="s">
        <v>1036</v>
      </c>
      <c r="J4589" s="399" t="s">
        <v>1037</v>
      </c>
      <c r="K4589" s="400">
        <v>351.97</v>
      </c>
      <c r="L4589" s="399" t="s">
        <v>951</v>
      </c>
    </row>
    <row r="4590" spans="1:12" ht="13.5">
      <c r="A4590" s="399" t="s">
        <v>4248</v>
      </c>
      <c r="B4590" s="399" t="s">
        <v>4249</v>
      </c>
      <c r="C4590" s="399" t="s">
        <v>5836</v>
      </c>
      <c r="D4590" s="399" t="s">
        <v>5837</v>
      </c>
      <c r="E4590" s="400" t="s">
        <v>947</v>
      </c>
      <c r="F4590" s="399" t="s">
        <v>947</v>
      </c>
      <c r="G4590" s="399">
        <v>95643</v>
      </c>
      <c r="H4590" s="399" t="s">
        <v>5845</v>
      </c>
      <c r="I4590" s="399" t="s">
        <v>1036</v>
      </c>
      <c r="J4590" s="399" t="s">
        <v>1037</v>
      </c>
      <c r="K4590" s="400">
        <v>461.01</v>
      </c>
      <c r="L4590" s="399" t="s">
        <v>951</v>
      </c>
    </row>
    <row r="4591" spans="1:12" ht="13.5">
      <c r="A4591" s="399" t="s">
        <v>4248</v>
      </c>
      <c r="B4591" s="399" t="s">
        <v>4249</v>
      </c>
      <c r="C4591" s="399" t="s">
        <v>5836</v>
      </c>
      <c r="D4591" s="399" t="s">
        <v>5837</v>
      </c>
      <c r="E4591" s="400" t="s">
        <v>947</v>
      </c>
      <c r="F4591" s="399" t="s">
        <v>947</v>
      </c>
      <c r="G4591" s="399">
        <v>95644</v>
      </c>
      <c r="H4591" s="399" t="s">
        <v>5846</v>
      </c>
      <c r="I4591" s="399" t="s">
        <v>1036</v>
      </c>
      <c r="J4591" s="399" t="s">
        <v>1037</v>
      </c>
      <c r="K4591" s="400">
        <v>172.14</v>
      </c>
      <c r="L4591" s="399" t="s">
        <v>951</v>
      </c>
    </row>
    <row r="4592" spans="1:12" ht="13.5">
      <c r="A4592" s="399" t="s">
        <v>4248</v>
      </c>
      <c r="B4592" s="399" t="s">
        <v>4249</v>
      </c>
      <c r="C4592" s="399" t="s">
        <v>5836</v>
      </c>
      <c r="D4592" s="399" t="s">
        <v>5837</v>
      </c>
      <c r="E4592" s="400" t="s">
        <v>947</v>
      </c>
      <c r="F4592" s="399" t="s">
        <v>947</v>
      </c>
      <c r="G4592" s="399">
        <v>95645</v>
      </c>
      <c r="H4592" s="399" t="s">
        <v>5847</v>
      </c>
      <c r="I4592" s="399" t="s">
        <v>1036</v>
      </c>
      <c r="J4592" s="399" t="s">
        <v>1037</v>
      </c>
      <c r="K4592" s="400">
        <v>317.02</v>
      </c>
      <c r="L4592" s="399" t="s">
        <v>951</v>
      </c>
    </row>
    <row r="4593" spans="1:12" ht="13.5">
      <c r="A4593" s="399" t="s">
        <v>4248</v>
      </c>
      <c r="B4593" s="399" t="s">
        <v>4249</v>
      </c>
      <c r="C4593" s="399" t="s">
        <v>5836</v>
      </c>
      <c r="D4593" s="399" t="s">
        <v>5837</v>
      </c>
      <c r="E4593" s="400" t="s">
        <v>947</v>
      </c>
      <c r="F4593" s="399" t="s">
        <v>947</v>
      </c>
      <c r="G4593" s="399">
        <v>95646</v>
      </c>
      <c r="H4593" s="399" t="s">
        <v>5848</v>
      </c>
      <c r="I4593" s="399" t="s">
        <v>1036</v>
      </c>
      <c r="J4593" s="399" t="s">
        <v>1037</v>
      </c>
      <c r="K4593" s="400">
        <v>472.47</v>
      </c>
      <c r="L4593" s="399" t="s">
        <v>951</v>
      </c>
    </row>
    <row r="4594" spans="1:12" ht="13.5">
      <c r="A4594" s="399" t="s">
        <v>4248</v>
      </c>
      <c r="B4594" s="399" t="s">
        <v>4249</v>
      </c>
      <c r="C4594" s="399" t="s">
        <v>5836</v>
      </c>
      <c r="D4594" s="399" t="s">
        <v>5837</v>
      </c>
      <c r="E4594" s="400" t="s">
        <v>947</v>
      </c>
      <c r="F4594" s="399" t="s">
        <v>947</v>
      </c>
      <c r="G4594" s="399">
        <v>95647</v>
      </c>
      <c r="H4594" s="399" t="s">
        <v>5849</v>
      </c>
      <c r="I4594" s="399" t="s">
        <v>1036</v>
      </c>
      <c r="J4594" s="399" t="s">
        <v>1037</v>
      </c>
      <c r="K4594" s="400">
        <v>620.25</v>
      </c>
      <c r="L4594" s="399" t="s">
        <v>951</v>
      </c>
    </row>
    <row r="4595" spans="1:12" ht="13.5">
      <c r="A4595" s="399" t="s">
        <v>4248</v>
      </c>
      <c r="B4595" s="399" t="s">
        <v>4249</v>
      </c>
      <c r="C4595" s="399" t="s">
        <v>5836</v>
      </c>
      <c r="D4595" s="399" t="s">
        <v>5837</v>
      </c>
      <c r="E4595" s="400" t="s">
        <v>947</v>
      </c>
      <c r="F4595" s="399" t="s">
        <v>947</v>
      </c>
      <c r="G4595" s="399">
        <v>95673</v>
      </c>
      <c r="H4595" s="399" t="s">
        <v>5850</v>
      </c>
      <c r="I4595" s="399" t="s">
        <v>1036</v>
      </c>
      <c r="J4595" s="399" t="s">
        <v>950</v>
      </c>
      <c r="K4595" s="400">
        <v>104.36</v>
      </c>
      <c r="L4595" s="399" t="s">
        <v>951</v>
      </c>
    </row>
    <row r="4596" spans="1:12" ht="13.5">
      <c r="A4596" s="399" t="s">
        <v>4248</v>
      </c>
      <c r="B4596" s="399" t="s">
        <v>4249</v>
      </c>
      <c r="C4596" s="399" t="s">
        <v>5836</v>
      </c>
      <c r="D4596" s="399" t="s">
        <v>5837</v>
      </c>
      <c r="E4596" s="400" t="s">
        <v>947</v>
      </c>
      <c r="F4596" s="399" t="s">
        <v>947</v>
      </c>
      <c r="G4596" s="399">
        <v>95674</v>
      </c>
      <c r="H4596" s="399" t="s">
        <v>5851</v>
      </c>
      <c r="I4596" s="399" t="s">
        <v>1036</v>
      </c>
      <c r="J4596" s="399" t="s">
        <v>950</v>
      </c>
      <c r="K4596" s="400">
        <v>110.7</v>
      </c>
      <c r="L4596" s="399" t="s">
        <v>951</v>
      </c>
    </row>
    <row r="4597" spans="1:12" ht="13.5">
      <c r="A4597" s="399" t="s">
        <v>4248</v>
      </c>
      <c r="B4597" s="399" t="s">
        <v>4249</v>
      </c>
      <c r="C4597" s="399" t="s">
        <v>5836</v>
      </c>
      <c r="D4597" s="399" t="s">
        <v>5837</v>
      </c>
      <c r="E4597" s="400" t="s">
        <v>947</v>
      </c>
      <c r="F4597" s="399" t="s">
        <v>947</v>
      </c>
      <c r="G4597" s="399">
        <v>95675</v>
      </c>
      <c r="H4597" s="399" t="s">
        <v>5852</v>
      </c>
      <c r="I4597" s="399" t="s">
        <v>1036</v>
      </c>
      <c r="J4597" s="399" t="s">
        <v>950</v>
      </c>
      <c r="K4597" s="400">
        <v>135.13</v>
      </c>
      <c r="L4597" s="399" t="s">
        <v>951</v>
      </c>
    </row>
    <row r="4598" spans="1:12" ht="13.5">
      <c r="A4598" s="399" t="s">
        <v>4248</v>
      </c>
      <c r="B4598" s="399" t="s">
        <v>4249</v>
      </c>
      <c r="C4598" s="399" t="s">
        <v>5836</v>
      </c>
      <c r="D4598" s="399" t="s">
        <v>5837</v>
      </c>
      <c r="E4598" s="400" t="s">
        <v>947</v>
      </c>
      <c r="F4598" s="399" t="s">
        <v>947</v>
      </c>
      <c r="G4598" s="399">
        <v>95676</v>
      </c>
      <c r="H4598" s="399" t="s">
        <v>5853</v>
      </c>
      <c r="I4598" s="399" t="s">
        <v>1036</v>
      </c>
      <c r="J4598" s="399" t="s">
        <v>1037</v>
      </c>
      <c r="K4598" s="400">
        <v>104.17</v>
      </c>
      <c r="L4598" s="399" t="s">
        <v>951</v>
      </c>
    </row>
    <row r="4599" spans="1:12" ht="13.5">
      <c r="A4599" s="399" t="s">
        <v>4248</v>
      </c>
      <c r="B4599" s="399" t="s">
        <v>4249</v>
      </c>
      <c r="C4599" s="399" t="s">
        <v>5836</v>
      </c>
      <c r="D4599" s="399" t="s">
        <v>5837</v>
      </c>
      <c r="E4599" s="400" t="s">
        <v>947</v>
      </c>
      <c r="F4599" s="399" t="s">
        <v>947</v>
      </c>
      <c r="G4599" s="399">
        <v>97741</v>
      </c>
      <c r="H4599" s="399" t="s">
        <v>5854</v>
      </c>
      <c r="I4599" s="399" t="s">
        <v>1036</v>
      </c>
      <c r="J4599" s="399" t="s">
        <v>1037</v>
      </c>
      <c r="K4599" s="400">
        <v>132.24</v>
      </c>
      <c r="L4599" s="399" t="s">
        <v>951</v>
      </c>
    </row>
    <row r="4600" spans="1:12" ht="13.5">
      <c r="A4600" s="399" t="s">
        <v>4248</v>
      </c>
      <c r="B4600" s="399" t="s">
        <v>4249</v>
      </c>
      <c r="C4600" s="399" t="s">
        <v>5855</v>
      </c>
      <c r="D4600" s="399" t="s">
        <v>5856</v>
      </c>
      <c r="E4600" s="400" t="s">
        <v>947</v>
      </c>
      <c r="F4600" s="399" t="s">
        <v>947</v>
      </c>
      <c r="G4600" s="399">
        <v>72285</v>
      </c>
      <c r="H4600" s="399" t="s">
        <v>5857</v>
      </c>
      <c r="I4600" s="399" t="s">
        <v>1036</v>
      </c>
      <c r="J4600" s="399" t="s">
        <v>1037</v>
      </c>
      <c r="K4600" s="400">
        <v>86.47</v>
      </c>
      <c r="L4600" s="399" t="s">
        <v>951</v>
      </c>
    </row>
    <row r="4601" spans="1:12" ht="13.5">
      <c r="A4601" s="399" t="s">
        <v>4248</v>
      </c>
      <c r="B4601" s="399" t="s">
        <v>4249</v>
      </c>
      <c r="C4601" s="399" t="s">
        <v>5855</v>
      </c>
      <c r="D4601" s="399" t="s">
        <v>5856</v>
      </c>
      <c r="E4601" s="400" t="s">
        <v>947</v>
      </c>
      <c r="F4601" s="399" t="s">
        <v>947</v>
      </c>
      <c r="G4601" s="399">
        <v>90436</v>
      </c>
      <c r="H4601" s="399" t="s">
        <v>5858</v>
      </c>
      <c r="I4601" s="399" t="s">
        <v>1036</v>
      </c>
      <c r="J4601" s="399" t="s">
        <v>1037</v>
      </c>
      <c r="K4601" s="400">
        <v>12.2</v>
      </c>
      <c r="L4601" s="399" t="s">
        <v>951</v>
      </c>
    </row>
    <row r="4602" spans="1:12" ht="13.5">
      <c r="A4602" s="399" t="s">
        <v>4248</v>
      </c>
      <c r="B4602" s="399" t="s">
        <v>4249</v>
      </c>
      <c r="C4602" s="399" t="s">
        <v>5855</v>
      </c>
      <c r="D4602" s="399" t="s">
        <v>5856</v>
      </c>
      <c r="E4602" s="400" t="s">
        <v>947</v>
      </c>
      <c r="F4602" s="399" t="s">
        <v>947</v>
      </c>
      <c r="G4602" s="399">
        <v>90437</v>
      </c>
      <c r="H4602" s="399" t="s">
        <v>5859</v>
      </c>
      <c r="I4602" s="399" t="s">
        <v>1036</v>
      </c>
      <c r="J4602" s="399" t="s">
        <v>1037</v>
      </c>
      <c r="K4602" s="400">
        <v>29.64</v>
      </c>
      <c r="L4602" s="399" t="s">
        <v>951</v>
      </c>
    </row>
    <row r="4603" spans="1:12" ht="13.5">
      <c r="A4603" s="399" t="s">
        <v>4248</v>
      </c>
      <c r="B4603" s="399" t="s">
        <v>4249</v>
      </c>
      <c r="C4603" s="399" t="s">
        <v>5855</v>
      </c>
      <c r="D4603" s="399" t="s">
        <v>5856</v>
      </c>
      <c r="E4603" s="400" t="s">
        <v>947</v>
      </c>
      <c r="F4603" s="399" t="s">
        <v>947</v>
      </c>
      <c r="G4603" s="399">
        <v>90438</v>
      </c>
      <c r="H4603" s="399" t="s">
        <v>5860</v>
      </c>
      <c r="I4603" s="399" t="s">
        <v>1036</v>
      </c>
      <c r="J4603" s="399" t="s">
        <v>1037</v>
      </c>
      <c r="K4603" s="400">
        <v>42.48</v>
      </c>
      <c r="L4603" s="399" t="s">
        <v>951</v>
      </c>
    </row>
    <row r="4604" spans="1:12" ht="13.5">
      <c r="A4604" s="399" t="s">
        <v>4248</v>
      </c>
      <c r="B4604" s="399" t="s">
        <v>4249</v>
      </c>
      <c r="C4604" s="399" t="s">
        <v>5855</v>
      </c>
      <c r="D4604" s="399" t="s">
        <v>5856</v>
      </c>
      <c r="E4604" s="400" t="s">
        <v>947</v>
      </c>
      <c r="F4604" s="399" t="s">
        <v>947</v>
      </c>
      <c r="G4604" s="399">
        <v>90439</v>
      </c>
      <c r="H4604" s="399" t="s">
        <v>5861</v>
      </c>
      <c r="I4604" s="399" t="s">
        <v>1036</v>
      </c>
      <c r="J4604" s="399" t="s">
        <v>950</v>
      </c>
      <c r="K4604" s="400">
        <v>51.74</v>
      </c>
      <c r="L4604" s="399" t="s">
        <v>951</v>
      </c>
    </row>
    <row r="4605" spans="1:12" ht="13.5">
      <c r="A4605" s="399" t="s">
        <v>4248</v>
      </c>
      <c r="B4605" s="399" t="s">
        <v>4249</v>
      </c>
      <c r="C4605" s="399" t="s">
        <v>5855</v>
      </c>
      <c r="D4605" s="399" t="s">
        <v>5856</v>
      </c>
      <c r="E4605" s="400" t="s">
        <v>947</v>
      </c>
      <c r="F4605" s="399" t="s">
        <v>947</v>
      </c>
      <c r="G4605" s="399">
        <v>90440</v>
      </c>
      <c r="H4605" s="399" t="s">
        <v>5862</v>
      </c>
      <c r="I4605" s="399" t="s">
        <v>1036</v>
      </c>
      <c r="J4605" s="399" t="s">
        <v>950</v>
      </c>
      <c r="K4605" s="400">
        <v>82.88</v>
      </c>
      <c r="L4605" s="399" t="s">
        <v>951</v>
      </c>
    </row>
    <row r="4606" spans="1:12" ht="13.5">
      <c r="A4606" s="399" t="s">
        <v>4248</v>
      </c>
      <c r="B4606" s="399" t="s">
        <v>4249</v>
      </c>
      <c r="C4606" s="399" t="s">
        <v>5855</v>
      </c>
      <c r="D4606" s="399" t="s">
        <v>5856</v>
      </c>
      <c r="E4606" s="400" t="s">
        <v>947</v>
      </c>
      <c r="F4606" s="399" t="s">
        <v>947</v>
      </c>
      <c r="G4606" s="399">
        <v>90441</v>
      </c>
      <c r="H4606" s="399" t="s">
        <v>5863</v>
      </c>
      <c r="I4606" s="399" t="s">
        <v>1036</v>
      </c>
      <c r="J4606" s="399" t="s">
        <v>950</v>
      </c>
      <c r="K4606" s="400">
        <v>105.86</v>
      </c>
      <c r="L4606" s="399" t="s">
        <v>951</v>
      </c>
    </row>
    <row r="4607" spans="1:12" ht="13.5">
      <c r="A4607" s="399" t="s">
        <v>4248</v>
      </c>
      <c r="B4607" s="399" t="s">
        <v>4249</v>
      </c>
      <c r="C4607" s="399" t="s">
        <v>5855</v>
      </c>
      <c r="D4607" s="399" t="s">
        <v>5856</v>
      </c>
      <c r="E4607" s="400" t="s">
        <v>947</v>
      </c>
      <c r="F4607" s="399" t="s">
        <v>947</v>
      </c>
      <c r="G4607" s="399">
        <v>90443</v>
      </c>
      <c r="H4607" s="399" t="s">
        <v>5864</v>
      </c>
      <c r="I4607" s="399" t="s">
        <v>949</v>
      </c>
      <c r="J4607" s="399" t="s">
        <v>1037</v>
      </c>
      <c r="K4607" s="400">
        <v>11.09</v>
      </c>
      <c r="L4607" s="399" t="s">
        <v>951</v>
      </c>
    </row>
    <row r="4608" spans="1:12" ht="13.5">
      <c r="A4608" s="399" t="s">
        <v>4248</v>
      </c>
      <c r="B4608" s="399" t="s">
        <v>4249</v>
      </c>
      <c r="C4608" s="399" t="s">
        <v>5855</v>
      </c>
      <c r="D4608" s="399" t="s">
        <v>5856</v>
      </c>
      <c r="E4608" s="400" t="s">
        <v>947</v>
      </c>
      <c r="F4608" s="399" t="s">
        <v>947</v>
      </c>
      <c r="G4608" s="399">
        <v>90444</v>
      </c>
      <c r="H4608" s="399" t="s">
        <v>5865</v>
      </c>
      <c r="I4608" s="399" t="s">
        <v>949</v>
      </c>
      <c r="J4608" s="399" t="s">
        <v>950</v>
      </c>
      <c r="K4608" s="400">
        <v>22.21</v>
      </c>
      <c r="L4608" s="399" t="s">
        <v>951</v>
      </c>
    </row>
    <row r="4609" spans="1:12" ht="13.5">
      <c r="A4609" s="399" t="s">
        <v>4248</v>
      </c>
      <c r="B4609" s="399" t="s">
        <v>4249</v>
      </c>
      <c r="C4609" s="399" t="s">
        <v>5855</v>
      </c>
      <c r="D4609" s="399" t="s">
        <v>5856</v>
      </c>
      <c r="E4609" s="400" t="s">
        <v>947</v>
      </c>
      <c r="F4609" s="399" t="s">
        <v>947</v>
      </c>
      <c r="G4609" s="399">
        <v>90445</v>
      </c>
      <c r="H4609" s="399" t="s">
        <v>5866</v>
      </c>
      <c r="I4609" s="399" t="s">
        <v>949</v>
      </c>
      <c r="J4609" s="399" t="s">
        <v>950</v>
      </c>
      <c r="K4609" s="400">
        <v>23.7</v>
      </c>
      <c r="L4609" s="399" t="s">
        <v>951</v>
      </c>
    </row>
    <row r="4610" spans="1:12" ht="13.5">
      <c r="A4610" s="399" t="s">
        <v>4248</v>
      </c>
      <c r="B4610" s="399" t="s">
        <v>4249</v>
      </c>
      <c r="C4610" s="399" t="s">
        <v>5855</v>
      </c>
      <c r="D4610" s="399" t="s">
        <v>5856</v>
      </c>
      <c r="E4610" s="400" t="s">
        <v>947</v>
      </c>
      <c r="F4610" s="399" t="s">
        <v>947</v>
      </c>
      <c r="G4610" s="399">
        <v>90446</v>
      </c>
      <c r="H4610" s="399" t="s">
        <v>5867</v>
      </c>
      <c r="I4610" s="399" t="s">
        <v>949</v>
      </c>
      <c r="J4610" s="399" t="s">
        <v>950</v>
      </c>
      <c r="K4610" s="400">
        <v>25.75</v>
      </c>
      <c r="L4610" s="399" t="s">
        <v>951</v>
      </c>
    </row>
    <row r="4611" spans="1:12" ht="13.5">
      <c r="A4611" s="399" t="s">
        <v>4248</v>
      </c>
      <c r="B4611" s="399" t="s">
        <v>4249</v>
      </c>
      <c r="C4611" s="399" t="s">
        <v>5855</v>
      </c>
      <c r="D4611" s="399" t="s">
        <v>5856</v>
      </c>
      <c r="E4611" s="400" t="s">
        <v>947</v>
      </c>
      <c r="F4611" s="399" t="s">
        <v>947</v>
      </c>
      <c r="G4611" s="399">
        <v>90447</v>
      </c>
      <c r="H4611" s="399" t="s">
        <v>5868</v>
      </c>
      <c r="I4611" s="399" t="s">
        <v>949</v>
      </c>
      <c r="J4611" s="399" t="s">
        <v>1037</v>
      </c>
      <c r="K4611" s="400">
        <v>5.49</v>
      </c>
      <c r="L4611" s="399" t="s">
        <v>951</v>
      </c>
    </row>
    <row r="4612" spans="1:12" ht="13.5">
      <c r="A4612" s="399" t="s">
        <v>4248</v>
      </c>
      <c r="B4612" s="399" t="s">
        <v>4249</v>
      </c>
      <c r="C4612" s="399" t="s">
        <v>5855</v>
      </c>
      <c r="D4612" s="399" t="s">
        <v>5856</v>
      </c>
      <c r="E4612" s="400" t="s">
        <v>947</v>
      </c>
      <c r="F4612" s="399" t="s">
        <v>947</v>
      </c>
      <c r="G4612" s="399">
        <v>90451</v>
      </c>
      <c r="H4612" s="399" t="s">
        <v>5869</v>
      </c>
      <c r="I4612" s="399" t="s">
        <v>1036</v>
      </c>
      <c r="J4612" s="399" t="s">
        <v>950</v>
      </c>
      <c r="K4612" s="400">
        <v>3.58</v>
      </c>
      <c r="L4612" s="399" t="s">
        <v>951</v>
      </c>
    </row>
    <row r="4613" spans="1:12" ht="13.5">
      <c r="A4613" s="399" t="s">
        <v>4248</v>
      </c>
      <c r="B4613" s="399" t="s">
        <v>4249</v>
      </c>
      <c r="C4613" s="399" t="s">
        <v>5855</v>
      </c>
      <c r="D4613" s="399" t="s">
        <v>5856</v>
      </c>
      <c r="E4613" s="400" t="s">
        <v>947</v>
      </c>
      <c r="F4613" s="399" t="s">
        <v>947</v>
      </c>
      <c r="G4613" s="399">
        <v>90452</v>
      </c>
      <c r="H4613" s="399" t="s">
        <v>5870</v>
      </c>
      <c r="I4613" s="399" t="s">
        <v>1036</v>
      </c>
      <c r="J4613" s="399" t="s">
        <v>950</v>
      </c>
      <c r="K4613" s="400">
        <v>13.91</v>
      </c>
      <c r="L4613" s="399" t="s">
        <v>951</v>
      </c>
    </row>
    <row r="4614" spans="1:12" ht="13.5">
      <c r="A4614" s="399" t="s">
        <v>4248</v>
      </c>
      <c r="B4614" s="399" t="s">
        <v>4249</v>
      </c>
      <c r="C4614" s="399" t="s">
        <v>5855</v>
      </c>
      <c r="D4614" s="399" t="s">
        <v>5856</v>
      </c>
      <c r="E4614" s="400" t="s">
        <v>947</v>
      </c>
      <c r="F4614" s="399" t="s">
        <v>947</v>
      </c>
      <c r="G4614" s="399">
        <v>90453</v>
      </c>
      <c r="H4614" s="399" t="s">
        <v>5871</v>
      </c>
      <c r="I4614" s="399" t="s">
        <v>1036</v>
      </c>
      <c r="J4614" s="399" t="s">
        <v>1037</v>
      </c>
      <c r="K4614" s="400">
        <v>2.21</v>
      </c>
      <c r="L4614" s="399" t="s">
        <v>951</v>
      </c>
    </row>
    <row r="4615" spans="1:12" ht="13.5">
      <c r="A4615" s="399" t="s">
        <v>4248</v>
      </c>
      <c r="B4615" s="399" t="s">
        <v>4249</v>
      </c>
      <c r="C4615" s="399" t="s">
        <v>5855</v>
      </c>
      <c r="D4615" s="399" t="s">
        <v>5856</v>
      </c>
      <c r="E4615" s="400" t="s">
        <v>947</v>
      </c>
      <c r="F4615" s="399" t="s">
        <v>947</v>
      </c>
      <c r="G4615" s="399">
        <v>90454</v>
      </c>
      <c r="H4615" s="399" t="s">
        <v>5872</v>
      </c>
      <c r="I4615" s="399" t="s">
        <v>1036</v>
      </c>
      <c r="J4615" s="399" t="s">
        <v>1037</v>
      </c>
      <c r="K4615" s="400">
        <v>3.85</v>
      </c>
      <c r="L4615" s="399" t="s">
        <v>951</v>
      </c>
    </row>
    <row r="4616" spans="1:12" ht="13.5">
      <c r="A4616" s="399" t="s">
        <v>4248</v>
      </c>
      <c r="B4616" s="399" t="s">
        <v>4249</v>
      </c>
      <c r="C4616" s="399" t="s">
        <v>5855</v>
      </c>
      <c r="D4616" s="399" t="s">
        <v>5856</v>
      </c>
      <c r="E4616" s="400" t="s">
        <v>947</v>
      </c>
      <c r="F4616" s="399" t="s">
        <v>947</v>
      </c>
      <c r="G4616" s="399">
        <v>90455</v>
      </c>
      <c r="H4616" s="399" t="s">
        <v>5873</v>
      </c>
      <c r="I4616" s="399" t="s">
        <v>1036</v>
      </c>
      <c r="J4616" s="399" t="s">
        <v>1037</v>
      </c>
      <c r="K4616" s="400">
        <v>5.15</v>
      </c>
      <c r="L4616" s="399" t="s">
        <v>951</v>
      </c>
    </row>
    <row r="4617" spans="1:12" ht="13.5">
      <c r="A4617" s="399" t="s">
        <v>4248</v>
      </c>
      <c r="B4617" s="399" t="s">
        <v>4249</v>
      </c>
      <c r="C4617" s="399" t="s">
        <v>5855</v>
      </c>
      <c r="D4617" s="399" t="s">
        <v>5856</v>
      </c>
      <c r="E4617" s="400" t="s">
        <v>947</v>
      </c>
      <c r="F4617" s="399" t="s">
        <v>947</v>
      </c>
      <c r="G4617" s="399">
        <v>90456</v>
      </c>
      <c r="H4617" s="399" t="s">
        <v>5874</v>
      </c>
      <c r="I4617" s="399" t="s">
        <v>1036</v>
      </c>
      <c r="J4617" s="399" t="s">
        <v>1037</v>
      </c>
      <c r="K4617" s="400">
        <v>3.56</v>
      </c>
      <c r="L4617" s="399" t="s">
        <v>951</v>
      </c>
    </row>
    <row r="4618" spans="1:12" ht="13.5">
      <c r="A4618" s="399" t="s">
        <v>4248</v>
      </c>
      <c r="B4618" s="399" t="s">
        <v>4249</v>
      </c>
      <c r="C4618" s="399" t="s">
        <v>5855</v>
      </c>
      <c r="D4618" s="399" t="s">
        <v>5856</v>
      </c>
      <c r="E4618" s="400" t="s">
        <v>947</v>
      </c>
      <c r="F4618" s="399" t="s">
        <v>947</v>
      </c>
      <c r="G4618" s="399">
        <v>90457</v>
      </c>
      <c r="H4618" s="399" t="s">
        <v>5875</v>
      </c>
      <c r="I4618" s="399" t="s">
        <v>1036</v>
      </c>
      <c r="J4618" s="399" t="s">
        <v>1037</v>
      </c>
      <c r="K4618" s="400">
        <v>8.11</v>
      </c>
      <c r="L4618" s="399" t="s">
        <v>951</v>
      </c>
    </row>
    <row r="4619" spans="1:12" ht="13.5">
      <c r="A4619" s="399" t="s">
        <v>4248</v>
      </c>
      <c r="B4619" s="399" t="s">
        <v>4249</v>
      </c>
      <c r="C4619" s="399" t="s">
        <v>5855</v>
      </c>
      <c r="D4619" s="399" t="s">
        <v>5856</v>
      </c>
      <c r="E4619" s="400" t="s">
        <v>947</v>
      </c>
      <c r="F4619" s="399" t="s">
        <v>947</v>
      </c>
      <c r="G4619" s="399">
        <v>90458</v>
      </c>
      <c r="H4619" s="399" t="s">
        <v>5876</v>
      </c>
      <c r="I4619" s="399" t="s">
        <v>1036</v>
      </c>
      <c r="J4619" s="399" t="s">
        <v>1037</v>
      </c>
      <c r="K4619" s="400">
        <v>23.03</v>
      </c>
      <c r="L4619" s="399" t="s">
        <v>951</v>
      </c>
    </row>
    <row r="4620" spans="1:12" ht="13.5">
      <c r="A4620" s="399" t="s">
        <v>4248</v>
      </c>
      <c r="B4620" s="399" t="s">
        <v>4249</v>
      </c>
      <c r="C4620" s="399" t="s">
        <v>5855</v>
      </c>
      <c r="D4620" s="399" t="s">
        <v>5856</v>
      </c>
      <c r="E4620" s="400" t="s">
        <v>947</v>
      </c>
      <c r="F4620" s="399" t="s">
        <v>947</v>
      </c>
      <c r="G4620" s="399">
        <v>90459</v>
      </c>
      <c r="H4620" s="399" t="s">
        <v>5877</v>
      </c>
      <c r="I4620" s="399" t="s">
        <v>1036</v>
      </c>
      <c r="J4620" s="399" t="s">
        <v>1037</v>
      </c>
      <c r="K4620" s="400">
        <v>32.479999999999997</v>
      </c>
      <c r="L4620" s="399" t="s">
        <v>951</v>
      </c>
    </row>
    <row r="4621" spans="1:12" ht="13.5">
      <c r="A4621" s="399" t="s">
        <v>4248</v>
      </c>
      <c r="B4621" s="399" t="s">
        <v>4249</v>
      </c>
      <c r="C4621" s="399" t="s">
        <v>5855</v>
      </c>
      <c r="D4621" s="399" t="s">
        <v>5856</v>
      </c>
      <c r="E4621" s="400" t="s">
        <v>947</v>
      </c>
      <c r="F4621" s="399" t="s">
        <v>947</v>
      </c>
      <c r="G4621" s="399">
        <v>90460</v>
      </c>
      <c r="H4621" s="399" t="s">
        <v>5878</v>
      </c>
      <c r="I4621" s="399" t="s">
        <v>949</v>
      </c>
      <c r="J4621" s="399" t="s">
        <v>950</v>
      </c>
      <c r="K4621" s="400">
        <v>27.03</v>
      </c>
      <c r="L4621" s="399" t="s">
        <v>951</v>
      </c>
    </row>
    <row r="4622" spans="1:12" ht="13.5">
      <c r="A4622" s="399" t="s">
        <v>4248</v>
      </c>
      <c r="B4622" s="399" t="s">
        <v>4249</v>
      </c>
      <c r="C4622" s="399" t="s">
        <v>5855</v>
      </c>
      <c r="D4622" s="399" t="s">
        <v>5856</v>
      </c>
      <c r="E4622" s="400" t="s">
        <v>947</v>
      </c>
      <c r="F4622" s="399" t="s">
        <v>947</v>
      </c>
      <c r="G4622" s="399">
        <v>90461</v>
      </c>
      <c r="H4622" s="399" t="s">
        <v>5879</v>
      </c>
      <c r="I4622" s="399" t="s">
        <v>949</v>
      </c>
      <c r="J4622" s="399" t="s">
        <v>950</v>
      </c>
      <c r="K4622" s="400">
        <v>14.66</v>
      </c>
      <c r="L4622" s="399" t="s">
        <v>951</v>
      </c>
    </row>
    <row r="4623" spans="1:12" ht="13.5">
      <c r="A4623" s="399" t="s">
        <v>4248</v>
      </c>
      <c r="B4623" s="399" t="s">
        <v>4249</v>
      </c>
      <c r="C4623" s="399" t="s">
        <v>5855</v>
      </c>
      <c r="D4623" s="399" t="s">
        <v>5856</v>
      </c>
      <c r="E4623" s="400" t="s">
        <v>947</v>
      </c>
      <c r="F4623" s="399" t="s">
        <v>947</v>
      </c>
      <c r="G4623" s="399">
        <v>90462</v>
      </c>
      <c r="H4623" s="399" t="s">
        <v>5880</v>
      </c>
      <c r="I4623" s="399" t="s">
        <v>949</v>
      </c>
      <c r="J4623" s="399" t="s">
        <v>950</v>
      </c>
      <c r="K4623" s="400">
        <v>3.24</v>
      </c>
      <c r="L4623" s="399" t="s">
        <v>951</v>
      </c>
    </row>
    <row r="4624" spans="1:12" ht="13.5">
      <c r="A4624" s="399" t="s">
        <v>4248</v>
      </c>
      <c r="B4624" s="399" t="s">
        <v>4249</v>
      </c>
      <c r="C4624" s="399" t="s">
        <v>5855</v>
      </c>
      <c r="D4624" s="399" t="s">
        <v>5856</v>
      </c>
      <c r="E4624" s="400" t="s">
        <v>947</v>
      </c>
      <c r="F4624" s="399" t="s">
        <v>947</v>
      </c>
      <c r="G4624" s="399">
        <v>90463</v>
      </c>
      <c r="H4624" s="399" t="s">
        <v>5881</v>
      </c>
      <c r="I4624" s="399" t="s">
        <v>949</v>
      </c>
      <c r="J4624" s="399" t="s">
        <v>950</v>
      </c>
      <c r="K4624" s="400">
        <v>2.58</v>
      </c>
      <c r="L4624" s="399" t="s">
        <v>951</v>
      </c>
    </row>
    <row r="4625" spans="1:12" ht="13.5">
      <c r="A4625" s="399" t="s">
        <v>4248</v>
      </c>
      <c r="B4625" s="399" t="s">
        <v>4249</v>
      </c>
      <c r="C4625" s="399" t="s">
        <v>5855</v>
      </c>
      <c r="D4625" s="399" t="s">
        <v>5856</v>
      </c>
      <c r="E4625" s="400" t="s">
        <v>947</v>
      </c>
      <c r="F4625" s="399" t="s">
        <v>947</v>
      </c>
      <c r="G4625" s="399">
        <v>90466</v>
      </c>
      <c r="H4625" s="399" t="s">
        <v>5882</v>
      </c>
      <c r="I4625" s="399" t="s">
        <v>949</v>
      </c>
      <c r="J4625" s="399" t="s">
        <v>1037</v>
      </c>
      <c r="K4625" s="400">
        <v>10.84</v>
      </c>
      <c r="L4625" s="399" t="s">
        <v>951</v>
      </c>
    </row>
    <row r="4626" spans="1:12" ht="13.5">
      <c r="A4626" s="399" t="s">
        <v>4248</v>
      </c>
      <c r="B4626" s="399" t="s">
        <v>4249</v>
      </c>
      <c r="C4626" s="399" t="s">
        <v>5855</v>
      </c>
      <c r="D4626" s="399" t="s">
        <v>5856</v>
      </c>
      <c r="E4626" s="400" t="s">
        <v>947</v>
      </c>
      <c r="F4626" s="399" t="s">
        <v>947</v>
      </c>
      <c r="G4626" s="399">
        <v>90467</v>
      </c>
      <c r="H4626" s="399" t="s">
        <v>5883</v>
      </c>
      <c r="I4626" s="399" t="s">
        <v>949</v>
      </c>
      <c r="J4626" s="399" t="s">
        <v>1037</v>
      </c>
      <c r="K4626" s="400">
        <v>17.13</v>
      </c>
      <c r="L4626" s="399" t="s">
        <v>951</v>
      </c>
    </row>
    <row r="4627" spans="1:12" ht="13.5">
      <c r="A4627" s="399" t="s">
        <v>4248</v>
      </c>
      <c r="B4627" s="399" t="s">
        <v>4249</v>
      </c>
      <c r="C4627" s="399" t="s">
        <v>5855</v>
      </c>
      <c r="D4627" s="399" t="s">
        <v>5856</v>
      </c>
      <c r="E4627" s="400" t="s">
        <v>947</v>
      </c>
      <c r="F4627" s="399" t="s">
        <v>947</v>
      </c>
      <c r="G4627" s="399">
        <v>90468</v>
      </c>
      <c r="H4627" s="399" t="s">
        <v>5884</v>
      </c>
      <c r="I4627" s="399" t="s">
        <v>949</v>
      </c>
      <c r="J4627" s="399" t="s">
        <v>1037</v>
      </c>
      <c r="K4627" s="400">
        <v>4.62</v>
      </c>
      <c r="L4627" s="399" t="s">
        <v>951</v>
      </c>
    </row>
    <row r="4628" spans="1:12" ht="13.5">
      <c r="A4628" s="399" t="s">
        <v>4248</v>
      </c>
      <c r="B4628" s="399" t="s">
        <v>4249</v>
      </c>
      <c r="C4628" s="399" t="s">
        <v>5855</v>
      </c>
      <c r="D4628" s="399" t="s">
        <v>5856</v>
      </c>
      <c r="E4628" s="400" t="s">
        <v>947</v>
      </c>
      <c r="F4628" s="399" t="s">
        <v>947</v>
      </c>
      <c r="G4628" s="399">
        <v>90469</v>
      </c>
      <c r="H4628" s="399" t="s">
        <v>5885</v>
      </c>
      <c r="I4628" s="399" t="s">
        <v>949</v>
      </c>
      <c r="J4628" s="399" t="s">
        <v>1037</v>
      </c>
      <c r="K4628" s="400">
        <v>7.4</v>
      </c>
      <c r="L4628" s="399" t="s">
        <v>951</v>
      </c>
    </row>
    <row r="4629" spans="1:12" ht="13.5">
      <c r="A4629" s="399" t="s">
        <v>4248</v>
      </c>
      <c r="B4629" s="399" t="s">
        <v>4249</v>
      </c>
      <c r="C4629" s="399" t="s">
        <v>5855</v>
      </c>
      <c r="D4629" s="399" t="s">
        <v>5856</v>
      </c>
      <c r="E4629" s="400" t="s">
        <v>947</v>
      </c>
      <c r="F4629" s="399" t="s">
        <v>947</v>
      </c>
      <c r="G4629" s="399">
        <v>90470</v>
      </c>
      <c r="H4629" s="399" t="s">
        <v>5886</v>
      </c>
      <c r="I4629" s="399" t="s">
        <v>949</v>
      </c>
      <c r="J4629" s="399" t="s">
        <v>1037</v>
      </c>
      <c r="K4629" s="400">
        <v>10.09</v>
      </c>
      <c r="L4629" s="399" t="s">
        <v>951</v>
      </c>
    </row>
    <row r="4630" spans="1:12" ht="13.5">
      <c r="A4630" s="399" t="s">
        <v>4248</v>
      </c>
      <c r="B4630" s="399" t="s">
        <v>4249</v>
      </c>
      <c r="C4630" s="399" t="s">
        <v>5855</v>
      </c>
      <c r="D4630" s="399" t="s">
        <v>5856</v>
      </c>
      <c r="E4630" s="400" t="s">
        <v>947</v>
      </c>
      <c r="F4630" s="399" t="s">
        <v>947</v>
      </c>
      <c r="G4630" s="399">
        <v>91166</v>
      </c>
      <c r="H4630" s="399" t="s">
        <v>5887</v>
      </c>
      <c r="I4630" s="399" t="s">
        <v>949</v>
      </c>
      <c r="J4630" s="399" t="s">
        <v>1037</v>
      </c>
      <c r="K4630" s="400">
        <v>3.26</v>
      </c>
      <c r="L4630" s="399" t="s">
        <v>951</v>
      </c>
    </row>
    <row r="4631" spans="1:12" ht="13.5">
      <c r="A4631" s="399" t="s">
        <v>4248</v>
      </c>
      <c r="B4631" s="399" t="s">
        <v>4249</v>
      </c>
      <c r="C4631" s="399" t="s">
        <v>5855</v>
      </c>
      <c r="D4631" s="399" t="s">
        <v>5856</v>
      </c>
      <c r="E4631" s="400" t="s">
        <v>947</v>
      </c>
      <c r="F4631" s="399" t="s">
        <v>947</v>
      </c>
      <c r="G4631" s="399">
        <v>91167</v>
      </c>
      <c r="H4631" s="399" t="s">
        <v>5888</v>
      </c>
      <c r="I4631" s="399" t="s">
        <v>949</v>
      </c>
      <c r="J4631" s="399" t="s">
        <v>1037</v>
      </c>
      <c r="K4631" s="400">
        <v>9.2799999999999994</v>
      </c>
      <c r="L4631" s="399" t="s">
        <v>951</v>
      </c>
    </row>
    <row r="4632" spans="1:12" ht="13.5">
      <c r="A4632" s="399" t="s">
        <v>4248</v>
      </c>
      <c r="B4632" s="399" t="s">
        <v>4249</v>
      </c>
      <c r="C4632" s="399" t="s">
        <v>5855</v>
      </c>
      <c r="D4632" s="399" t="s">
        <v>5856</v>
      </c>
      <c r="E4632" s="400" t="s">
        <v>947</v>
      </c>
      <c r="F4632" s="399" t="s">
        <v>947</v>
      </c>
      <c r="G4632" s="399">
        <v>91168</v>
      </c>
      <c r="H4632" s="399" t="s">
        <v>5889</v>
      </c>
      <c r="I4632" s="399" t="s">
        <v>949</v>
      </c>
      <c r="J4632" s="399" t="s">
        <v>1037</v>
      </c>
      <c r="K4632" s="400">
        <v>7</v>
      </c>
      <c r="L4632" s="399" t="s">
        <v>951</v>
      </c>
    </row>
    <row r="4633" spans="1:12" ht="13.5">
      <c r="A4633" s="399" t="s">
        <v>4248</v>
      </c>
      <c r="B4633" s="399" t="s">
        <v>4249</v>
      </c>
      <c r="C4633" s="399" t="s">
        <v>5855</v>
      </c>
      <c r="D4633" s="399" t="s">
        <v>5856</v>
      </c>
      <c r="E4633" s="400" t="s">
        <v>947</v>
      </c>
      <c r="F4633" s="399" t="s">
        <v>947</v>
      </c>
      <c r="G4633" s="399">
        <v>91169</v>
      </c>
      <c r="H4633" s="399" t="s">
        <v>5890</v>
      </c>
      <c r="I4633" s="399" t="s">
        <v>949</v>
      </c>
      <c r="J4633" s="399" t="s">
        <v>1037</v>
      </c>
      <c r="K4633" s="400">
        <v>8.2899999999999991</v>
      </c>
      <c r="L4633" s="399" t="s">
        <v>951</v>
      </c>
    </row>
    <row r="4634" spans="1:12" ht="13.5">
      <c r="A4634" s="399" t="s">
        <v>4248</v>
      </c>
      <c r="B4634" s="399" t="s">
        <v>4249</v>
      </c>
      <c r="C4634" s="399" t="s">
        <v>5855</v>
      </c>
      <c r="D4634" s="399" t="s">
        <v>5856</v>
      </c>
      <c r="E4634" s="400" t="s">
        <v>947</v>
      </c>
      <c r="F4634" s="399" t="s">
        <v>947</v>
      </c>
      <c r="G4634" s="399">
        <v>91170</v>
      </c>
      <c r="H4634" s="399" t="s">
        <v>5891</v>
      </c>
      <c r="I4634" s="399" t="s">
        <v>949</v>
      </c>
      <c r="J4634" s="399" t="s">
        <v>1037</v>
      </c>
      <c r="K4634" s="400">
        <v>2.39</v>
      </c>
      <c r="L4634" s="399" t="s">
        <v>951</v>
      </c>
    </row>
    <row r="4635" spans="1:12" ht="13.5">
      <c r="A4635" s="399" t="s">
        <v>4248</v>
      </c>
      <c r="B4635" s="399" t="s">
        <v>4249</v>
      </c>
      <c r="C4635" s="399" t="s">
        <v>5855</v>
      </c>
      <c r="D4635" s="399" t="s">
        <v>5856</v>
      </c>
      <c r="E4635" s="400" t="s">
        <v>947</v>
      </c>
      <c r="F4635" s="399" t="s">
        <v>947</v>
      </c>
      <c r="G4635" s="399">
        <v>91171</v>
      </c>
      <c r="H4635" s="399" t="s">
        <v>5892</v>
      </c>
      <c r="I4635" s="399" t="s">
        <v>949</v>
      </c>
      <c r="J4635" s="399" t="s">
        <v>1037</v>
      </c>
      <c r="K4635" s="400">
        <v>2.98</v>
      </c>
      <c r="L4635" s="399" t="s">
        <v>951</v>
      </c>
    </row>
    <row r="4636" spans="1:12" ht="13.5">
      <c r="A4636" s="399" t="s">
        <v>4248</v>
      </c>
      <c r="B4636" s="399" t="s">
        <v>4249</v>
      </c>
      <c r="C4636" s="399" t="s">
        <v>5855</v>
      </c>
      <c r="D4636" s="399" t="s">
        <v>5856</v>
      </c>
      <c r="E4636" s="400" t="s">
        <v>947</v>
      </c>
      <c r="F4636" s="399" t="s">
        <v>947</v>
      </c>
      <c r="G4636" s="399">
        <v>91172</v>
      </c>
      <c r="H4636" s="399" t="s">
        <v>5893</v>
      </c>
      <c r="I4636" s="399" t="s">
        <v>949</v>
      </c>
      <c r="J4636" s="399" t="s">
        <v>1037</v>
      </c>
      <c r="K4636" s="400">
        <v>4.38</v>
      </c>
      <c r="L4636" s="399" t="s">
        <v>951</v>
      </c>
    </row>
    <row r="4637" spans="1:12" ht="13.5">
      <c r="A4637" s="399" t="s">
        <v>4248</v>
      </c>
      <c r="B4637" s="399" t="s">
        <v>4249</v>
      </c>
      <c r="C4637" s="399" t="s">
        <v>5855</v>
      </c>
      <c r="D4637" s="399" t="s">
        <v>5856</v>
      </c>
      <c r="E4637" s="400" t="s">
        <v>947</v>
      </c>
      <c r="F4637" s="399" t="s">
        <v>947</v>
      </c>
      <c r="G4637" s="399">
        <v>91173</v>
      </c>
      <c r="H4637" s="399" t="s">
        <v>5894</v>
      </c>
      <c r="I4637" s="399" t="s">
        <v>949</v>
      </c>
      <c r="J4637" s="399" t="s">
        <v>1037</v>
      </c>
      <c r="K4637" s="400">
        <v>1.21</v>
      </c>
      <c r="L4637" s="399" t="s">
        <v>951</v>
      </c>
    </row>
    <row r="4638" spans="1:12" ht="13.5">
      <c r="A4638" s="399" t="s">
        <v>4248</v>
      </c>
      <c r="B4638" s="399" t="s">
        <v>4249</v>
      </c>
      <c r="C4638" s="399" t="s">
        <v>5855</v>
      </c>
      <c r="D4638" s="399" t="s">
        <v>5856</v>
      </c>
      <c r="E4638" s="400" t="s">
        <v>947</v>
      </c>
      <c r="F4638" s="399" t="s">
        <v>947</v>
      </c>
      <c r="G4638" s="399">
        <v>91174</v>
      </c>
      <c r="H4638" s="399" t="s">
        <v>5895</v>
      </c>
      <c r="I4638" s="399" t="s">
        <v>949</v>
      </c>
      <c r="J4638" s="399" t="s">
        <v>1037</v>
      </c>
      <c r="K4638" s="400">
        <v>2.36</v>
      </c>
      <c r="L4638" s="399" t="s">
        <v>951</v>
      </c>
    </row>
    <row r="4639" spans="1:12" ht="13.5">
      <c r="A4639" s="399" t="s">
        <v>4248</v>
      </c>
      <c r="B4639" s="399" t="s">
        <v>4249</v>
      </c>
      <c r="C4639" s="399" t="s">
        <v>5855</v>
      </c>
      <c r="D4639" s="399" t="s">
        <v>5856</v>
      </c>
      <c r="E4639" s="400" t="s">
        <v>947</v>
      </c>
      <c r="F4639" s="399" t="s">
        <v>947</v>
      </c>
      <c r="G4639" s="399">
        <v>91175</v>
      </c>
      <c r="H4639" s="399" t="s">
        <v>5896</v>
      </c>
      <c r="I4639" s="399" t="s">
        <v>949</v>
      </c>
      <c r="J4639" s="399" t="s">
        <v>1037</v>
      </c>
      <c r="K4639" s="400">
        <v>3.85</v>
      </c>
      <c r="L4639" s="399" t="s">
        <v>951</v>
      </c>
    </row>
    <row r="4640" spans="1:12" ht="13.5">
      <c r="A4640" s="399" t="s">
        <v>4248</v>
      </c>
      <c r="B4640" s="399" t="s">
        <v>4249</v>
      </c>
      <c r="C4640" s="399" t="s">
        <v>5855</v>
      </c>
      <c r="D4640" s="399" t="s">
        <v>5856</v>
      </c>
      <c r="E4640" s="400" t="s">
        <v>947</v>
      </c>
      <c r="F4640" s="399" t="s">
        <v>947</v>
      </c>
      <c r="G4640" s="399">
        <v>91176</v>
      </c>
      <c r="H4640" s="399" t="s">
        <v>5897</v>
      </c>
      <c r="I4640" s="399" t="s">
        <v>949</v>
      </c>
      <c r="J4640" s="399" t="s">
        <v>950</v>
      </c>
      <c r="K4640" s="400">
        <v>38.229999999999997</v>
      </c>
      <c r="L4640" s="399" t="s">
        <v>951</v>
      </c>
    </row>
    <row r="4641" spans="1:12" ht="13.5">
      <c r="A4641" s="399" t="s">
        <v>4248</v>
      </c>
      <c r="B4641" s="399" t="s">
        <v>4249</v>
      </c>
      <c r="C4641" s="399" t="s">
        <v>5855</v>
      </c>
      <c r="D4641" s="399" t="s">
        <v>5856</v>
      </c>
      <c r="E4641" s="400" t="s">
        <v>947</v>
      </c>
      <c r="F4641" s="399" t="s">
        <v>947</v>
      </c>
      <c r="G4641" s="399">
        <v>91177</v>
      </c>
      <c r="H4641" s="399" t="s">
        <v>5898</v>
      </c>
      <c r="I4641" s="399" t="s">
        <v>949</v>
      </c>
      <c r="J4641" s="399" t="s">
        <v>950</v>
      </c>
      <c r="K4641" s="400">
        <v>17.079999999999998</v>
      </c>
      <c r="L4641" s="399" t="s">
        <v>951</v>
      </c>
    </row>
    <row r="4642" spans="1:12" ht="13.5">
      <c r="A4642" s="399" t="s">
        <v>4248</v>
      </c>
      <c r="B4642" s="399" t="s">
        <v>4249</v>
      </c>
      <c r="C4642" s="399" t="s">
        <v>5855</v>
      </c>
      <c r="D4642" s="399" t="s">
        <v>5856</v>
      </c>
      <c r="E4642" s="400" t="s">
        <v>947</v>
      </c>
      <c r="F4642" s="399" t="s">
        <v>947</v>
      </c>
      <c r="G4642" s="399">
        <v>91178</v>
      </c>
      <c r="H4642" s="399" t="s">
        <v>5899</v>
      </c>
      <c r="I4642" s="399" t="s">
        <v>949</v>
      </c>
      <c r="J4642" s="399" t="s">
        <v>950</v>
      </c>
      <c r="K4642" s="400">
        <v>16.47</v>
      </c>
      <c r="L4642" s="399" t="s">
        <v>951</v>
      </c>
    </row>
    <row r="4643" spans="1:12" ht="13.5">
      <c r="A4643" s="399" t="s">
        <v>4248</v>
      </c>
      <c r="B4643" s="399" t="s">
        <v>4249</v>
      </c>
      <c r="C4643" s="399" t="s">
        <v>5855</v>
      </c>
      <c r="D4643" s="399" t="s">
        <v>5856</v>
      </c>
      <c r="E4643" s="400" t="s">
        <v>947</v>
      </c>
      <c r="F4643" s="399" t="s">
        <v>947</v>
      </c>
      <c r="G4643" s="399">
        <v>91179</v>
      </c>
      <c r="H4643" s="399" t="s">
        <v>5900</v>
      </c>
      <c r="I4643" s="399" t="s">
        <v>949</v>
      </c>
      <c r="J4643" s="399" t="s">
        <v>950</v>
      </c>
      <c r="K4643" s="400">
        <v>9.81</v>
      </c>
      <c r="L4643" s="399" t="s">
        <v>951</v>
      </c>
    </row>
    <row r="4644" spans="1:12" ht="13.5">
      <c r="A4644" s="399" t="s">
        <v>4248</v>
      </c>
      <c r="B4644" s="399" t="s">
        <v>4249</v>
      </c>
      <c r="C4644" s="399" t="s">
        <v>5855</v>
      </c>
      <c r="D4644" s="399" t="s">
        <v>5856</v>
      </c>
      <c r="E4644" s="400" t="s">
        <v>947</v>
      </c>
      <c r="F4644" s="399" t="s">
        <v>947</v>
      </c>
      <c r="G4644" s="399">
        <v>91180</v>
      </c>
      <c r="H4644" s="399" t="s">
        <v>5901</v>
      </c>
      <c r="I4644" s="399" t="s">
        <v>949</v>
      </c>
      <c r="J4644" s="399" t="s">
        <v>950</v>
      </c>
      <c r="K4644" s="400">
        <v>7.73</v>
      </c>
      <c r="L4644" s="399" t="s">
        <v>951</v>
      </c>
    </row>
    <row r="4645" spans="1:12" ht="13.5">
      <c r="A4645" s="399" t="s">
        <v>4248</v>
      </c>
      <c r="B4645" s="399" t="s">
        <v>4249</v>
      </c>
      <c r="C4645" s="399" t="s">
        <v>5855</v>
      </c>
      <c r="D4645" s="399" t="s">
        <v>5856</v>
      </c>
      <c r="E4645" s="400" t="s">
        <v>947</v>
      </c>
      <c r="F4645" s="399" t="s">
        <v>947</v>
      </c>
      <c r="G4645" s="399">
        <v>91181</v>
      </c>
      <c r="H4645" s="399" t="s">
        <v>5902</v>
      </c>
      <c r="I4645" s="399" t="s">
        <v>949</v>
      </c>
      <c r="J4645" s="399" t="s">
        <v>950</v>
      </c>
      <c r="K4645" s="400">
        <v>8.1999999999999993</v>
      </c>
      <c r="L4645" s="399" t="s">
        <v>951</v>
      </c>
    </row>
    <row r="4646" spans="1:12" ht="13.5">
      <c r="A4646" s="399" t="s">
        <v>4248</v>
      </c>
      <c r="B4646" s="399" t="s">
        <v>4249</v>
      </c>
      <c r="C4646" s="399" t="s">
        <v>5855</v>
      </c>
      <c r="D4646" s="399" t="s">
        <v>5856</v>
      </c>
      <c r="E4646" s="400" t="s">
        <v>947</v>
      </c>
      <c r="F4646" s="399" t="s">
        <v>947</v>
      </c>
      <c r="G4646" s="399">
        <v>91182</v>
      </c>
      <c r="H4646" s="399" t="s">
        <v>5903</v>
      </c>
      <c r="I4646" s="399" t="s">
        <v>949</v>
      </c>
      <c r="J4646" s="399" t="s">
        <v>950</v>
      </c>
      <c r="K4646" s="400">
        <v>23.36</v>
      </c>
      <c r="L4646" s="399" t="s">
        <v>951</v>
      </c>
    </row>
    <row r="4647" spans="1:12" ht="13.5">
      <c r="A4647" s="399" t="s">
        <v>4248</v>
      </c>
      <c r="B4647" s="399" t="s">
        <v>4249</v>
      </c>
      <c r="C4647" s="399" t="s">
        <v>5855</v>
      </c>
      <c r="D4647" s="399" t="s">
        <v>5856</v>
      </c>
      <c r="E4647" s="400" t="s">
        <v>947</v>
      </c>
      <c r="F4647" s="399" t="s">
        <v>947</v>
      </c>
      <c r="G4647" s="399">
        <v>91183</v>
      </c>
      <c r="H4647" s="399" t="s">
        <v>5904</v>
      </c>
      <c r="I4647" s="399" t="s">
        <v>949</v>
      </c>
      <c r="J4647" s="399" t="s">
        <v>950</v>
      </c>
      <c r="K4647" s="400">
        <v>11.48</v>
      </c>
      <c r="L4647" s="399" t="s">
        <v>951</v>
      </c>
    </row>
    <row r="4648" spans="1:12" ht="13.5">
      <c r="A4648" s="399" t="s">
        <v>4248</v>
      </c>
      <c r="B4648" s="399" t="s">
        <v>4249</v>
      </c>
      <c r="C4648" s="399" t="s">
        <v>5855</v>
      </c>
      <c r="D4648" s="399" t="s">
        <v>5856</v>
      </c>
      <c r="E4648" s="400" t="s">
        <v>947</v>
      </c>
      <c r="F4648" s="399" t="s">
        <v>947</v>
      </c>
      <c r="G4648" s="399">
        <v>91184</v>
      </c>
      <c r="H4648" s="399" t="s">
        <v>5905</v>
      </c>
      <c r="I4648" s="399" t="s">
        <v>949</v>
      </c>
      <c r="J4648" s="399" t="s">
        <v>950</v>
      </c>
      <c r="K4648" s="400">
        <v>10.7</v>
      </c>
      <c r="L4648" s="399" t="s">
        <v>951</v>
      </c>
    </row>
    <row r="4649" spans="1:12" ht="13.5">
      <c r="A4649" s="399" t="s">
        <v>4248</v>
      </c>
      <c r="B4649" s="399" t="s">
        <v>4249</v>
      </c>
      <c r="C4649" s="399" t="s">
        <v>5855</v>
      </c>
      <c r="D4649" s="399" t="s">
        <v>5856</v>
      </c>
      <c r="E4649" s="400" t="s">
        <v>947</v>
      </c>
      <c r="F4649" s="399" t="s">
        <v>947</v>
      </c>
      <c r="G4649" s="399">
        <v>91185</v>
      </c>
      <c r="H4649" s="399" t="s">
        <v>5906</v>
      </c>
      <c r="I4649" s="399" t="s">
        <v>949</v>
      </c>
      <c r="J4649" s="399" t="s">
        <v>950</v>
      </c>
      <c r="K4649" s="400">
        <v>5.99</v>
      </c>
      <c r="L4649" s="399" t="s">
        <v>951</v>
      </c>
    </row>
    <row r="4650" spans="1:12" ht="13.5">
      <c r="A4650" s="399" t="s">
        <v>4248</v>
      </c>
      <c r="B4650" s="399" t="s">
        <v>4249</v>
      </c>
      <c r="C4650" s="399" t="s">
        <v>5855</v>
      </c>
      <c r="D4650" s="399" t="s">
        <v>5856</v>
      </c>
      <c r="E4650" s="400" t="s">
        <v>947</v>
      </c>
      <c r="F4650" s="399" t="s">
        <v>947</v>
      </c>
      <c r="G4650" s="399">
        <v>91186</v>
      </c>
      <c r="H4650" s="399" t="s">
        <v>5907</v>
      </c>
      <c r="I4650" s="399" t="s">
        <v>949</v>
      </c>
      <c r="J4650" s="399" t="s">
        <v>950</v>
      </c>
      <c r="K4650" s="400">
        <v>4.8899999999999997</v>
      </c>
      <c r="L4650" s="399" t="s">
        <v>951</v>
      </c>
    </row>
    <row r="4651" spans="1:12" ht="13.5">
      <c r="A4651" s="399" t="s">
        <v>4248</v>
      </c>
      <c r="B4651" s="399" t="s">
        <v>4249</v>
      </c>
      <c r="C4651" s="399" t="s">
        <v>5855</v>
      </c>
      <c r="D4651" s="399" t="s">
        <v>5856</v>
      </c>
      <c r="E4651" s="400" t="s">
        <v>947</v>
      </c>
      <c r="F4651" s="399" t="s">
        <v>947</v>
      </c>
      <c r="G4651" s="399">
        <v>91187</v>
      </c>
      <c r="H4651" s="399" t="s">
        <v>5908</v>
      </c>
      <c r="I4651" s="399" t="s">
        <v>949</v>
      </c>
      <c r="J4651" s="399" t="s">
        <v>950</v>
      </c>
      <c r="K4651" s="400">
        <v>5.65</v>
      </c>
      <c r="L4651" s="399" t="s">
        <v>951</v>
      </c>
    </row>
    <row r="4652" spans="1:12" ht="13.5">
      <c r="A4652" s="399" t="s">
        <v>4248</v>
      </c>
      <c r="B4652" s="399" t="s">
        <v>4249</v>
      </c>
      <c r="C4652" s="399" t="s">
        <v>5855</v>
      </c>
      <c r="D4652" s="399" t="s">
        <v>5856</v>
      </c>
      <c r="E4652" s="400" t="s">
        <v>947</v>
      </c>
      <c r="F4652" s="399" t="s">
        <v>947</v>
      </c>
      <c r="G4652" s="399">
        <v>91188</v>
      </c>
      <c r="H4652" s="399" t="s">
        <v>5909</v>
      </c>
      <c r="I4652" s="399" t="s">
        <v>1036</v>
      </c>
      <c r="J4652" s="399" t="s">
        <v>1037</v>
      </c>
      <c r="K4652" s="400">
        <v>5.73</v>
      </c>
      <c r="L4652" s="399" t="s">
        <v>951</v>
      </c>
    </row>
    <row r="4653" spans="1:12" ht="13.5">
      <c r="A4653" s="399" t="s">
        <v>4248</v>
      </c>
      <c r="B4653" s="399" t="s">
        <v>4249</v>
      </c>
      <c r="C4653" s="399" t="s">
        <v>5855</v>
      </c>
      <c r="D4653" s="399" t="s">
        <v>5856</v>
      </c>
      <c r="E4653" s="400" t="s">
        <v>947</v>
      </c>
      <c r="F4653" s="399" t="s">
        <v>947</v>
      </c>
      <c r="G4653" s="399">
        <v>91189</v>
      </c>
      <c r="H4653" s="399" t="s">
        <v>5910</v>
      </c>
      <c r="I4653" s="399" t="s">
        <v>1036</v>
      </c>
      <c r="J4653" s="399" t="s">
        <v>1037</v>
      </c>
      <c r="K4653" s="400">
        <v>36.840000000000003</v>
      </c>
      <c r="L4653" s="399" t="s">
        <v>951</v>
      </c>
    </row>
    <row r="4654" spans="1:12" ht="13.5">
      <c r="A4654" s="399" t="s">
        <v>4248</v>
      </c>
      <c r="B4654" s="399" t="s">
        <v>4249</v>
      </c>
      <c r="C4654" s="399" t="s">
        <v>5855</v>
      </c>
      <c r="D4654" s="399" t="s">
        <v>5856</v>
      </c>
      <c r="E4654" s="400" t="s">
        <v>947</v>
      </c>
      <c r="F4654" s="399" t="s">
        <v>947</v>
      </c>
      <c r="G4654" s="399">
        <v>91190</v>
      </c>
      <c r="H4654" s="399" t="s">
        <v>5911</v>
      </c>
      <c r="I4654" s="399" t="s">
        <v>1036</v>
      </c>
      <c r="J4654" s="399" t="s">
        <v>1037</v>
      </c>
      <c r="K4654" s="400">
        <v>4.21</v>
      </c>
      <c r="L4654" s="399" t="s">
        <v>951</v>
      </c>
    </row>
    <row r="4655" spans="1:12" ht="13.5">
      <c r="A4655" s="399" t="s">
        <v>4248</v>
      </c>
      <c r="B4655" s="399" t="s">
        <v>4249</v>
      </c>
      <c r="C4655" s="399" t="s">
        <v>5855</v>
      </c>
      <c r="D4655" s="399" t="s">
        <v>5856</v>
      </c>
      <c r="E4655" s="400" t="s">
        <v>947</v>
      </c>
      <c r="F4655" s="399" t="s">
        <v>947</v>
      </c>
      <c r="G4655" s="399">
        <v>91191</v>
      </c>
      <c r="H4655" s="399" t="s">
        <v>5912</v>
      </c>
      <c r="I4655" s="399" t="s">
        <v>1036</v>
      </c>
      <c r="J4655" s="399" t="s">
        <v>1037</v>
      </c>
      <c r="K4655" s="400">
        <v>4.47</v>
      </c>
      <c r="L4655" s="399" t="s">
        <v>951</v>
      </c>
    </row>
    <row r="4656" spans="1:12" ht="13.5">
      <c r="A4656" s="399" t="s">
        <v>4248</v>
      </c>
      <c r="B4656" s="399" t="s">
        <v>4249</v>
      </c>
      <c r="C4656" s="399" t="s">
        <v>5855</v>
      </c>
      <c r="D4656" s="399" t="s">
        <v>5856</v>
      </c>
      <c r="E4656" s="400" t="s">
        <v>947</v>
      </c>
      <c r="F4656" s="399" t="s">
        <v>947</v>
      </c>
      <c r="G4656" s="399">
        <v>91192</v>
      </c>
      <c r="H4656" s="399" t="s">
        <v>5913</v>
      </c>
      <c r="I4656" s="399" t="s">
        <v>1036</v>
      </c>
      <c r="J4656" s="399" t="s">
        <v>1037</v>
      </c>
      <c r="K4656" s="400">
        <v>4.96</v>
      </c>
      <c r="L4656" s="399" t="s">
        <v>951</v>
      </c>
    </row>
    <row r="4657" spans="1:12" ht="13.5">
      <c r="A4657" s="399" t="s">
        <v>4248</v>
      </c>
      <c r="B4657" s="399" t="s">
        <v>4249</v>
      </c>
      <c r="C4657" s="399" t="s">
        <v>5855</v>
      </c>
      <c r="D4657" s="399" t="s">
        <v>5856</v>
      </c>
      <c r="E4657" s="400" t="s">
        <v>947</v>
      </c>
      <c r="F4657" s="399" t="s">
        <v>947</v>
      </c>
      <c r="G4657" s="399">
        <v>91222</v>
      </c>
      <c r="H4657" s="399" t="s">
        <v>5914</v>
      </c>
      <c r="I4657" s="399" t="s">
        <v>949</v>
      </c>
      <c r="J4657" s="399" t="s">
        <v>1037</v>
      </c>
      <c r="K4657" s="400">
        <v>11.94</v>
      </c>
      <c r="L4657" s="399" t="s">
        <v>951</v>
      </c>
    </row>
    <row r="4658" spans="1:12" ht="13.5">
      <c r="A4658" s="399" t="s">
        <v>4248</v>
      </c>
      <c r="B4658" s="399" t="s">
        <v>4249</v>
      </c>
      <c r="C4658" s="399" t="s">
        <v>5855</v>
      </c>
      <c r="D4658" s="399" t="s">
        <v>5856</v>
      </c>
      <c r="E4658" s="400" t="s">
        <v>947</v>
      </c>
      <c r="F4658" s="399" t="s">
        <v>947</v>
      </c>
      <c r="G4658" s="399">
        <v>94480</v>
      </c>
      <c r="H4658" s="399" t="s">
        <v>5915</v>
      </c>
      <c r="I4658" s="399" t="s">
        <v>1036</v>
      </c>
      <c r="J4658" s="399" t="s">
        <v>950</v>
      </c>
      <c r="K4658" s="401">
        <v>1853.11</v>
      </c>
      <c r="L4658" s="399" t="s">
        <v>951</v>
      </c>
    </row>
    <row r="4659" spans="1:12" ht="13.5">
      <c r="A4659" s="399" t="s">
        <v>4248</v>
      </c>
      <c r="B4659" s="399" t="s">
        <v>4249</v>
      </c>
      <c r="C4659" s="399" t="s">
        <v>5855</v>
      </c>
      <c r="D4659" s="399" t="s">
        <v>5856</v>
      </c>
      <c r="E4659" s="400" t="s">
        <v>947</v>
      </c>
      <c r="F4659" s="399" t="s">
        <v>947</v>
      </c>
      <c r="G4659" s="399">
        <v>94481</v>
      </c>
      <c r="H4659" s="399" t="s">
        <v>5916</v>
      </c>
      <c r="I4659" s="399" t="s">
        <v>1036</v>
      </c>
      <c r="J4659" s="399" t="s">
        <v>950</v>
      </c>
      <c r="K4659" s="401">
        <v>1328.85</v>
      </c>
      <c r="L4659" s="399" t="s">
        <v>951</v>
      </c>
    </row>
    <row r="4660" spans="1:12" ht="13.5">
      <c r="A4660" s="399" t="s">
        <v>4248</v>
      </c>
      <c r="B4660" s="399" t="s">
        <v>4249</v>
      </c>
      <c r="C4660" s="399" t="s">
        <v>5855</v>
      </c>
      <c r="D4660" s="399" t="s">
        <v>5856</v>
      </c>
      <c r="E4660" s="400" t="s">
        <v>947</v>
      </c>
      <c r="F4660" s="399" t="s">
        <v>947</v>
      </c>
      <c r="G4660" s="399">
        <v>94482</v>
      </c>
      <c r="H4660" s="399" t="s">
        <v>5917</v>
      </c>
      <c r="I4660" s="399" t="s">
        <v>1036</v>
      </c>
      <c r="J4660" s="399" t="s">
        <v>950</v>
      </c>
      <c r="K4660" s="401">
        <v>1071.45</v>
      </c>
      <c r="L4660" s="399" t="s">
        <v>951</v>
      </c>
    </row>
    <row r="4661" spans="1:12" ht="13.5">
      <c r="A4661" s="399" t="s">
        <v>4248</v>
      </c>
      <c r="B4661" s="399" t="s">
        <v>4249</v>
      </c>
      <c r="C4661" s="399" t="s">
        <v>5855</v>
      </c>
      <c r="D4661" s="399" t="s">
        <v>5856</v>
      </c>
      <c r="E4661" s="400" t="s">
        <v>947</v>
      </c>
      <c r="F4661" s="399" t="s">
        <v>947</v>
      </c>
      <c r="G4661" s="399">
        <v>94483</v>
      </c>
      <c r="H4661" s="399" t="s">
        <v>5918</v>
      </c>
      <c r="I4661" s="399" t="s">
        <v>1036</v>
      </c>
      <c r="J4661" s="399" t="s">
        <v>950</v>
      </c>
      <c r="K4661" s="400">
        <v>912.27</v>
      </c>
      <c r="L4661" s="399" t="s">
        <v>951</v>
      </c>
    </row>
    <row r="4662" spans="1:12" ht="13.5">
      <c r="A4662" s="399" t="s">
        <v>4248</v>
      </c>
      <c r="B4662" s="399" t="s">
        <v>4249</v>
      </c>
      <c r="C4662" s="399" t="s">
        <v>5855</v>
      </c>
      <c r="D4662" s="399" t="s">
        <v>5856</v>
      </c>
      <c r="E4662" s="400" t="s">
        <v>947</v>
      </c>
      <c r="F4662" s="399" t="s">
        <v>947</v>
      </c>
      <c r="G4662" s="399">
        <v>95541</v>
      </c>
      <c r="H4662" s="399" t="s">
        <v>5919</v>
      </c>
      <c r="I4662" s="399" t="s">
        <v>1036</v>
      </c>
      <c r="J4662" s="399" t="s">
        <v>1037</v>
      </c>
      <c r="K4662" s="400">
        <v>3.95</v>
      </c>
      <c r="L4662" s="399" t="s">
        <v>951</v>
      </c>
    </row>
    <row r="4663" spans="1:12" ht="13.5">
      <c r="A4663" s="399" t="s">
        <v>4248</v>
      </c>
      <c r="B4663" s="399" t="s">
        <v>4249</v>
      </c>
      <c r="C4663" s="399" t="s">
        <v>5855</v>
      </c>
      <c r="D4663" s="399" t="s">
        <v>5856</v>
      </c>
      <c r="E4663" s="400" t="s">
        <v>947</v>
      </c>
      <c r="F4663" s="399" t="s">
        <v>947</v>
      </c>
      <c r="G4663" s="399">
        <v>96559</v>
      </c>
      <c r="H4663" s="399" t="s">
        <v>5920</v>
      </c>
      <c r="I4663" s="399" t="s">
        <v>1205</v>
      </c>
      <c r="J4663" s="399" t="s">
        <v>950</v>
      </c>
      <c r="K4663" s="400">
        <v>76.5</v>
      </c>
      <c r="L4663" s="399" t="s">
        <v>951</v>
      </c>
    </row>
    <row r="4664" spans="1:12" ht="13.5">
      <c r="A4664" s="399" t="s">
        <v>4248</v>
      </c>
      <c r="B4664" s="399" t="s">
        <v>4249</v>
      </c>
      <c r="C4664" s="399" t="s">
        <v>5855</v>
      </c>
      <c r="D4664" s="399" t="s">
        <v>5856</v>
      </c>
      <c r="E4664" s="400" t="s">
        <v>947</v>
      </c>
      <c r="F4664" s="399" t="s">
        <v>947</v>
      </c>
      <c r="G4664" s="399">
        <v>96560</v>
      </c>
      <c r="H4664" s="399" t="s">
        <v>5921</v>
      </c>
      <c r="I4664" s="399" t="s">
        <v>1205</v>
      </c>
      <c r="J4664" s="399" t="s">
        <v>950</v>
      </c>
      <c r="K4664" s="400">
        <v>38.229999999999997</v>
      </c>
      <c r="L4664" s="399" t="s">
        <v>951</v>
      </c>
    </row>
    <row r="4665" spans="1:12" ht="13.5">
      <c r="A4665" s="399" t="s">
        <v>4248</v>
      </c>
      <c r="B4665" s="399" t="s">
        <v>4249</v>
      </c>
      <c r="C4665" s="399" t="s">
        <v>5855</v>
      </c>
      <c r="D4665" s="399" t="s">
        <v>5856</v>
      </c>
      <c r="E4665" s="400" t="s">
        <v>947</v>
      </c>
      <c r="F4665" s="399" t="s">
        <v>947</v>
      </c>
      <c r="G4665" s="399">
        <v>96561</v>
      </c>
      <c r="H4665" s="399" t="s">
        <v>5922</v>
      </c>
      <c r="I4665" s="399" t="s">
        <v>1205</v>
      </c>
      <c r="J4665" s="399" t="s">
        <v>950</v>
      </c>
      <c r="K4665" s="400">
        <v>23.04</v>
      </c>
      <c r="L4665" s="399" t="s">
        <v>951</v>
      </c>
    </row>
    <row r="4666" spans="1:12" ht="13.5">
      <c r="A4666" s="399" t="s">
        <v>4248</v>
      </c>
      <c r="B4666" s="399" t="s">
        <v>4249</v>
      </c>
      <c r="C4666" s="399" t="s">
        <v>5855</v>
      </c>
      <c r="D4666" s="399" t="s">
        <v>5856</v>
      </c>
      <c r="E4666" s="400" t="s">
        <v>947</v>
      </c>
      <c r="F4666" s="399" t="s">
        <v>947</v>
      </c>
      <c r="G4666" s="399">
        <v>96562</v>
      </c>
      <c r="H4666" s="399" t="s">
        <v>5923</v>
      </c>
      <c r="I4666" s="399" t="s">
        <v>949</v>
      </c>
      <c r="J4666" s="399" t="s">
        <v>950</v>
      </c>
      <c r="K4666" s="400">
        <v>39.14</v>
      </c>
      <c r="L4666" s="399" t="s">
        <v>951</v>
      </c>
    </row>
    <row r="4667" spans="1:12" ht="13.5">
      <c r="A4667" s="399" t="s">
        <v>4248</v>
      </c>
      <c r="B4667" s="399" t="s">
        <v>4249</v>
      </c>
      <c r="C4667" s="399" t="s">
        <v>5855</v>
      </c>
      <c r="D4667" s="399" t="s">
        <v>5856</v>
      </c>
      <c r="E4667" s="400" t="s">
        <v>947</v>
      </c>
      <c r="F4667" s="399" t="s">
        <v>947</v>
      </c>
      <c r="G4667" s="399">
        <v>96563</v>
      </c>
      <c r="H4667" s="399" t="s">
        <v>5924</v>
      </c>
      <c r="I4667" s="399" t="s">
        <v>949</v>
      </c>
      <c r="J4667" s="399" t="s">
        <v>950</v>
      </c>
      <c r="K4667" s="400">
        <v>41.54</v>
      </c>
      <c r="L4667" s="399" t="s">
        <v>951</v>
      </c>
    </row>
    <row r="4668" spans="1:12" ht="13.5">
      <c r="A4668" s="399" t="s">
        <v>5925</v>
      </c>
      <c r="B4668" s="399" t="s">
        <v>5926</v>
      </c>
      <c r="C4668" s="399" t="s">
        <v>5927</v>
      </c>
      <c r="D4668" s="399" t="s">
        <v>5928</v>
      </c>
      <c r="E4668" s="400">
        <v>73826</v>
      </c>
      <c r="F4668" s="399" t="s">
        <v>5929</v>
      </c>
      <c r="G4668" s="399" t="s">
        <v>5930</v>
      </c>
      <c r="H4668" s="399" t="s">
        <v>5931</v>
      </c>
      <c r="I4668" s="399" t="s">
        <v>1036</v>
      </c>
      <c r="J4668" s="399" t="s">
        <v>950</v>
      </c>
      <c r="K4668" s="400">
        <v>429.65</v>
      </c>
      <c r="L4668" s="399" t="s">
        <v>951</v>
      </c>
    </row>
    <row r="4669" spans="1:12" ht="13.5">
      <c r="A4669" s="399" t="s">
        <v>5925</v>
      </c>
      <c r="B4669" s="399" t="s">
        <v>5926</v>
      </c>
      <c r="C4669" s="399" t="s">
        <v>5927</v>
      </c>
      <c r="D4669" s="399" t="s">
        <v>5928</v>
      </c>
      <c r="E4669" s="400">
        <v>73826</v>
      </c>
      <c r="F4669" s="399" t="s">
        <v>5929</v>
      </c>
      <c r="G4669" s="399" t="s">
        <v>5932</v>
      </c>
      <c r="H4669" s="399" t="s">
        <v>5933</v>
      </c>
      <c r="I4669" s="399" t="s">
        <v>1036</v>
      </c>
      <c r="J4669" s="399" t="s">
        <v>950</v>
      </c>
      <c r="K4669" s="400">
        <v>558.54</v>
      </c>
      <c r="L4669" s="399" t="s">
        <v>951</v>
      </c>
    </row>
    <row r="4670" spans="1:12" ht="13.5">
      <c r="A4670" s="399" t="s">
        <v>5925</v>
      </c>
      <c r="B4670" s="399" t="s">
        <v>5926</v>
      </c>
      <c r="C4670" s="399" t="s">
        <v>5927</v>
      </c>
      <c r="D4670" s="399" t="s">
        <v>5928</v>
      </c>
      <c r="E4670" s="400">
        <v>73834</v>
      </c>
      <c r="F4670" s="399" t="s">
        <v>5934</v>
      </c>
      <c r="G4670" s="399" t="s">
        <v>5935</v>
      </c>
      <c r="H4670" s="399" t="s">
        <v>5936</v>
      </c>
      <c r="I4670" s="399" t="s">
        <v>1036</v>
      </c>
      <c r="J4670" s="399" t="s">
        <v>950</v>
      </c>
      <c r="K4670" s="400">
        <v>182.57</v>
      </c>
      <c r="L4670" s="399" t="s">
        <v>951</v>
      </c>
    </row>
    <row r="4671" spans="1:12" ht="13.5">
      <c r="A4671" s="399" t="s">
        <v>5925</v>
      </c>
      <c r="B4671" s="399" t="s">
        <v>5926</v>
      </c>
      <c r="C4671" s="399" t="s">
        <v>5927</v>
      </c>
      <c r="D4671" s="399" t="s">
        <v>5928</v>
      </c>
      <c r="E4671" s="400">
        <v>73834</v>
      </c>
      <c r="F4671" s="399" t="s">
        <v>5934</v>
      </c>
      <c r="G4671" s="399" t="s">
        <v>5937</v>
      </c>
      <c r="H4671" s="399" t="s">
        <v>5938</v>
      </c>
      <c r="I4671" s="399" t="s">
        <v>1036</v>
      </c>
      <c r="J4671" s="399" t="s">
        <v>950</v>
      </c>
      <c r="K4671" s="400">
        <v>292.12</v>
      </c>
      <c r="L4671" s="399" t="s">
        <v>951</v>
      </c>
    </row>
    <row r="4672" spans="1:12" ht="13.5">
      <c r="A4672" s="399" t="s">
        <v>5925</v>
      </c>
      <c r="B4672" s="399" t="s">
        <v>5926</v>
      </c>
      <c r="C4672" s="399" t="s">
        <v>5927</v>
      </c>
      <c r="D4672" s="399" t="s">
        <v>5928</v>
      </c>
      <c r="E4672" s="400">
        <v>73834</v>
      </c>
      <c r="F4672" s="399" t="s">
        <v>5934</v>
      </c>
      <c r="G4672" s="399" t="s">
        <v>5939</v>
      </c>
      <c r="H4672" s="399" t="s">
        <v>5940</v>
      </c>
      <c r="I4672" s="399" t="s">
        <v>1036</v>
      </c>
      <c r="J4672" s="399" t="s">
        <v>950</v>
      </c>
      <c r="K4672" s="400">
        <v>584.24</v>
      </c>
      <c r="L4672" s="399" t="s">
        <v>951</v>
      </c>
    </row>
    <row r="4673" spans="1:12" ht="13.5">
      <c r="A4673" s="399" t="s">
        <v>5925</v>
      </c>
      <c r="B4673" s="399" t="s">
        <v>5926</v>
      </c>
      <c r="C4673" s="399" t="s">
        <v>5927</v>
      </c>
      <c r="D4673" s="399" t="s">
        <v>5928</v>
      </c>
      <c r="E4673" s="400">
        <v>73834</v>
      </c>
      <c r="F4673" s="399" t="s">
        <v>5934</v>
      </c>
      <c r="G4673" s="399" t="s">
        <v>5941</v>
      </c>
      <c r="H4673" s="399" t="s">
        <v>5942</v>
      </c>
      <c r="I4673" s="399" t="s">
        <v>1036</v>
      </c>
      <c r="J4673" s="399" t="s">
        <v>950</v>
      </c>
      <c r="K4673" s="400">
        <v>876.36</v>
      </c>
      <c r="L4673" s="399" t="s">
        <v>951</v>
      </c>
    </row>
    <row r="4674" spans="1:12" ht="13.5">
      <c r="A4674" s="399" t="s">
        <v>5925</v>
      </c>
      <c r="B4674" s="399" t="s">
        <v>5926</v>
      </c>
      <c r="C4674" s="399" t="s">
        <v>5927</v>
      </c>
      <c r="D4674" s="399" t="s">
        <v>5928</v>
      </c>
      <c r="E4674" s="400">
        <v>73835</v>
      </c>
      <c r="F4674" s="399" t="s">
        <v>5943</v>
      </c>
      <c r="G4674" s="399" t="s">
        <v>5944</v>
      </c>
      <c r="H4674" s="399" t="s">
        <v>5945</v>
      </c>
      <c r="I4674" s="399" t="s">
        <v>1036</v>
      </c>
      <c r="J4674" s="399" t="s">
        <v>950</v>
      </c>
      <c r="K4674" s="401">
        <v>1135.1199999999999</v>
      </c>
      <c r="L4674" s="399" t="s">
        <v>951</v>
      </c>
    </row>
    <row r="4675" spans="1:12" ht="13.5">
      <c r="A4675" s="399" t="s">
        <v>5925</v>
      </c>
      <c r="B4675" s="399" t="s">
        <v>5926</v>
      </c>
      <c r="C4675" s="399" t="s">
        <v>5927</v>
      </c>
      <c r="D4675" s="399" t="s">
        <v>5928</v>
      </c>
      <c r="E4675" s="400">
        <v>73835</v>
      </c>
      <c r="F4675" s="399" t="s">
        <v>5943</v>
      </c>
      <c r="G4675" s="399" t="s">
        <v>5946</v>
      </c>
      <c r="H4675" s="399" t="s">
        <v>5947</v>
      </c>
      <c r="I4675" s="399" t="s">
        <v>1036</v>
      </c>
      <c r="J4675" s="399" t="s">
        <v>950</v>
      </c>
      <c r="K4675" s="401">
        <v>1543.77</v>
      </c>
      <c r="L4675" s="399" t="s">
        <v>951</v>
      </c>
    </row>
    <row r="4676" spans="1:12" ht="13.5">
      <c r="A4676" s="399" t="s">
        <v>5925</v>
      </c>
      <c r="B4676" s="399" t="s">
        <v>5926</v>
      </c>
      <c r="C4676" s="399" t="s">
        <v>5927</v>
      </c>
      <c r="D4676" s="399" t="s">
        <v>5928</v>
      </c>
      <c r="E4676" s="400">
        <v>73835</v>
      </c>
      <c r="F4676" s="399" t="s">
        <v>5943</v>
      </c>
      <c r="G4676" s="399" t="s">
        <v>5948</v>
      </c>
      <c r="H4676" s="399" t="s">
        <v>5949</v>
      </c>
      <c r="I4676" s="399" t="s">
        <v>1036</v>
      </c>
      <c r="J4676" s="399" t="s">
        <v>950</v>
      </c>
      <c r="K4676" s="401">
        <v>1725.39</v>
      </c>
      <c r="L4676" s="399" t="s">
        <v>951</v>
      </c>
    </row>
    <row r="4677" spans="1:12" ht="13.5">
      <c r="A4677" s="399" t="s">
        <v>5925</v>
      </c>
      <c r="B4677" s="399" t="s">
        <v>5926</v>
      </c>
      <c r="C4677" s="399" t="s">
        <v>5927</v>
      </c>
      <c r="D4677" s="399" t="s">
        <v>5928</v>
      </c>
      <c r="E4677" s="400">
        <v>73836</v>
      </c>
      <c r="F4677" s="399" t="s">
        <v>5950</v>
      </c>
      <c r="G4677" s="399" t="s">
        <v>5951</v>
      </c>
      <c r="H4677" s="399" t="s">
        <v>5952</v>
      </c>
      <c r="I4677" s="399" t="s">
        <v>1036</v>
      </c>
      <c r="J4677" s="399" t="s">
        <v>950</v>
      </c>
      <c r="K4677" s="400">
        <v>454.05</v>
      </c>
      <c r="L4677" s="399" t="s">
        <v>951</v>
      </c>
    </row>
    <row r="4678" spans="1:12" ht="13.5">
      <c r="A4678" s="399" t="s">
        <v>5925</v>
      </c>
      <c r="B4678" s="399" t="s">
        <v>5926</v>
      </c>
      <c r="C4678" s="399" t="s">
        <v>5927</v>
      </c>
      <c r="D4678" s="399" t="s">
        <v>5928</v>
      </c>
      <c r="E4678" s="400">
        <v>73836</v>
      </c>
      <c r="F4678" s="399" t="s">
        <v>5950</v>
      </c>
      <c r="G4678" s="399" t="s">
        <v>5953</v>
      </c>
      <c r="H4678" s="399" t="s">
        <v>5954</v>
      </c>
      <c r="I4678" s="399" t="s">
        <v>1036</v>
      </c>
      <c r="J4678" s="399" t="s">
        <v>950</v>
      </c>
      <c r="K4678" s="400">
        <v>590.26</v>
      </c>
      <c r="L4678" s="399" t="s">
        <v>951</v>
      </c>
    </row>
    <row r="4679" spans="1:12" ht="13.5">
      <c r="A4679" s="399" t="s">
        <v>5925</v>
      </c>
      <c r="B4679" s="399" t="s">
        <v>5926</v>
      </c>
      <c r="C4679" s="399" t="s">
        <v>5927</v>
      </c>
      <c r="D4679" s="399" t="s">
        <v>5928</v>
      </c>
      <c r="E4679" s="400">
        <v>73836</v>
      </c>
      <c r="F4679" s="399" t="s">
        <v>5950</v>
      </c>
      <c r="G4679" s="399" t="s">
        <v>5955</v>
      </c>
      <c r="H4679" s="399" t="s">
        <v>5956</v>
      </c>
      <c r="I4679" s="399" t="s">
        <v>1036</v>
      </c>
      <c r="J4679" s="399" t="s">
        <v>950</v>
      </c>
      <c r="K4679" s="400">
        <v>908.1</v>
      </c>
      <c r="L4679" s="399" t="s">
        <v>951</v>
      </c>
    </row>
    <row r="4680" spans="1:12" ht="13.5">
      <c r="A4680" s="399" t="s">
        <v>5925</v>
      </c>
      <c r="B4680" s="399" t="s">
        <v>5926</v>
      </c>
      <c r="C4680" s="399" t="s">
        <v>5927</v>
      </c>
      <c r="D4680" s="399" t="s">
        <v>5928</v>
      </c>
      <c r="E4680" s="400">
        <v>73836</v>
      </c>
      <c r="F4680" s="399" t="s">
        <v>5950</v>
      </c>
      <c r="G4680" s="399" t="s">
        <v>5957</v>
      </c>
      <c r="H4680" s="399" t="s">
        <v>5958</v>
      </c>
      <c r="I4680" s="399" t="s">
        <v>1036</v>
      </c>
      <c r="J4680" s="399" t="s">
        <v>950</v>
      </c>
      <c r="K4680" s="401">
        <v>1452.96</v>
      </c>
      <c r="L4680" s="399" t="s">
        <v>951</v>
      </c>
    </row>
    <row r="4681" spans="1:12" ht="13.5">
      <c r="A4681" s="399" t="s">
        <v>5925</v>
      </c>
      <c r="B4681" s="399" t="s">
        <v>5926</v>
      </c>
      <c r="C4681" s="399" t="s">
        <v>5927</v>
      </c>
      <c r="D4681" s="399" t="s">
        <v>5928</v>
      </c>
      <c r="E4681" s="400">
        <v>73837</v>
      </c>
      <c r="F4681" s="399" t="s">
        <v>5959</v>
      </c>
      <c r="G4681" s="399" t="s">
        <v>5960</v>
      </c>
      <c r="H4681" s="399" t="s">
        <v>5961</v>
      </c>
      <c r="I4681" s="399" t="s">
        <v>1036</v>
      </c>
      <c r="J4681" s="399" t="s">
        <v>950</v>
      </c>
      <c r="K4681" s="400">
        <v>182.57</v>
      </c>
      <c r="L4681" s="399" t="s">
        <v>951</v>
      </c>
    </row>
    <row r="4682" spans="1:12" ht="13.5">
      <c r="A4682" s="399" t="s">
        <v>5925</v>
      </c>
      <c r="B4682" s="399" t="s">
        <v>5926</v>
      </c>
      <c r="C4682" s="399" t="s">
        <v>5927</v>
      </c>
      <c r="D4682" s="399" t="s">
        <v>5928</v>
      </c>
      <c r="E4682" s="400">
        <v>73837</v>
      </c>
      <c r="F4682" s="399" t="s">
        <v>5959</v>
      </c>
      <c r="G4682" s="399" t="s">
        <v>5962</v>
      </c>
      <c r="H4682" s="399" t="s">
        <v>5963</v>
      </c>
      <c r="I4682" s="399" t="s">
        <v>1036</v>
      </c>
      <c r="J4682" s="399" t="s">
        <v>950</v>
      </c>
      <c r="K4682" s="400">
        <v>365.15</v>
      </c>
      <c r="L4682" s="399" t="s">
        <v>951</v>
      </c>
    </row>
    <row r="4683" spans="1:12" ht="13.5">
      <c r="A4683" s="399" t="s">
        <v>5925</v>
      </c>
      <c r="B4683" s="399" t="s">
        <v>5926</v>
      </c>
      <c r="C4683" s="399" t="s">
        <v>5927</v>
      </c>
      <c r="D4683" s="399" t="s">
        <v>5928</v>
      </c>
      <c r="E4683" s="400">
        <v>73837</v>
      </c>
      <c r="F4683" s="399" t="s">
        <v>5959</v>
      </c>
      <c r="G4683" s="399" t="s">
        <v>5964</v>
      </c>
      <c r="H4683" s="399" t="s">
        <v>5965</v>
      </c>
      <c r="I4683" s="399" t="s">
        <v>1036</v>
      </c>
      <c r="J4683" s="399" t="s">
        <v>950</v>
      </c>
      <c r="K4683" s="400">
        <v>730.3</v>
      </c>
      <c r="L4683" s="399" t="s">
        <v>951</v>
      </c>
    </row>
    <row r="4684" spans="1:12" ht="13.5">
      <c r="A4684" s="399" t="s">
        <v>5966</v>
      </c>
      <c r="B4684" s="399" t="s">
        <v>5967</v>
      </c>
      <c r="C4684" s="399" t="s">
        <v>5968</v>
      </c>
      <c r="D4684" s="399" t="s">
        <v>5969</v>
      </c>
      <c r="E4684" s="400" t="s">
        <v>947</v>
      </c>
      <c r="F4684" s="399" t="s">
        <v>947</v>
      </c>
      <c r="G4684" s="399">
        <v>93350</v>
      </c>
      <c r="H4684" s="399" t="s">
        <v>5970</v>
      </c>
      <c r="I4684" s="399" t="s">
        <v>1036</v>
      </c>
      <c r="J4684" s="399" t="s">
        <v>950</v>
      </c>
      <c r="K4684" s="400">
        <v>820.17</v>
      </c>
      <c r="L4684" s="399" t="s">
        <v>951</v>
      </c>
    </row>
    <row r="4685" spans="1:12" ht="13.5">
      <c r="A4685" s="399" t="s">
        <v>5966</v>
      </c>
      <c r="B4685" s="399" t="s">
        <v>5967</v>
      </c>
      <c r="C4685" s="399" t="s">
        <v>5968</v>
      </c>
      <c r="D4685" s="399" t="s">
        <v>5969</v>
      </c>
      <c r="E4685" s="400" t="s">
        <v>947</v>
      </c>
      <c r="F4685" s="399" t="s">
        <v>947</v>
      </c>
      <c r="G4685" s="399">
        <v>93351</v>
      </c>
      <c r="H4685" s="399" t="s">
        <v>5971</v>
      </c>
      <c r="I4685" s="399" t="s">
        <v>1036</v>
      </c>
      <c r="J4685" s="399" t="s">
        <v>950</v>
      </c>
      <c r="K4685" s="400">
        <v>668.46</v>
      </c>
      <c r="L4685" s="399" t="s">
        <v>951</v>
      </c>
    </row>
    <row r="4686" spans="1:12" ht="13.5">
      <c r="A4686" s="399" t="s">
        <v>5966</v>
      </c>
      <c r="B4686" s="399" t="s">
        <v>5967</v>
      </c>
      <c r="C4686" s="399" t="s">
        <v>5968</v>
      </c>
      <c r="D4686" s="399" t="s">
        <v>5969</v>
      </c>
      <c r="E4686" s="400" t="s">
        <v>947</v>
      </c>
      <c r="F4686" s="399" t="s">
        <v>947</v>
      </c>
      <c r="G4686" s="399">
        <v>93352</v>
      </c>
      <c r="H4686" s="399" t="s">
        <v>5972</v>
      </c>
      <c r="I4686" s="399" t="s">
        <v>1036</v>
      </c>
      <c r="J4686" s="399" t="s">
        <v>950</v>
      </c>
      <c r="K4686" s="400">
        <v>517.75</v>
      </c>
      <c r="L4686" s="399" t="s">
        <v>951</v>
      </c>
    </row>
    <row r="4687" spans="1:12" ht="13.5">
      <c r="A4687" s="399" t="s">
        <v>5966</v>
      </c>
      <c r="B4687" s="399" t="s">
        <v>5967</v>
      </c>
      <c r="C4687" s="399" t="s">
        <v>5968</v>
      </c>
      <c r="D4687" s="399" t="s">
        <v>5969</v>
      </c>
      <c r="E4687" s="400" t="s">
        <v>947</v>
      </c>
      <c r="F4687" s="399" t="s">
        <v>947</v>
      </c>
      <c r="G4687" s="399">
        <v>93353</v>
      </c>
      <c r="H4687" s="399" t="s">
        <v>5973</v>
      </c>
      <c r="I4687" s="399" t="s">
        <v>1036</v>
      </c>
      <c r="J4687" s="399" t="s">
        <v>950</v>
      </c>
      <c r="K4687" s="400">
        <v>370.64</v>
      </c>
      <c r="L4687" s="399" t="s">
        <v>951</v>
      </c>
    </row>
    <row r="4688" spans="1:12" ht="13.5">
      <c r="A4688" s="399" t="s">
        <v>5966</v>
      </c>
      <c r="B4688" s="399" t="s">
        <v>5967</v>
      </c>
      <c r="C4688" s="399" t="s">
        <v>5968</v>
      </c>
      <c r="D4688" s="399" t="s">
        <v>5969</v>
      </c>
      <c r="E4688" s="400" t="s">
        <v>947</v>
      </c>
      <c r="F4688" s="399" t="s">
        <v>947</v>
      </c>
      <c r="G4688" s="399">
        <v>93354</v>
      </c>
      <c r="H4688" s="399" t="s">
        <v>5974</v>
      </c>
      <c r="I4688" s="399" t="s">
        <v>1036</v>
      </c>
      <c r="J4688" s="399" t="s">
        <v>950</v>
      </c>
      <c r="K4688" s="400">
        <v>519.71</v>
      </c>
      <c r="L4688" s="399" t="s">
        <v>951</v>
      </c>
    </row>
    <row r="4689" spans="1:12" ht="13.5">
      <c r="A4689" s="399" t="s">
        <v>5966</v>
      </c>
      <c r="B4689" s="399" t="s">
        <v>5967</v>
      </c>
      <c r="C4689" s="399" t="s">
        <v>5968</v>
      </c>
      <c r="D4689" s="399" t="s">
        <v>5969</v>
      </c>
      <c r="E4689" s="400" t="s">
        <v>947</v>
      </c>
      <c r="F4689" s="399" t="s">
        <v>947</v>
      </c>
      <c r="G4689" s="399">
        <v>93355</v>
      </c>
      <c r="H4689" s="399" t="s">
        <v>5975</v>
      </c>
      <c r="I4689" s="399" t="s">
        <v>1036</v>
      </c>
      <c r="J4689" s="399" t="s">
        <v>950</v>
      </c>
      <c r="K4689" s="400">
        <v>431.58</v>
      </c>
      <c r="L4689" s="399" t="s">
        <v>951</v>
      </c>
    </row>
    <row r="4690" spans="1:12" ht="13.5">
      <c r="A4690" s="399" t="s">
        <v>5966</v>
      </c>
      <c r="B4690" s="399" t="s">
        <v>5967</v>
      </c>
      <c r="C4690" s="399" t="s">
        <v>5968</v>
      </c>
      <c r="D4690" s="399" t="s">
        <v>5969</v>
      </c>
      <c r="E4690" s="400" t="s">
        <v>947</v>
      </c>
      <c r="F4690" s="399" t="s">
        <v>947</v>
      </c>
      <c r="G4690" s="399">
        <v>93356</v>
      </c>
      <c r="H4690" s="399" t="s">
        <v>5976</v>
      </c>
      <c r="I4690" s="399" t="s">
        <v>1036</v>
      </c>
      <c r="J4690" s="399" t="s">
        <v>950</v>
      </c>
      <c r="K4690" s="400">
        <v>342.7</v>
      </c>
      <c r="L4690" s="399" t="s">
        <v>951</v>
      </c>
    </row>
    <row r="4691" spans="1:12" ht="13.5">
      <c r="A4691" s="399" t="s">
        <v>5966</v>
      </c>
      <c r="B4691" s="399" t="s">
        <v>5967</v>
      </c>
      <c r="C4691" s="399" t="s">
        <v>5968</v>
      </c>
      <c r="D4691" s="399" t="s">
        <v>5969</v>
      </c>
      <c r="E4691" s="400" t="s">
        <v>947</v>
      </c>
      <c r="F4691" s="399" t="s">
        <v>947</v>
      </c>
      <c r="G4691" s="399">
        <v>93357</v>
      </c>
      <c r="H4691" s="399" t="s">
        <v>5977</v>
      </c>
      <c r="I4691" s="399" t="s">
        <v>1036</v>
      </c>
      <c r="J4691" s="399" t="s">
        <v>950</v>
      </c>
      <c r="K4691" s="400">
        <v>255.69</v>
      </c>
      <c r="L4691" s="399" t="s">
        <v>951</v>
      </c>
    </row>
    <row r="4692" spans="1:12" ht="13.5">
      <c r="A4692" s="399" t="s">
        <v>5978</v>
      </c>
      <c r="B4692" s="399" t="s">
        <v>5979</v>
      </c>
      <c r="C4692" s="399" t="s">
        <v>5980</v>
      </c>
      <c r="D4692" s="399" t="s">
        <v>5981</v>
      </c>
      <c r="E4692" s="400">
        <v>74151</v>
      </c>
      <c r="F4692" s="399" t="s">
        <v>5982</v>
      </c>
      <c r="G4692" s="399" t="s">
        <v>5983</v>
      </c>
      <c r="H4692" s="399" t="s">
        <v>5984</v>
      </c>
      <c r="I4692" s="399" t="s">
        <v>2331</v>
      </c>
      <c r="J4692" s="399" t="s">
        <v>950</v>
      </c>
      <c r="K4692" s="400">
        <v>2.5</v>
      </c>
      <c r="L4692" s="399" t="s">
        <v>951</v>
      </c>
    </row>
    <row r="4693" spans="1:12" ht="13.5">
      <c r="A4693" s="399" t="s">
        <v>5978</v>
      </c>
      <c r="B4693" s="399" t="s">
        <v>5979</v>
      </c>
      <c r="C4693" s="399" t="s">
        <v>5980</v>
      </c>
      <c r="D4693" s="399" t="s">
        <v>5981</v>
      </c>
      <c r="E4693" s="400">
        <v>74154</v>
      </c>
      <c r="F4693" s="399" t="s">
        <v>5985</v>
      </c>
      <c r="G4693" s="399" t="s">
        <v>5986</v>
      </c>
      <c r="H4693" s="399" t="s">
        <v>5987</v>
      </c>
      <c r="I4693" s="399" t="s">
        <v>2331</v>
      </c>
      <c r="J4693" s="399" t="s">
        <v>950</v>
      </c>
      <c r="K4693" s="400">
        <v>3.7</v>
      </c>
      <c r="L4693" s="399" t="s">
        <v>951</v>
      </c>
    </row>
    <row r="4694" spans="1:12" ht="13.5">
      <c r="A4694" s="399" t="s">
        <v>5978</v>
      </c>
      <c r="B4694" s="399" t="s">
        <v>5979</v>
      </c>
      <c r="C4694" s="399" t="s">
        <v>5980</v>
      </c>
      <c r="D4694" s="399" t="s">
        <v>5981</v>
      </c>
      <c r="E4694" s="400">
        <v>74155</v>
      </c>
      <c r="F4694" s="399" t="s">
        <v>5988</v>
      </c>
      <c r="G4694" s="399" t="s">
        <v>5989</v>
      </c>
      <c r="H4694" s="399" t="s">
        <v>5990</v>
      </c>
      <c r="I4694" s="399" t="s">
        <v>2331</v>
      </c>
      <c r="J4694" s="399" t="s">
        <v>950</v>
      </c>
      <c r="K4694" s="400">
        <v>1.3</v>
      </c>
      <c r="L4694" s="399" t="s">
        <v>951</v>
      </c>
    </row>
    <row r="4695" spans="1:12" ht="13.5">
      <c r="A4695" s="399" t="s">
        <v>5978</v>
      </c>
      <c r="B4695" s="399" t="s">
        <v>5979</v>
      </c>
      <c r="C4695" s="399" t="s">
        <v>5980</v>
      </c>
      <c r="D4695" s="399" t="s">
        <v>5981</v>
      </c>
      <c r="E4695" s="400">
        <v>74155</v>
      </c>
      <c r="F4695" s="399" t="s">
        <v>5988</v>
      </c>
      <c r="G4695" s="399" t="s">
        <v>5991</v>
      </c>
      <c r="H4695" s="399" t="s">
        <v>5992</v>
      </c>
      <c r="I4695" s="399" t="s">
        <v>2331</v>
      </c>
      <c r="J4695" s="399" t="s">
        <v>950</v>
      </c>
      <c r="K4695" s="400">
        <v>2.54</v>
      </c>
      <c r="L4695" s="399" t="s">
        <v>951</v>
      </c>
    </row>
    <row r="4696" spans="1:12" ht="13.5">
      <c r="A4696" s="399" t="s">
        <v>5978</v>
      </c>
      <c r="B4696" s="399" t="s">
        <v>5979</v>
      </c>
      <c r="C4696" s="399" t="s">
        <v>5980</v>
      </c>
      <c r="D4696" s="399" t="s">
        <v>5981</v>
      </c>
      <c r="E4696" s="400">
        <v>74205</v>
      </c>
      <c r="F4696" s="399" t="s">
        <v>5993</v>
      </c>
      <c r="G4696" s="399" t="s">
        <v>5994</v>
      </c>
      <c r="H4696" s="399" t="s">
        <v>5995</v>
      </c>
      <c r="I4696" s="399" t="s">
        <v>2331</v>
      </c>
      <c r="J4696" s="399" t="s">
        <v>950</v>
      </c>
      <c r="K4696" s="400">
        <v>1.26</v>
      </c>
      <c r="L4696" s="399" t="s">
        <v>951</v>
      </c>
    </row>
    <row r="4697" spans="1:12" ht="13.5">
      <c r="A4697" s="399" t="s">
        <v>5978</v>
      </c>
      <c r="B4697" s="399" t="s">
        <v>5979</v>
      </c>
      <c r="C4697" s="399" t="s">
        <v>5980</v>
      </c>
      <c r="D4697" s="399" t="s">
        <v>5981</v>
      </c>
      <c r="E4697" s="400" t="s">
        <v>947</v>
      </c>
      <c r="F4697" s="399" t="s">
        <v>947</v>
      </c>
      <c r="G4697" s="399">
        <v>79480</v>
      </c>
      <c r="H4697" s="399" t="s">
        <v>5996</v>
      </c>
      <c r="I4697" s="399" t="s">
        <v>2331</v>
      </c>
      <c r="J4697" s="399" t="s">
        <v>950</v>
      </c>
      <c r="K4697" s="400">
        <v>1.86</v>
      </c>
      <c r="L4697" s="399" t="s">
        <v>951</v>
      </c>
    </row>
    <row r="4698" spans="1:12" ht="13.5">
      <c r="A4698" s="399" t="s">
        <v>5978</v>
      </c>
      <c r="B4698" s="399" t="s">
        <v>5979</v>
      </c>
      <c r="C4698" s="399" t="s">
        <v>5980</v>
      </c>
      <c r="D4698" s="399" t="s">
        <v>5981</v>
      </c>
      <c r="E4698" s="400" t="s">
        <v>947</v>
      </c>
      <c r="F4698" s="399" t="s">
        <v>947</v>
      </c>
      <c r="G4698" s="399">
        <v>83336</v>
      </c>
      <c r="H4698" s="399" t="s">
        <v>5997</v>
      </c>
      <c r="I4698" s="399" t="s">
        <v>2331</v>
      </c>
      <c r="J4698" s="399" t="s">
        <v>950</v>
      </c>
      <c r="K4698" s="400">
        <v>3.86</v>
      </c>
      <c r="L4698" s="399" t="s">
        <v>951</v>
      </c>
    </row>
    <row r="4699" spans="1:12" ht="13.5">
      <c r="A4699" s="399" t="s">
        <v>5978</v>
      </c>
      <c r="B4699" s="399" t="s">
        <v>5979</v>
      </c>
      <c r="C4699" s="399" t="s">
        <v>5980</v>
      </c>
      <c r="D4699" s="399" t="s">
        <v>5981</v>
      </c>
      <c r="E4699" s="400" t="s">
        <v>947</v>
      </c>
      <c r="F4699" s="399" t="s">
        <v>947</v>
      </c>
      <c r="G4699" s="399">
        <v>83338</v>
      </c>
      <c r="H4699" s="399" t="s">
        <v>5998</v>
      </c>
      <c r="I4699" s="399" t="s">
        <v>2331</v>
      </c>
      <c r="J4699" s="399" t="s">
        <v>950</v>
      </c>
      <c r="K4699" s="400">
        <v>2.08</v>
      </c>
      <c r="L4699" s="399" t="s">
        <v>951</v>
      </c>
    </row>
    <row r="4700" spans="1:12" ht="13.5">
      <c r="A4700" s="399" t="s">
        <v>5978</v>
      </c>
      <c r="B4700" s="399" t="s">
        <v>5979</v>
      </c>
      <c r="C4700" s="399" t="s">
        <v>5980</v>
      </c>
      <c r="D4700" s="399" t="s">
        <v>5981</v>
      </c>
      <c r="E4700" s="400" t="s">
        <v>947</v>
      </c>
      <c r="F4700" s="399" t="s">
        <v>947</v>
      </c>
      <c r="G4700" s="399">
        <v>89885</v>
      </c>
      <c r="H4700" s="399" t="s">
        <v>5999</v>
      </c>
      <c r="I4700" s="399" t="s">
        <v>2331</v>
      </c>
      <c r="J4700" s="399" t="s">
        <v>950</v>
      </c>
      <c r="K4700" s="400">
        <v>6.74</v>
      </c>
      <c r="L4700" s="399" t="s">
        <v>951</v>
      </c>
    </row>
    <row r="4701" spans="1:12" ht="13.5">
      <c r="A4701" s="399" t="s">
        <v>5978</v>
      </c>
      <c r="B4701" s="399" t="s">
        <v>5979</v>
      </c>
      <c r="C4701" s="399" t="s">
        <v>5980</v>
      </c>
      <c r="D4701" s="399" t="s">
        <v>5981</v>
      </c>
      <c r="E4701" s="400" t="s">
        <v>947</v>
      </c>
      <c r="F4701" s="399" t="s">
        <v>947</v>
      </c>
      <c r="G4701" s="399">
        <v>89886</v>
      </c>
      <c r="H4701" s="399" t="s">
        <v>6000</v>
      </c>
      <c r="I4701" s="399" t="s">
        <v>2331</v>
      </c>
      <c r="J4701" s="399" t="s">
        <v>950</v>
      </c>
      <c r="K4701" s="400">
        <v>6.77</v>
      </c>
      <c r="L4701" s="399" t="s">
        <v>951</v>
      </c>
    </row>
    <row r="4702" spans="1:12" ht="13.5">
      <c r="A4702" s="399" t="s">
        <v>5978</v>
      </c>
      <c r="B4702" s="399" t="s">
        <v>5979</v>
      </c>
      <c r="C4702" s="399" t="s">
        <v>5980</v>
      </c>
      <c r="D4702" s="399" t="s">
        <v>5981</v>
      </c>
      <c r="E4702" s="400" t="s">
        <v>947</v>
      </c>
      <c r="F4702" s="399" t="s">
        <v>947</v>
      </c>
      <c r="G4702" s="399">
        <v>89887</v>
      </c>
      <c r="H4702" s="399" t="s">
        <v>6001</v>
      </c>
      <c r="I4702" s="399" t="s">
        <v>2331</v>
      </c>
      <c r="J4702" s="399" t="s">
        <v>950</v>
      </c>
      <c r="K4702" s="400">
        <v>6.99</v>
      </c>
      <c r="L4702" s="399" t="s">
        <v>951</v>
      </c>
    </row>
    <row r="4703" spans="1:12" ht="13.5">
      <c r="A4703" s="399" t="s">
        <v>5978</v>
      </c>
      <c r="B4703" s="399" t="s">
        <v>5979</v>
      </c>
      <c r="C4703" s="399" t="s">
        <v>5980</v>
      </c>
      <c r="D4703" s="399" t="s">
        <v>5981</v>
      </c>
      <c r="E4703" s="400" t="s">
        <v>947</v>
      </c>
      <c r="F4703" s="399" t="s">
        <v>947</v>
      </c>
      <c r="G4703" s="399">
        <v>89888</v>
      </c>
      <c r="H4703" s="399" t="s">
        <v>6002</v>
      </c>
      <c r="I4703" s="399" t="s">
        <v>2331</v>
      </c>
      <c r="J4703" s="399" t="s">
        <v>950</v>
      </c>
      <c r="K4703" s="400">
        <v>6.92</v>
      </c>
      <c r="L4703" s="399" t="s">
        <v>951</v>
      </c>
    </row>
    <row r="4704" spans="1:12" ht="13.5">
      <c r="A4704" s="399" t="s">
        <v>5978</v>
      </c>
      <c r="B4704" s="399" t="s">
        <v>5979</v>
      </c>
      <c r="C4704" s="399" t="s">
        <v>5980</v>
      </c>
      <c r="D4704" s="399" t="s">
        <v>5981</v>
      </c>
      <c r="E4704" s="400" t="s">
        <v>947</v>
      </c>
      <c r="F4704" s="399" t="s">
        <v>947</v>
      </c>
      <c r="G4704" s="399">
        <v>89889</v>
      </c>
      <c r="H4704" s="399" t="s">
        <v>6003</v>
      </c>
      <c r="I4704" s="399" t="s">
        <v>2331</v>
      </c>
      <c r="J4704" s="399" t="s">
        <v>950</v>
      </c>
      <c r="K4704" s="400">
        <v>7.16</v>
      </c>
      <c r="L4704" s="399" t="s">
        <v>951</v>
      </c>
    </row>
    <row r="4705" spans="1:12" ht="13.5">
      <c r="A4705" s="399" t="s">
        <v>5978</v>
      </c>
      <c r="B4705" s="399" t="s">
        <v>5979</v>
      </c>
      <c r="C4705" s="399" t="s">
        <v>5980</v>
      </c>
      <c r="D4705" s="399" t="s">
        <v>5981</v>
      </c>
      <c r="E4705" s="400" t="s">
        <v>947</v>
      </c>
      <c r="F4705" s="399" t="s">
        <v>947</v>
      </c>
      <c r="G4705" s="399">
        <v>89890</v>
      </c>
      <c r="H4705" s="399" t="s">
        <v>6004</v>
      </c>
      <c r="I4705" s="399" t="s">
        <v>2331</v>
      </c>
      <c r="J4705" s="399" t="s">
        <v>950</v>
      </c>
      <c r="K4705" s="400">
        <v>9.8800000000000008</v>
      </c>
      <c r="L4705" s="399" t="s">
        <v>951</v>
      </c>
    </row>
    <row r="4706" spans="1:12" ht="13.5">
      <c r="A4706" s="399" t="s">
        <v>5978</v>
      </c>
      <c r="B4706" s="399" t="s">
        <v>5979</v>
      </c>
      <c r="C4706" s="399" t="s">
        <v>5980</v>
      </c>
      <c r="D4706" s="399" t="s">
        <v>5981</v>
      </c>
      <c r="E4706" s="400" t="s">
        <v>947</v>
      </c>
      <c r="F4706" s="399" t="s">
        <v>947</v>
      </c>
      <c r="G4706" s="399">
        <v>89893</v>
      </c>
      <c r="H4706" s="399" t="s">
        <v>6005</v>
      </c>
      <c r="I4706" s="399" t="s">
        <v>2331</v>
      </c>
      <c r="J4706" s="399" t="s">
        <v>950</v>
      </c>
      <c r="K4706" s="400">
        <v>12.14</v>
      </c>
      <c r="L4706" s="399" t="s">
        <v>951</v>
      </c>
    </row>
    <row r="4707" spans="1:12" ht="13.5">
      <c r="A4707" s="399" t="s">
        <v>5978</v>
      </c>
      <c r="B4707" s="399" t="s">
        <v>5979</v>
      </c>
      <c r="C4707" s="399" t="s">
        <v>5980</v>
      </c>
      <c r="D4707" s="399" t="s">
        <v>5981</v>
      </c>
      <c r="E4707" s="400" t="s">
        <v>947</v>
      </c>
      <c r="F4707" s="399" t="s">
        <v>947</v>
      </c>
      <c r="G4707" s="399">
        <v>89894</v>
      </c>
      <c r="H4707" s="399" t="s">
        <v>6006</v>
      </c>
      <c r="I4707" s="399" t="s">
        <v>2331</v>
      </c>
      <c r="J4707" s="399" t="s">
        <v>950</v>
      </c>
      <c r="K4707" s="400">
        <v>13.56</v>
      </c>
      <c r="L4707" s="399" t="s">
        <v>951</v>
      </c>
    </row>
    <row r="4708" spans="1:12" ht="13.5">
      <c r="A4708" s="399" t="s">
        <v>5978</v>
      </c>
      <c r="B4708" s="399" t="s">
        <v>5979</v>
      </c>
      <c r="C4708" s="399" t="s">
        <v>5980</v>
      </c>
      <c r="D4708" s="399" t="s">
        <v>5981</v>
      </c>
      <c r="E4708" s="400" t="s">
        <v>947</v>
      </c>
      <c r="F4708" s="399" t="s">
        <v>947</v>
      </c>
      <c r="G4708" s="399">
        <v>89895</v>
      </c>
      <c r="H4708" s="399" t="s">
        <v>6007</v>
      </c>
      <c r="I4708" s="399" t="s">
        <v>2331</v>
      </c>
      <c r="J4708" s="399" t="s">
        <v>950</v>
      </c>
      <c r="K4708" s="400">
        <v>16.41</v>
      </c>
      <c r="L4708" s="399" t="s">
        <v>951</v>
      </c>
    </row>
    <row r="4709" spans="1:12" ht="13.5">
      <c r="A4709" s="399" t="s">
        <v>5978</v>
      </c>
      <c r="B4709" s="399" t="s">
        <v>5979</v>
      </c>
      <c r="C4709" s="399" t="s">
        <v>5980</v>
      </c>
      <c r="D4709" s="399" t="s">
        <v>5981</v>
      </c>
      <c r="E4709" s="400" t="s">
        <v>947</v>
      </c>
      <c r="F4709" s="399" t="s">
        <v>947</v>
      </c>
      <c r="G4709" s="399">
        <v>89903</v>
      </c>
      <c r="H4709" s="399" t="s">
        <v>6008</v>
      </c>
      <c r="I4709" s="399" t="s">
        <v>2331</v>
      </c>
      <c r="J4709" s="399" t="s">
        <v>950</v>
      </c>
      <c r="K4709" s="400">
        <v>5.86</v>
      </c>
      <c r="L4709" s="399" t="s">
        <v>951</v>
      </c>
    </row>
    <row r="4710" spans="1:12" ht="13.5">
      <c r="A4710" s="399" t="s">
        <v>5978</v>
      </c>
      <c r="B4710" s="399" t="s">
        <v>5979</v>
      </c>
      <c r="C4710" s="399" t="s">
        <v>5980</v>
      </c>
      <c r="D4710" s="399" t="s">
        <v>5981</v>
      </c>
      <c r="E4710" s="400" t="s">
        <v>947</v>
      </c>
      <c r="F4710" s="399" t="s">
        <v>947</v>
      </c>
      <c r="G4710" s="399">
        <v>89904</v>
      </c>
      <c r="H4710" s="399" t="s">
        <v>6009</v>
      </c>
      <c r="I4710" s="399" t="s">
        <v>2331</v>
      </c>
      <c r="J4710" s="399" t="s">
        <v>950</v>
      </c>
      <c r="K4710" s="400">
        <v>5.89</v>
      </c>
      <c r="L4710" s="399" t="s">
        <v>951</v>
      </c>
    </row>
    <row r="4711" spans="1:12" ht="13.5">
      <c r="A4711" s="399" t="s">
        <v>5978</v>
      </c>
      <c r="B4711" s="399" t="s">
        <v>5979</v>
      </c>
      <c r="C4711" s="399" t="s">
        <v>5980</v>
      </c>
      <c r="D4711" s="399" t="s">
        <v>5981</v>
      </c>
      <c r="E4711" s="400" t="s">
        <v>947</v>
      </c>
      <c r="F4711" s="399" t="s">
        <v>947</v>
      </c>
      <c r="G4711" s="399">
        <v>89905</v>
      </c>
      <c r="H4711" s="399" t="s">
        <v>6010</v>
      </c>
      <c r="I4711" s="399" t="s">
        <v>2331</v>
      </c>
      <c r="J4711" s="399" t="s">
        <v>950</v>
      </c>
      <c r="K4711" s="400">
        <v>6.08</v>
      </c>
      <c r="L4711" s="399" t="s">
        <v>951</v>
      </c>
    </row>
    <row r="4712" spans="1:12" ht="13.5">
      <c r="A4712" s="399" t="s">
        <v>5978</v>
      </c>
      <c r="B4712" s="399" t="s">
        <v>5979</v>
      </c>
      <c r="C4712" s="399" t="s">
        <v>5980</v>
      </c>
      <c r="D4712" s="399" t="s">
        <v>5981</v>
      </c>
      <c r="E4712" s="400" t="s">
        <v>947</v>
      </c>
      <c r="F4712" s="399" t="s">
        <v>947</v>
      </c>
      <c r="G4712" s="399">
        <v>89906</v>
      </c>
      <c r="H4712" s="399" t="s">
        <v>6011</v>
      </c>
      <c r="I4712" s="399" t="s">
        <v>2331</v>
      </c>
      <c r="J4712" s="399" t="s">
        <v>950</v>
      </c>
      <c r="K4712" s="400">
        <v>6.01</v>
      </c>
      <c r="L4712" s="399" t="s">
        <v>951</v>
      </c>
    </row>
    <row r="4713" spans="1:12" ht="13.5">
      <c r="A4713" s="399" t="s">
        <v>5978</v>
      </c>
      <c r="B4713" s="399" t="s">
        <v>5979</v>
      </c>
      <c r="C4713" s="399" t="s">
        <v>5980</v>
      </c>
      <c r="D4713" s="399" t="s">
        <v>5981</v>
      </c>
      <c r="E4713" s="400" t="s">
        <v>947</v>
      </c>
      <c r="F4713" s="399" t="s">
        <v>947</v>
      </c>
      <c r="G4713" s="399">
        <v>89907</v>
      </c>
      <c r="H4713" s="399" t="s">
        <v>6012</v>
      </c>
      <c r="I4713" s="399" t="s">
        <v>2331</v>
      </c>
      <c r="J4713" s="399" t="s">
        <v>950</v>
      </c>
      <c r="K4713" s="400">
        <v>6.83</v>
      </c>
      <c r="L4713" s="399" t="s">
        <v>951</v>
      </c>
    </row>
    <row r="4714" spans="1:12" ht="13.5">
      <c r="A4714" s="399" t="s">
        <v>5978</v>
      </c>
      <c r="B4714" s="399" t="s">
        <v>5979</v>
      </c>
      <c r="C4714" s="399" t="s">
        <v>5980</v>
      </c>
      <c r="D4714" s="399" t="s">
        <v>5981</v>
      </c>
      <c r="E4714" s="400" t="s">
        <v>947</v>
      </c>
      <c r="F4714" s="399" t="s">
        <v>947</v>
      </c>
      <c r="G4714" s="399">
        <v>89908</v>
      </c>
      <c r="H4714" s="399" t="s">
        <v>6013</v>
      </c>
      <c r="I4714" s="399" t="s">
        <v>2331</v>
      </c>
      <c r="J4714" s="399" t="s">
        <v>950</v>
      </c>
      <c r="K4714" s="400">
        <v>9.2799999999999994</v>
      </c>
      <c r="L4714" s="399" t="s">
        <v>951</v>
      </c>
    </row>
    <row r="4715" spans="1:12" ht="13.5">
      <c r="A4715" s="399" t="s">
        <v>5978</v>
      </c>
      <c r="B4715" s="399" t="s">
        <v>5979</v>
      </c>
      <c r="C4715" s="399" t="s">
        <v>5980</v>
      </c>
      <c r="D4715" s="399" t="s">
        <v>5981</v>
      </c>
      <c r="E4715" s="400" t="s">
        <v>947</v>
      </c>
      <c r="F4715" s="399" t="s">
        <v>947</v>
      </c>
      <c r="G4715" s="399">
        <v>89911</v>
      </c>
      <c r="H4715" s="399" t="s">
        <v>6014</v>
      </c>
      <c r="I4715" s="399" t="s">
        <v>2331</v>
      </c>
      <c r="J4715" s="399" t="s">
        <v>950</v>
      </c>
      <c r="K4715" s="400">
        <v>11.31</v>
      </c>
      <c r="L4715" s="399" t="s">
        <v>951</v>
      </c>
    </row>
    <row r="4716" spans="1:12" ht="13.5">
      <c r="A4716" s="399" t="s">
        <v>5978</v>
      </c>
      <c r="B4716" s="399" t="s">
        <v>5979</v>
      </c>
      <c r="C4716" s="399" t="s">
        <v>5980</v>
      </c>
      <c r="D4716" s="399" t="s">
        <v>5981</v>
      </c>
      <c r="E4716" s="400" t="s">
        <v>947</v>
      </c>
      <c r="F4716" s="399" t="s">
        <v>947</v>
      </c>
      <c r="G4716" s="399">
        <v>89912</v>
      </c>
      <c r="H4716" s="399" t="s">
        <v>6015</v>
      </c>
      <c r="I4716" s="399" t="s">
        <v>2331</v>
      </c>
      <c r="J4716" s="399" t="s">
        <v>950</v>
      </c>
      <c r="K4716" s="400">
        <v>12.01</v>
      </c>
      <c r="L4716" s="399" t="s">
        <v>951</v>
      </c>
    </row>
    <row r="4717" spans="1:12" ht="13.5">
      <c r="A4717" s="399" t="s">
        <v>5978</v>
      </c>
      <c r="B4717" s="399" t="s">
        <v>5979</v>
      </c>
      <c r="C4717" s="399" t="s">
        <v>5980</v>
      </c>
      <c r="D4717" s="399" t="s">
        <v>5981</v>
      </c>
      <c r="E4717" s="400" t="s">
        <v>947</v>
      </c>
      <c r="F4717" s="399" t="s">
        <v>947</v>
      </c>
      <c r="G4717" s="399">
        <v>89913</v>
      </c>
      <c r="H4717" s="399" t="s">
        <v>6016</v>
      </c>
      <c r="I4717" s="399" t="s">
        <v>2331</v>
      </c>
      <c r="J4717" s="399" t="s">
        <v>950</v>
      </c>
      <c r="K4717" s="400">
        <v>14.58</v>
      </c>
      <c r="L4717" s="399" t="s">
        <v>951</v>
      </c>
    </row>
    <row r="4718" spans="1:12" ht="13.5">
      <c r="A4718" s="399" t="s">
        <v>5978</v>
      </c>
      <c r="B4718" s="399" t="s">
        <v>5979</v>
      </c>
      <c r="C4718" s="399" t="s">
        <v>5980</v>
      </c>
      <c r="D4718" s="399" t="s">
        <v>5981</v>
      </c>
      <c r="E4718" s="400" t="s">
        <v>947</v>
      </c>
      <c r="F4718" s="399" t="s">
        <v>947</v>
      </c>
      <c r="G4718" s="399">
        <v>89921</v>
      </c>
      <c r="H4718" s="399" t="s">
        <v>6017</v>
      </c>
      <c r="I4718" s="399" t="s">
        <v>2331</v>
      </c>
      <c r="J4718" s="399" t="s">
        <v>950</v>
      </c>
      <c r="K4718" s="400">
        <v>5.43</v>
      </c>
      <c r="L4718" s="399" t="s">
        <v>951</v>
      </c>
    </row>
    <row r="4719" spans="1:12" ht="13.5">
      <c r="A4719" s="399" t="s">
        <v>5978</v>
      </c>
      <c r="B4719" s="399" t="s">
        <v>5979</v>
      </c>
      <c r="C4719" s="399" t="s">
        <v>5980</v>
      </c>
      <c r="D4719" s="399" t="s">
        <v>5981</v>
      </c>
      <c r="E4719" s="400" t="s">
        <v>947</v>
      </c>
      <c r="F4719" s="399" t="s">
        <v>947</v>
      </c>
      <c r="G4719" s="399">
        <v>89922</v>
      </c>
      <c r="H4719" s="399" t="s">
        <v>6018</v>
      </c>
      <c r="I4719" s="399" t="s">
        <v>2331</v>
      </c>
      <c r="J4719" s="399" t="s">
        <v>950</v>
      </c>
      <c r="K4719" s="400">
        <v>5.46</v>
      </c>
      <c r="L4719" s="399" t="s">
        <v>951</v>
      </c>
    </row>
    <row r="4720" spans="1:12" ht="13.5">
      <c r="A4720" s="399" t="s">
        <v>5978</v>
      </c>
      <c r="B4720" s="399" t="s">
        <v>5979</v>
      </c>
      <c r="C4720" s="399" t="s">
        <v>5980</v>
      </c>
      <c r="D4720" s="399" t="s">
        <v>5981</v>
      </c>
      <c r="E4720" s="400" t="s">
        <v>947</v>
      </c>
      <c r="F4720" s="399" t="s">
        <v>947</v>
      </c>
      <c r="G4720" s="399">
        <v>89923</v>
      </c>
      <c r="H4720" s="399" t="s">
        <v>6019</v>
      </c>
      <c r="I4720" s="399" t="s">
        <v>2331</v>
      </c>
      <c r="J4720" s="399" t="s">
        <v>950</v>
      </c>
      <c r="K4720" s="400">
        <v>5.68</v>
      </c>
      <c r="L4720" s="399" t="s">
        <v>951</v>
      </c>
    </row>
    <row r="4721" spans="1:12" ht="13.5">
      <c r="A4721" s="399" t="s">
        <v>5978</v>
      </c>
      <c r="B4721" s="399" t="s">
        <v>5979</v>
      </c>
      <c r="C4721" s="399" t="s">
        <v>5980</v>
      </c>
      <c r="D4721" s="399" t="s">
        <v>5981</v>
      </c>
      <c r="E4721" s="400" t="s">
        <v>947</v>
      </c>
      <c r="F4721" s="399" t="s">
        <v>947</v>
      </c>
      <c r="G4721" s="399">
        <v>89924</v>
      </c>
      <c r="H4721" s="399" t="s">
        <v>6020</v>
      </c>
      <c r="I4721" s="399" t="s">
        <v>2331</v>
      </c>
      <c r="J4721" s="399" t="s">
        <v>950</v>
      </c>
      <c r="K4721" s="400">
        <v>5.61</v>
      </c>
      <c r="L4721" s="399" t="s">
        <v>951</v>
      </c>
    </row>
    <row r="4722" spans="1:12" ht="13.5">
      <c r="A4722" s="399" t="s">
        <v>5978</v>
      </c>
      <c r="B4722" s="399" t="s">
        <v>5979</v>
      </c>
      <c r="C4722" s="399" t="s">
        <v>5980</v>
      </c>
      <c r="D4722" s="399" t="s">
        <v>5981</v>
      </c>
      <c r="E4722" s="400" t="s">
        <v>947</v>
      </c>
      <c r="F4722" s="399" t="s">
        <v>947</v>
      </c>
      <c r="G4722" s="399">
        <v>89925</v>
      </c>
      <c r="H4722" s="399" t="s">
        <v>6021</v>
      </c>
      <c r="I4722" s="399" t="s">
        <v>2331</v>
      </c>
      <c r="J4722" s="399" t="s">
        <v>950</v>
      </c>
      <c r="K4722" s="400">
        <v>5.85</v>
      </c>
      <c r="L4722" s="399" t="s">
        <v>951</v>
      </c>
    </row>
    <row r="4723" spans="1:12" ht="13.5">
      <c r="A4723" s="399" t="s">
        <v>5978</v>
      </c>
      <c r="B4723" s="399" t="s">
        <v>5979</v>
      </c>
      <c r="C4723" s="399" t="s">
        <v>5980</v>
      </c>
      <c r="D4723" s="399" t="s">
        <v>5981</v>
      </c>
      <c r="E4723" s="400" t="s">
        <v>947</v>
      </c>
      <c r="F4723" s="399" t="s">
        <v>947</v>
      </c>
      <c r="G4723" s="399">
        <v>89926</v>
      </c>
      <c r="H4723" s="399" t="s">
        <v>6022</v>
      </c>
      <c r="I4723" s="399" t="s">
        <v>2331</v>
      </c>
      <c r="J4723" s="399" t="s">
        <v>950</v>
      </c>
      <c r="K4723" s="400">
        <v>8.85</v>
      </c>
      <c r="L4723" s="399" t="s">
        <v>951</v>
      </c>
    </row>
    <row r="4724" spans="1:12" ht="13.5">
      <c r="A4724" s="399" t="s">
        <v>5978</v>
      </c>
      <c r="B4724" s="399" t="s">
        <v>5979</v>
      </c>
      <c r="C4724" s="399" t="s">
        <v>5980</v>
      </c>
      <c r="D4724" s="399" t="s">
        <v>5981</v>
      </c>
      <c r="E4724" s="400" t="s">
        <v>947</v>
      </c>
      <c r="F4724" s="399" t="s">
        <v>947</v>
      </c>
      <c r="G4724" s="399">
        <v>89929</v>
      </c>
      <c r="H4724" s="399" t="s">
        <v>6023</v>
      </c>
      <c r="I4724" s="399" t="s">
        <v>2331</v>
      </c>
      <c r="J4724" s="399" t="s">
        <v>950</v>
      </c>
      <c r="K4724" s="400">
        <v>11.38</v>
      </c>
      <c r="L4724" s="399" t="s">
        <v>951</v>
      </c>
    </row>
    <row r="4725" spans="1:12" ht="13.5">
      <c r="A4725" s="399" t="s">
        <v>5978</v>
      </c>
      <c r="B4725" s="399" t="s">
        <v>5979</v>
      </c>
      <c r="C4725" s="399" t="s">
        <v>5980</v>
      </c>
      <c r="D4725" s="399" t="s">
        <v>5981</v>
      </c>
      <c r="E4725" s="400" t="s">
        <v>947</v>
      </c>
      <c r="F4725" s="399" t="s">
        <v>947</v>
      </c>
      <c r="G4725" s="399">
        <v>89930</v>
      </c>
      <c r="H4725" s="399" t="s">
        <v>6024</v>
      </c>
      <c r="I4725" s="399" t="s">
        <v>2331</v>
      </c>
      <c r="J4725" s="399" t="s">
        <v>950</v>
      </c>
      <c r="K4725" s="400">
        <v>12.15</v>
      </c>
      <c r="L4725" s="399" t="s">
        <v>951</v>
      </c>
    </row>
    <row r="4726" spans="1:12" ht="13.5">
      <c r="A4726" s="399" t="s">
        <v>5978</v>
      </c>
      <c r="B4726" s="399" t="s">
        <v>5979</v>
      </c>
      <c r="C4726" s="399" t="s">
        <v>5980</v>
      </c>
      <c r="D4726" s="399" t="s">
        <v>5981</v>
      </c>
      <c r="E4726" s="400" t="s">
        <v>947</v>
      </c>
      <c r="F4726" s="399" t="s">
        <v>947</v>
      </c>
      <c r="G4726" s="399">
        <v>89931</v>
      </c>
      <c r="H4726" s="399" t="s">
        <v>6025</v>
      </c>
      <c r="I4726" s="399" t="s">
        <v>2331</v>
      </c>
      <c r="J4726" s="399" t="s">
        <v>950</v>
      </c>
      <c r="K4726" s="400">
        <v>15.29</v>
      </c>
      <c r="L4726" s="399" t="s">
        <v>951</v>
      </c>
    </row>
    <row r="4727" spans="1:12" ht="13.5">
      <c r="A4727" s="399" t="s">
        <v>5978</v>
      </c>
      <c r="B4727" s="399" t="s">
        <v>5979</v>
      </c>
      <c r="C4727" s="399" t="s">
        <v>5980</v>
      </c>
      <c r="D4727" s="399" t="s">
        <v>5981</v>
      </c>
      <c r="E4727" s="400" t="s">
        <v>947</v>
      </c>
      <c r="F4727" s="399" t="s">
        <v>947</v>
      </c>
      <c r="G4727" s="399">
        <v>89939</v>
      </c>
      <c r="H4727" s="399" t="s">
        <v>6026</v>
      </c>
      <c r="I4727" s="399" t="s">
        <v>2331</v>
      </c>
      <c r="J4727" s="399" t="s">
        <v>950</v>
      </c>
      <c r="K4727" s="400">
        <v>5.08</v>
      </c>
      <c r="L4727" s="399" t="s">
        <v>951</v>
      </c>
    </row>
    <row r="4728" spans="1:12" ht="13.5">
      <c r="A4728" s="399" t="s">
        <v>5978</v>
      </c>
      <c r="B4728" s="399" t="s">
        <v>5979</v>
      </c>
      <c r="C4728" s="399" t="s">
        <v>5980</v>
      </c>
      <c r="D4728" s="399" t="s">
        <v>5981</v>
      </c>
      <c r="E4728" s="400" t="s">
        <v>947</v>
      </c>
      <c r="F4728" s="399" t="s">
        <v>947</v>
      </c>
      <c r="G4728" s="399">
        <v>89940</v>
      </c>
      <c r="H4728" s="399" t="s">
        <v>6027</v>
      </c>
      <c r="I4728" s="399" t="s">
        <v>2331</v>
      </c>
      <c r="J4728" s="399" t="s">
        <v>950</v>
      </c>
      <c r="K4728" s="400">
        <v>5.0999999999999996</v>
      </c>
      <c r="L4728" s="399" t="s">
        <v>951</v>
      </c>
    </row>
    <row r="4729" spans="1:12" ht="13.5">
      <c r="A4729" s="399" t="s">
        <v>5978</v>
      </c>
      <c r="B4729" s="399" t="s">
        <v>5979</v>
      </c>
      <c r="C4729" s="399" t="s">
        <v>5980</v>
      </c>
      <c r="D4729" s="399" t="s">
        <v>5981</v>
      </c>
      <c r="E4729" s="400" t="s">
        <v>947</v>
      </c>
      <c r="F4729" s="399" t="s">
        <v>947</v>
      </c>
      <c r="G4729" s="399">
        <v>89941</v>
      </c>
      <c r="H4729" s="399" t="s">
        <v>6028</v>
      </c>
      <c r="I4729" s="399" t="s">
        <v>2331</v>
      </c>
      <c r="J4729" s="399" t="s">
        <v>950</v>
      </c>
      <c r="K4729" s="400">
        <v>5.3</v>
      </c>
      <c r="L4729" s="399" t="s">
        <v>951</v>
      </c>
    </row>
    <row r="4730" spans="1:12" ht="13.5">
      <c r="A4730" s="399" t="s">
        <v>5978</v>
      </c>
      <c r="B4730" s="399" t="s">
        <v>5979</v>
      </c>
      <c r="C4730" s="399" t="s">
        <v>5980</v>
      </c>
      <c r="D4730" s="399" t="s">
        <v>5981</v>
      </c>
      <c r="E4730" s="400" t="s">
        <v>947</v>
      </c>
      <c r="F4730" s="399" t="s">
        <v>947</v>
      </c>
      <c r="G4730" s="399">
        <v>89942</v>
      </c>
      <c r="H4730" s="399" t="s">
        <v>6029</v>
      </c>
      <c r="I4730" s="399" t="s">
        <v>2331</v>
      </c>
      <c r="J4730" s="399" t="s">
        <v>950</v>
      </c>
      <c r="K4730" s="400">
        <v>5.24</v>
      </c>
      <c r="L4730" s="399" t="s">
        <v>951</v>
      </c>
    </row>
    <row r="4731" spans="1:12" ht="13.5">
      <c r="A4731" s="399" t="s">
        <v>5978</v>
      </c>
      <c r="B4731" s="399" t="s">
        <v>5979</v>
      </c>
      <c r="C4731" s="399" t="s">
        <v>5980</v>
      </c>
      <c r="D4731" s="399" t="s">
        <v>5981</v>
      </c>
      <c r="E4731" s="400" t="s">
        <v>947</v>
      </c>
      <c r="F4731" s="399" t="s">
        <v>947</v>
      </c>
      <c r="G4731" s="399">
        <v>89943</v>
      </c>
      <c r="H4731" s="399" t="s">
        <v>6030</v>
      </c>
      <c r="I4731" s="399" t="s">
        <v>2331</v>
      </c>
      <c r="J4731" s="399" t="s">
        <v>950</v>
      </c>
      <c r="K4731" s="400">
        <v>5.44</v>
      </c>
      <c r="L4731" s="399" t="s">
        <v>951</v>
      </c>
    </row>
    <row r="4732" spans="1:12" ht="13.5">
      <c r="A4732" s="399" t="s">
        <v>5978</v>
      </c>
      <c r="B4732" s="399" t="s">
        <v>5979</v>
      </c>
      <c r="C4732" s="399" t="s">
        <v>5980</v>
      </c>
      <c r="D4732" s="399" t="s">
        <v>5981</v>
      </c>
      <c r="E4732" s="400" t="s">
        <v>947</v>
      </c>
      <c r="F4732" s="399" t="s">
        <v>947</v>
      </c>
      <c r="G4732" s="399">
        <v>89944</v>
      </c>
      <c r="H4732" s="399" t="s">
        <v>6031</v>
      </c>
      <c r="I4732" s="399" t="s">
        <v>2331</v>
      </c>
      <c r="J4732" s="399" t="s">
        <v>950</v>
      </c>
      <c r="K4732" s="400">
        <v>8.1199999999999992</v>
      </c>
      <c r="L4732" s="399" t="s">
        <v>951</v>
      </c>
    </row>
    <row r="4733" spans="1:12" ht="13.5">
      <c r="A4733" s="399" t="s">
        <v>5978</v>
      </c>
      <c r="B4733" s="399" t="s">
        <v>5979</v>
      </c>
      <c r="C4733" s="399" t="s">
        <v>5980</v>
      </c>
      <c r="D4733" s="399" t="s">
        <v>5981</v>
      </c>
      <c r="E4733" s="400" t="s">
        <v>947</v>
      </c>
      <c r="F4733" s="399" t="s">
        <v>947</v>
      </c>
      <c r="G4733" s="399">
        <v>89947</v>
      </c>
      <c r="H4733" s="399" t="s">
        <v>6032</v>
      </c>
      <c r="I4733" s="399" t="s">
        <v>2331</v>
      </c>
      <c r="J4733" s="399" t="s">
        <v>950</v>
      </c>
      <c r="K4733" s="400">
        <v>9.98</v>
      </c>
      <c r="L4733" s="399" t="s">
        <v>951</v>
      </c>
    </row>
    <row r="4734" spans="1:12" ht="13.5">
      <c r="A4734" s="399" t="s">
        <v>5978</v>
      </c>
      <c r="B4734" s="399" t="s">
        <v>5979</v>
      </c>
      <c r="C4734" s="399" t="s">
        <v>5980</v>
      </c>
      <c r="D4734" s="399" t="s">
        <v>5981</v>
      </c>
      <c r="E4734" s="400" t="s">
        <v>947</v>
      </c>
      <c r="F4734" s="399" t="s">
        <v>947</v>
      </c>
      <c r="G4734" s="399">
        <v>89948</v>
      </c>
      <c r="H4734" s="399" t="s">
        <v>6033</v>
      </c>
      <c r="I4734" s="399" t="s">
        <v>2331</v>
      </c>
      <c r="J4734" s="399" t="s">
        <v>950</v>
      </c>
      <c r="K4734" s="400">
        <v>11.08</v>
      </c>
      <c r="L4734" s="399" t="s">
        <v>951</v>
      </c>
    </row>
    <row r="4735" spans="1:12" ht="13.5">
      <c r="A4735" s="399" t="s">
        <v>5978</v>
      </c>
      <c r="B4735" s="399" t="s">
        <v>5979</v>
      </c>
      <c r="C4735" s="399" t="s">
        <v>5980</v>
      </c>
      <c r="D4735" s="399" t="s">
        <v>5981</v>
      </c>
      <c r="E4735" s="400" t="s">
        <v>947</v>
      </c>
      <c r="F4735" s="399" t="s">
        <v>947</v>
      </c>
      <c r="G4735" s="399">
        <v>89949</v>
      </c>
      <c r="H4735" s="399" t="s">
        <v>6034</v>
      </c>
      <c r="I4735" s="399" t="s">
        <v>2331</v>
      </c>
      <c r="J4735" s="399" t="s">
        <v>950</v>
      </c>
      <c r="K4735" s="400">
        <v>13.46</v>
      </c>
      <c r="L4735" s="399" t="s">
        <v>951</v>
      </c>
    </row>
    <row r="4736" spans="1:12" ht="13.5">
      <c r="A4736" s="399" t="s">
        <v>5978</v>
      </c>
      <c r="B4736" s="399" t="s">
        <v>5979</v>
      </c>
      <c r="C4736" s="399" t="s">
        <v>5980</v>
      </c>
      <c r="D4736" s="399" t="s">
        <v>5981</v>
      </c>
      <c r="E4736" s="400" t="s">
        <v>947</v>
      </c>
      <c r="F4736" s="399" t="s">
        <v>947</v>
      </c>
      <c r="G4736" s="399">
        <v>96520</v>
      </c>
      <c r="H4736" s="399" t="s">
        <v>6035</v>
      </c>
      <c r="I4736" s="399" t="s">
        <v>2331</v>
      </c>
      <c r="J4736" s="399" t="s">
        <v>950</v>
      </c>
      <c r="K4736" s="400">
        <v>72.28</v>
      </c>
      <c r="L4736" s="399" t="s">
        <v>951</v>
      </c>
    </row>
    <row r="4737" spans="1:12" ht="13.5">
      <c r="A4737" s="399" t="s">
        <v>5978</v>
      </c>
      <c r="B4737" s="399" t="s">
        <v>5979</v>
      </c>
      <c r="C4737" s="399" t="s">
        <v>5980</v>
      </c>
      <c r="D4737" s="399" t="s">
        <v>5981</v>
      </c>
      <c r="E4737" s="400" t="s">
        <v>947</v>
      </c>
      <c r="F4737" s="399" t="s">
        <v>947</v>
      </c>
      <c r="G4737" s="399">
        <v>96521</v>
      </c>
      <c r="H4737" s="399" t="s">
        <v>6036</v>
      </c>
      <c r="I4737" s="399" t="s">
        <v>2331</v>
      </c>
      <c r="J4737" s="399" t="s">
        <v>950</v>
      </c>
      <c r="K4737" s="400">
        <v>28.4</v>
      </c>
      <c r="L4737" s="399" t="s">
        <v>951</v>
      </c>
    </row>
    <row r="4738" spans="1:12" ht="13.5">
      <c r="A4738" s="399" t="s">
        <v>5978</v>
      </c>
      <c r="B4738" s="399" t="s">
        <v>5979</v>
      </c>
      <c r="C4738" s="399" t="s">
        <v>5980</v>
      </c>
      <c r="D4738" s="399" t="s">
        <v>5981</v>
      </c>
      <c r="E4738" s="400" t="s">
        <v>947</v>
      </c>
      <c r="F4738" s="399" t="s">
        <v>947</v>
      </c>
      <c r="G4738" s="399">
        <v>96522</v>
      </c>
      <c r="H4738" s="399" t="s">
        <v>6037</v>
      </c>
      <c r="I4738" s="399" t="s">
        <v>2331</v>
      </c>
      <c r="J4738" s="399" t="s">
        <v>1440</v>
      </c>
      <c r="K4738" s="400">
        <v>121.75</v>
      </c>
      <c r="L4738" s="399" t="s">
        <v>951</v>
      </c>
    </row>
    <row r="4739" spans="1:12" ht="13.5">
      <c r="A4739" s="399" t="s">
        <v>5978</v>
      </c>
      <c r="B4739" s="399" t="s">
        <v>5979</v>
      </c>
      <c r="C4739" s="399" t="s">
        <v>5980</v>
      </c>
      <c r="D4739" s="399" t="s">
        <v>5981</v>
      </c>
      <c r="E4739" s="400" t="s">
        <v>947</v>
      </c>
      <c r="F4739" s="399" t="s">
        <v>947</v>
      </c>
      <c r="G4739" s="399">
        <v>96523</v>
      </c>
      <c r="H4739" s="399" t="s">
        <v>6038</v>
      </c>
      <c r="I4739" s="399" t="s">
        <v>2331</v>
      </c>
      <c r="J4739" s="399" t="s">
        <v>1440</v>
      </c>
      <c r="K4739" s="400">
        <v>77.3</v>
      </c>
      <c r="L4739" s="399" t="s">
        <v>951</v>
      </c>
    </row>
    <row r="4740" spans="1:12" ht="13.5">
      <c r="A4740" s="399" t="s">
        <v>5978</v>
      </c>
      <c r="B4740" s="399" t="s">
        <v>5979</v>
      </c>
      <c r="C4740" s="399" t="s">
        <v>5980</v>
      </c>
      <c r="D4740" s="399" t="s">
        <v>5981</v>
      </c>
      <c r="E4740" s="400" t="s">
        <v>947</v>
      </c>
      <c r="F4740" s="399" t="s">
        <v>947</v>
      </c>
      <c r="G4740" s="399">
        <v>96524</v>
      </c>
      <c r="H4740" s="399" t="s">
        <v>6039</v>
      </c>
      <c r="I4740" s="399" t="s">
        <v>2331</v>
      </c>
      <c r="J4740" s="399" t="s">
        <v>950</v>
      </c>
      <c r="K4740" s="400">
        <v>142.97999999999999</v>
      </c>
      <c r="L4740" s="399" t="s">
        <v>951</v>
      </c>
    </row>
    <row r="4741" spans="1:12" ht="13.5">
      <c r="A4741" s="399" t="s">
        <v>5978</v>
      </c>
      <c r="B4741" s="399" t="s">
        <v>5979</v>
      </c>
      <c r="C4741" s="399" t="s">
        <v>5980</v>
      </c>
      <c r="D4741" s="399" t="s">
        <v>5981</v>
      </c>
      <c r="E4741" s="400" t="s">
        <v>947</v>
      </c>
      <c r="F4741" s="399" t="s">
        <v>947</v>
      </c>
      <c r="G4741" s="399">
        <v>96525</v>
      </c>
      <c r="H4741" s="399" t="s">
        <v>6040</v>
      </c>
      <c r="I4741" s="399" t="s">
        <v>2331</v>
      </c>
      <c r="J4741" s="399" t="s">
        <v>950</v>
      </c>
      <c r="K4741" s="400">
        <v>28.38</v>
      </c>
      <c r="L4741" s="399" t="s">
        <v>951</v>
      </c>
    </row>
    <row r="4742" spans="1:12" ht="13.5">
      <c r="A4742" s="399" t="s">
        <v>5978</v>
      </c>
      <c r="B4742" s="399" t="s">
        <v>5979</v>
      </c>
      <c r="C4742" s="399" t="s">
        <v>5980</v>
      </c>
      <c r="D4742" s="399" t="s">
        <v>5981</v>
      </c>
      <c r="E4742" s="400" t="s">
        <v>947</v>
      </c>
      <c r="F4742" s="399" t="s">
        <v>947</v>
      </c>
      <c r="G4742" s="399">
        <v>96526</v>
      </c>
      <c r="H4742" s="399" t="s">
        <v>6041</v>
      </c>
      <c r="I4742" s="399" t="s">
        <v>2331</v>
      </c>
      <c r="J4742" s="399" t="s">
        <v>1440</v>
      </c>
      <c r="K4742" s="400">
        <v>246.28</v>
      </c>
      <c r="L4742" s="399" t="s">
        <v>951</v>
      </c>
    </row>
    <row r="4743" spans="1:12" ht="13.5">
      <c r="A4743" s="399" t="s">
        <v>5978</v>
      </c>
      <c r="B4743" s="399" t="s">
        <v>5979</v>
      </c>
      <c r="C4743" s="399" t="s">
        <v>5980</v>
      </c>
      <c r="D4743" s="399" t="s">
        <v>5981</v>
      </c>
      <c r="E4743" s="400" t="s">
        <v>947</v>
      </c>
      <c r="F4743" s="399" t="s">
        <v>947</v>
      </c>
      <c r="G4743" s="399">
        <v>96527</v>
      </c>
      <c r="H4743" s="399" t="s">
        <v>6042</v>
      </c>
      <c r="I4743" s="399" t="s">
        <v>2331</v>
      </c>
      <c r="J4743" s="399" t="s">
        <v>1440</v>
      </c>
      <c r="K4743" s="400">
        <v>101.35</v>
      </c>
      <c r="L4743" s="399" t="s">
        <v>951</v>
      </c>
    </row>
    <row r="4744" spans="1:12" ht="13.5">
      <c r="A4744" s="399" t="s">
        <v>5978</v>
      </c>
      <c r="B4744" s="399" t="s">
        <v>5979</v>
      </c>
      <c r="C4744" s="399" t="s">
        <v>5980</v>
      </c>
      <c r="D4744" s="399" t="s">
        <v>5981</v>
      </c>
      <c r="E4744" s="400" t="s">
        <v>947</v>
      </c>
      <c r="F4744" s="399" t="s">
        <v>947</v>
      </c>
      <c r="G4744" s="399">
        <v>96528</v>
      </c>
      <c r="H4744" s="399" t="s">
        <v>6043</v>
      </c>
      <c r="I4744" s="399" t="s">
        <v>1205</v>
      </c>
      <c r="J4744" s="399" t="s">
        <v>1037</v>
      </c>
      <c r="K4744" s="400">
        <v>130.32</v>
      </c>
      <c r="L4744" s="399" t="s">
        <v>951</v>
      </c>
    </row>
    <row r="4745" spans="1:12" ht="13.5">
      <c r="A4745" s="399" t="s">
        <v>5978</v>
      </c>
      <c r="B4745" s="399" t="s">
        <v>5979</v>
      </c>
      <c r="C4745" s="399" t="s">
        <v>5980</v>
      </c>
      <c r="D4745" s="399" t="s">
        <v>5981</v>
      </c>
      <c r="E4745" s="400" t="s">
        <v>947</v>
      </c>
      <c r="F4745" s="399" t="s">
        <v>947</v>
      </c>
      <c r="G4745" s="399">
        <v>98116</v>
      </c>
      <c r="H4745" s="399" t="s">
        <v>6044</v>
      </c>
      <c r="I4745" s="399" t="s">
        <v>2331</v>
      </c>
      <c r="J4745" s="399" t="s">
        <v>950</v>
      </c>
      <c r="K4745" s="400">
        <v>10.31</v>
      </c>
      <c r="L4745" s="399" t="s">
        <v>951</v>
      </c>
    </row>
    <row r="4746" spans="1:12" ht="13.5">
      <c r="A4746" s="399" t="s">
        <v>5978</v>
      </c>
      <c r="B4746" s="399" t="s">
        <v>5979</v>
      </c>
      <c r="C4746" s="399" t="s">
        <v>5980</v>
      </c>
      <c r="D4746" s="399" t="s">
        <v>5981</v>
      </c>
      <c r="E4746" s="400" t="s">
        <v>947</v>
      </c>
      <c r="F4746" s="399" t="s">
        <v>947</v>
      </c>
      <c r="G4746" s="399">
        <v>98117</v>
      </c>
      <c r="H4746" s="399" t="s">
        <v>6045</v>
      </c>
      <c r="I4746" s="399" t="s">
        <v>2331</v>
      </c>
      <c r="J4746" s="399" t="s">
        <v>950</v>
      </c>
      <c r="K4746" s="400">
        <v>9.64</v>
      </c>
      <c r="L4746" s="399" t="s">
        <v>951</v>
      </c>
    </row>
    <row r="4747" spans="1:12" ht="13.5">
      <c r="A4747" s="399" t="s">
        <v>5978</v>
      </c>
      <c r="B4747" s="399" t="s">
        <v>5979</v>
      </c>
      <c r="C4747" s="399" t="s">
        <v>5980</v>
      </c>
      <c r="D4747" s="399" t="s">
        <v>5981</v>
      </c>
      <c r="E4747" s="400" t="s">
        <v>947</v>
      </c>
      <c r="F4747" s="399" t="s">
        <v>947</v>
      </c>
      <c r="G4747" s="399">
        <v>98118</v>
      </c>
      <c r="H4747" s="399" t="s">
        <v>6046</v>
      </c>
      <c r="I4747" s="399" t="s">
        <v>2331</v>
      </c>
      <c r="J4747" s="399" t="s">
        <v>950</v>
      </c>
      <c r="K4747" s="400">
        <v>9.6999999999999993</v>
      </c>
      <c r="L4747" s="399" t="s">
        <v>951</v>
      </c>
    </row>
    <row r="4748" spans="1:12" ht="13.5">
      <c r="A4748" s="399" t="s">
        <v>5978</v>
      </c>
      <c r="B4748" s="399" t="s">
        <v>5979</v>
      </c>
      <c r="C4748" s="399" t="s">
        <v>5980</v>
      </c>
      <c r="D4748" s="399" t="s">
        <v>5981</v>
      </c>
      <c r="E4748" s="400" t="s">
        <v>947</v>
      </c>
      <c r="F4748" s="399" t="s">
        <v>947</v>
      </c>
      <c r="G4748" s="399">
        <v>98119</v>
      </c>
      <c r="H4748" s="399" t="s">
        <v>6047</v>
      </c>
      <c r="I4748" s="399" t="s">
        <v>2331</v>
      </c>
      <c r="J4748" s="399" t="s">
        <v>950</v>
      </c>
      <c r="K4748" s="400">
        <v>8.48</v>
      </c>
      <c r="L4748" s="399" t="s">
        <v>951</v>
      </c>
    </row>
    <row r="4749" spans="1:12" ht="13.5">
      <c r="A4749" s="399" t="s">
        <v>5978</v>
      </c>
      <c r="B4749" s="399" t="s">
        <v>5979</v>
      </c>
      <c r="C4749" s="399" t="s">
        <v>6048</v>
      </c>
      <c r="D4749" s="399" t="s">
        <v>6049</v>
      </c>
      <c r="E4749" s="400" t="s">
        <v>947</v>
      </c>
      <c r="F4749" s="399" t="s">
        <v>947</v>
      </c>
      <c r="G4749" s="399">
        <v>72915</v>
      </c>
      <c r="H4749" s="399" t="s">
        <v>6050</v>
      </c>
      <c r="I4749" s="399" t="s">
        <v>2331</v>
      </c>
      <c r="J4749" s="399" t="s">
        <v>950</v>
      </c>
      <c r="K4749" s="400">
        <v>9.1</v>
      </c>
      <c r="L4749" s="399" t="s">
        <v>951</v>
      </c>
    </row>
    <row r="4750" spans="1:12" ht="13.5">
      <c r="A4750" s="399" t="s">
        <v>5978</v>
      </c>
      <c r="B4750" s="399" t="s">
        <v>5979</v>
      </c>
      <c r="C4750" s="399" t="s">
        <v>6048</v>
      </c>
      <c r="D4750" s="399" t="s">
        <v>6049</v>
      </c>
      <c r="E4750" s="400" t="s">
        <v>947</v>
      </c>
      <c r="F4750" s="399" t="s">
        <v>947</v>
      </c>
      <c r="G4750" s="399">
        <v>72917</v>
      </c>
      <c r="H4750" s="399" t="s">
        <v>6051</v>
      </c>
      <c r="I4750" s="399" t="s">
        <v>2331</v>
      </c>
      <c r="J4750" s="399" t="s">
        <v>950</v>
      </c>
      <c r="K4750" s="400">
        <v>10.4</v>
      </c>
      <c r="L4750" s="399" t="s">
        <v>951</v>
      </c>
    </row>
    <row r="4751" spans="1:12" ht="13.5">
      <c r="A4751" s="399" t="s">
        <v>5978</v>
      </c>
      <c r="B4751" s="399" t="s">
        <v>5979</v>
      </c>
      <c r="C4751" s="399" t="s">
        <v>6048</v>
      </c>
      <c r="D4751" s="399" t="s">
        <v>6049</v>
      </c>
      <c r="E4751" s="400" t="s">
        <v>947</v>
      </c>
      <c r="F4751" s="399" t="s">
        <v>947</v>
      </c>
      <c r="G4751" s="399">
        <v>72918</v>
      </c>
      <c r="H4751" s="399" t="s">
        <v>6052</v>
      </c>
      <c r="I4751" s="399" t="s">
        <v>2331</v>
      </c>
      <c r="J4751" s="399" t="s">
        <v>950</v>
      </c>
      <c r="K4751" s="400">
        <v>12.14</v>
      </c>
      <c r="L4751" s="399" t="s">
        <v>951</v>
      </c>
    </row>
    <row r="4752" spans="1:12" ht="13.5">
      <c r="A4752" s="399" t="s">
        <v>5978</v>
      </c>
      <c r="B4752" s="399" t="s">
        <v>5979</v>
      </c>
      <c r="C4752" s="399" t="s">
        <v>6048</v>
      </c>
      <c r="D4752" s="399" t="s">
        <v>6049</v>
      </c>
      <c r="E4752" s="400">
        <v>73965</v>
      </c>
      <c r="F4752" s="399" t="s">
        <v>6053</v>
      </c>
      <c r="G4752" s="399" t="s">
        <v>6054</v>
      </c>
      <c r="H4752" s="399" t="s">
        <v>6055</v>
      </c>
      <c r="I4752" s="399" t="s">
        <v>2331</v>
      </c>
      <c r="J4752" s="399" t="s">
        <v>1440</v>
      </c>
      <c r="K4752" s="400">
        <v>165.8</v>
      </c>
      <c r="L4752" s="399" t="s">
        <v>951</v>
      </c>
    </row>
    <row r="4753" spans="1:12" ht="13.5">
      <c r="A4753" s="399" t="s">
        <v>5978</v>
      </c>
      <c r="B4753" s="399" t="s">
        <v>5979</v>
      </c>
      <c r="C4753" s="399" t="s">
        <v>6048</v>
      </c>
      <c r="D4753" s="399" t="s">
        <v>6049</v>
      </c>
      <c r="E4753" s="400">
        <v>79506</v>
      </c>
      <c r="F4753" s="399" t="s">
        <v>6053</v>
      </c>
      <c r="G4753" s="399" t="s">
        <v>6056</v>
      </c>
      <c r="H4753" s="399" t="s">
        <v>6057</v>
      </c>
      <c r="I4753" s="399" t="s">
        <v>2331</v>
      </c>
      <c r="J4753" s="399" t="s">
        <v>1440</v>
      </c>
      <c r="K4753" s="400">
        <v>248.7</v>
      </c>
      <c r="L4753" s="399" t="s">
        <v>951</v>
      </c>
    </row>
    <row r="4754" spans="1:12" ht="13.5">
      <c r="A4754" s="399" t="s">
        <v>5978</v>
      </c>
      <c r="B4754" s="399" t="s">
        <v>5979</v>
      </c>
      <c r="C4754" s="399" t="s">
        <v>6048</v>
      </c>
      <c r="D4754" s="399" t="s">
        <v>6049</v>
      </c>
      <c r="E4754" s="400" t="s">
        <v>947</v>
      </c>
      <c r="F4754" s="399" t="s">
        <v>947</v>
      </c>
      <c r="G4754" s="399">
        <v>83343</v>
      </c>
      <c r="H4754" s="399" t="s">
        <v>6058</v>
      </c>
      <c r="I4754" s="399" t="s">
        <v>2331</v>
      </c>
      <c r="J4754" s="399" t="s">
        <v>950</v>
      </c>
      <c r="K4754" s="400">
        <v>11.41</v>
      </c>
      <c r="L4754" s="399" t="s">
        <v>951</v>
      </c>
    </row>
    <row r="4755" spans="1:12" ht="13.5">
      <c r="A4755" s="399" t="s">
        <v>5978</v>
      </c>
      <c r="B4755" s="399" t="s">
        <v>5979</v>
      </c>
      <c r="C4755" s="399" t="s">
        <v>6048</v>
      </c>
      <c r="D4755" s="399" t="s">
        <v>6049</v>
      </c>
      <c r="E4755" s="400" t="s">
        <v>947</v>
      </c>
      <c r="F4755" s="399" t="s">
        <v>947</v>
      </c>
      <c r="G4755" s="399">
        <v>90082</v>
      </c>
      <c r="H4755" s="399" t="s">
        <v>6059</v>
      </c>
      <c r="I4755" s="399" t="s">
        <v>2331</v>
      </c>
      <c r="J4755" s="399" t="s">
        <v>950</v>
      </c>
      <c r="K4755" s="400">
        <v>7.23</v>
      </c>
      <c r="L4755" s="399" t="s">
        <v>951</v>
      </c>
    </row>
    <row r="4756" spans="1:12" ht="13.5">
      <c r="A4756" s="399" t="s">
        <v>5978</v>
      </c>
      <c r="B4756" s="399" t="s">
        <v>5979</v>
      </c>
      <c r="C4756" s="399" t="s">
        <v>6048</v>
      </c>
      <c r="D4756" s="399" t="s">
        <v>6049</v>
      </c>
      <c r="E4756" s="400" t="s">
        <v>947</v>
      </c>
      <c r="F4756" s="399" t="s">
        <v>947</v>
      </c>
      <c r="G4756" s="399">
        <v>90084</v>
      </c>
      <c r="H4756" s="399" t="s">
        <v>6060</v>
      </c>
      <c r="I4756" s="399" t="s">
        <v>2331</v>
      </c>
      <c r="J4756" s="399" t="s">
        <v>950</v>
      </c>
      <c r="K4756" s="400">
        <v>7.01</v>
      </c>
      <c r="L4756" s="399" t="s">
        <v>951</v>
      </c>
    </row>
    <row r="4757" spans="1:12" ht="13.5">
      <c r="A4757" s="399" t="s">
        <v>5978</v>
      </c>
      <c r="B4757" s="399" t="s">
        <v>5979</v>
      </c>
      <c r="C4757" s="399" t="s">
        <v>6048</v>
      </c>
      <c r="D4757" s="399" t="s">
        <v>6049</v>
      </c>
      <c r="E4757" s="400" t="s">
        <v>947</v>
      </c>
      <c r="F4757" s="399" t="s">
        <v>947</v>
      </c>
      <c r="G4757" s="399">
        <v>90085</v>
      </c>
      <c r="H4757" s="399" t="s">
        <v>6061</v>
      </c>
      <c r="I4757" s="399" t="s">
        <v>2331</v>
      </c>
      <c r="J4757" s="399" t="s">
        <v>950</v>
      </c>
      <c r="K4757" s="400">
        <v>6.59</v>
      </c>
      <c r="L4757" s="399" t="s">
        <v>951</v>
      </c>
    </row>
    <row r="4758" spans="1:12" ht="13.5">
      <c r="A4758" s="399" t="s">
        <v>5978</v>
      </c>
      <c r="B4758" s="399" t="s">
        <v>5979</v>
      </c>
      <c r="C4758" s="399" t="s">
        <v>6048</v>
      </c>
      <c r="D4758" s="399" t="s">
        <v>6049</v>
      </c>
      <c r="E4758" s="400" t="s">
        <v>947</v>
      </c>
      <c r="F4758" s="399" t="s">
        <v>947</v>
      </c>
      <c r="G4758" s="399">
        <v>90086</v>
      </c>
      <c r="H4758" s="399" t="s">
        <v>6062</v>
      </c>
      <c r="I4758" s="399" t="s">
        <v>2331</v>
      </c>
      <c r="J4758" s="399" t="s">
        <v>950</v>
      </c>
      <c r="K4758" s="400">
        <v>6.67</v>
      </c>
      <c r="L4758" s="399" t="s">
        <v>951</v>
      </c>
    </row>
    <row r="4759" spans="1:12" ht="13.5">
      <c r="A4759" s="399" t="s">
        <v>5978</v>
      </c>
      <c r="B4759" s="399" t="s">
        <v>5979</v>
      </c>
      <c r="C4759" s="399" t="s">
        <v>6048</v>
      </c>
      <c r="D4759" s="399" t="s">
        <v>6049</v>
      </c>
      <c r="E4759" s="400" t="s">
        <v>947</v>
      </c>
      <c r="F4759" s="399" t="s">
        <v>947</v>
      </c>
      <c r="G4759" s="399">
        <v>90087</v>
      </c>
      <c r="H4759" s="399" t="s">
        <v>6063</v>
      </c>
      <c r="I4759" s="399" t="s">
        <v>2331</v>
      </c>
      <c r="J4759" s="399" t="s">
        <v>950</v>
      </c>
      <c r="K4759" s="400">
        <v>5.69</v>
      </c>
      <c r="L4759" s="399" t="s">
        <v>951</v>
      </c>
    </row>
    <row r="4760" spans="1:12" ht="13.5">
      <c r="A4760" s="399" t="s">
        <v>5978</v>
      </c>
      <c r="B4760" s="399" t="s">
        <v>5979</v>
      </c>
      <c r="C4760" s="399" t="s">
        <v>6048</v>
      </c>
      <c r="D4760" s="399" t="s">
        <v>6049</v>
      </c>
      <c r="E4760" s="400" t="s">
        <v>947</v>
      </c>
      <c r="F4760" s="399" t="s">
        <v>947</v>
      </c>
      <c r="G4760" s="399">
        <v>90088</v>
      </c>
      <c r="H4760" s="399" t="s">
        <v>6064</v>
      </c>
      <c r="I4760" s="399" t="s">
        <v>2331</v>
      </c>
      <c r="J4760" s="399" t="s">
        <v>950</v>
      </c>
      <c r="K4760" s="400">
        <v>5.81</v>
      </c>
      <c r="L4760" s="399" t="s">
        <v>951</v>
      </c>
    </row>
    <row r="4761" spans="1:12" ht="13.5">
      <c r="A4761" s="399" t="s">
        <v>5978</v>
      </c>
      <c r="B4761" s="399" t="s">
        <v>5979</v>
      </c>
      <c r="C4761" s="399" t="s">
        <v>6048</v>
      </c>
      <c r="D4761" s="399" t="s">
        <v>6049</v>
      </c>
      <c r="E4761" s="400" t="s">
        <v>947</v>
      </c>
      <c r="F4761" s="399" t="s">
        <v>947</v>
      </c>
      <c r="G4761" s="399">
        <v>90090</v>
      </c>
      <c r="H4761" s="399" t="s">
        <v>6065</v>
      </c>
      <c r="I4761" s="399" t="s">
        <v>2331</v>
      </c>
      <c r="J4761" s="399" t="s">
        <v>950</v>
      </c>
      <c r="K4761" s="400">
        <v>5.57</v>
      </c>
      <c r="L4761" s="399" t="s">
        <v>951</v>
      </c>
    </row>
    <row r="4762" spans="1:12" ht="13.5">
      <c r="A4762" s="399" t="s">
        <v>5978</v>
      </c>
      <c r="B4762" s="399" t="s">
        <v>5979</v>
      </c>
      <c r="C4762" s="399" t="s">
        <v>6048</v>
      </c>
      <c r="D4762" s="399" t="s">
        <v>6049</v>
      </c>
      <c r="E4762" s="400" t="s">
        <v>947</v>
      </c>
      <c r="F4762" s="399" t="s">
        <v>947</v>
      </c>
      <c r="G4762" s="399">
        <v>90091</v>
      </c>
      <c r="H4762" s="399" t="s">
        <v>6066</v>
      </c>
      <c r="I4762" s="399" t="s">
        <v>2331</v>
      </c>
      <c r="J4762" s="399" t="s">
        <v>950</v>
      </c>
      <c r="K4762" s="400">
        <v>4.3099999999999996</v>
      </c>
      <c r="L4762" s="399" t="s">
        <v>951</v>
      </c>
    </row>
    <row r="4763" spans="1:12" ht="13.5">
      <c r="A4763" s="399" t="s">
        <v>5978</v>
      </c>
      <c r="B4763" s="399" t="s">
        <v>5979</v>
      </c>
      <c r="C4763" s="399" t="s">
        <v>6048</v>
      </c>
      <c r="D4763" s="399" t="s">
        <v>6049</v>
      </c>
      <c r="E4763" s="400" t="s">
        <v>947</v>
      </c>
      <c r="F4763" s="399" t="s">
        <v>947</v>
      </c>
      <c r="G4763" s="399">
        <v>90092</v>
      </c>
      <c r="H4763" s="399" t="s">
        <v>6067</v>
      </c>
      <c r="I4763" s="399" t="s">
        <v>2331</v>
      </c>
      <c r="J4763" s="399" t="s">
        <v>950</v>
      </c>
      <c r="K4763" s="400">
        <v>4.18</v>
      </c>
      <c r="L4763" s="399" t="s">
        <v>951</v>
      </c>
    </row>
    <row r="4764" spans="1:12" ht="13.5">
      <c r="A4764" s="399" t="s">
        <v>5978</v>
      </c>
      <c r="B4764" s="399" t="s">
        <v>5979</v>
      </c>
      <c r="C4764" s="399" t="s">
        <v>6048</v>
      </c>
      <c r="D4764" s="399" t="s">
        <v>6049</v>
      </c>
      <c r="E4764" s="400" t="s">
        <v>947</v>
      </c>
      <c r="F4764" s="399" t="s">
        <v>947</v>
      </c>
      <c r="G4764" s="399">
        <v>90093</v>
      </c>
      <c r="H4764" s="399" t="s">
        <v>6068</v>
      </c>
      <c r="I4764" s="399" t="s">
        <v>2331</v>
      </c>
      <c r="J4764" s="399" t="s">
        <v>950</v>
      </c>
      <c r="K4764" s="400">
        <v>3.94</v>
      </c>
      <c r="L4764" s="399" t="s">
        <v>951</v>
      </c>
    </row>
    <row r="4765" spans="1:12" ht="13.5">
      <c r="A4765" s="399" t="s">
        <v>5978</v>
      </c>
      <c r="B4765" s="399" t="s">
        <v>5979</v>
      </c>
      <c r="C4765" s="399" t="s">
        <v>6048</v>
      </c>
      <c r="D4765" s="399" t="s">
        <v>6049</v>
      </c>
      <c r="E4765" s="400" t="s">
        <v>947</v>
      </c>
      <c r="F4765" s="399" t="s">
        <v>947</v>
      </c>
      <c r="G4765" s="399">
        <v>90094</v>
      </c>
      <c r="H4765" s="399" t="s">
        <v>6069</v>
      </c>
      <c r="I4765" s="399" t="s">
        <v>2331</v>
      </c>
      <c r="J4765" s="399" t="s">
        <v>950</v>
      </c>
      <c r="K4765" s="400">
        <v>3.97</v>
      </c>
      <c r="L4765" s="399" t="s">
        <v>951</v>
      </c>
    </row>
    <row r="4766" spans="1:12" ht="13.5">
      <c r="A4766" s="399" t="s">
        <v>5978</v>
      </c>
      <c r="B4766" s="399" t="s">
        <v>5979</v>
      </c>
      <c r="C4766" s="399" t="s">
        <v>6048</v>
      </c>
      <c r="D4766" s="399" t="s">
        <v>6049</v>
      </c>
      <c r="E4766" s="400" t="s">
        <v>947</v>
      </c>
      <c r="F4766" s="399" t="s">
        <v>947</v>
      </c>
      <c r="G4766" s="399">
        <v>90095</v>
      </c>
      <c r="H4766" s="399" t="s">
        <v>6070</v>
      </c>
      <c r="I4766" s="399" t="s">
        <v>2331</v>
      </c>
      <c r="J4766" s="399" t="s">
        <v>950</v>
      </c>
      <c r="K4766" s="400">
        <v>3.39</v>
      </c>
      <c r="L4766" s="399" t="s">
        <v>951</v>
      </c>
    </row>
    <row r="4767" spans="1:12" ht="13.5">
      <c r="A4767" s="399" t="s">
        <v>5978</v>
      </c>
      <c r="B4767" s="399" t="s">
        <v>5979</v>
      </c>
      <c r="C4767" s="399" t="s">
        <v>6048</v>
      </c>
      <c r="D4767" s="399" t="s">
        <v>6049</v>
      </c>
      <c r="E4767" s="400" t="s">
        <v>947</v>
      </c>
      <c r="F4767" s="399" t="s">
        <v>947</v>
      </c>
      <c r="G4767" s="399">
        <v>90096</v>
      </c>
      <c r="H4767" s="399" t="s">
        <v>6071</v>
      </c>
      <c r="I4767" s="399" t="s">
        <v>2331</v>
      </c>
      <c r="J4767" s="399" t="s">
        <v>950</v>
      </c>
      <c r="K4767" s="400">
        <v>3.46</v>
      </c>
      <c r="L4767" s="399" t="s">
        <v>951</v>
      </c>
    </row>
    <row r="4768" spans="1:12" ht="13.5">
      <c r="A4768" s="399" t="s">
        <v>5978</v>
      </c>
      <c r="B4768" s="399" t="s">
        <v>5979</v>
      </c>
      <c r="C4768" s="399" t="s">
        <v>6048</v>
      </c>
      <c r="D4768" s="399" t="s">
        <v>6049</v>
      </c>
      <c r="E4768" s="400" t="s">
        <v>947</v>
      </c>
      <c r="F4768" s="399" t="s">
        <v>947</v>
      </c>
      <c r="G4768" s="399">
        <v>90098</v>
      </c>
      <c r="H4768" s="399" t="s">
        <v>6072</v>
      </c>
      <c r="I4768" s="399" t="s">
        <v>2331</v>
      </c>
      <c r="J4768" s="399" t="s">
        <v>950</v>
      </c>
      <c r="K4768" s="400">
        <v>3.32</v>
      </c>
      <c r="L4768" s="399" t="s">
        <v>951</v>
      </c>
    </row>
    <row r="4769" spans="1:12" ht="13.5">
      <c r="A4769" s="399" t="s">
        <v>5978</v>
      </c>
      <c r="B4769" s="399" t="s">
        <v>5979</v>
      </c>
      <c r="C4769" s="399" t="s">
        <v>6048</v>
      </c>
      <c r="D4769" s="399" t="s">
        <v>6049</v>
      </c>
      <c r="E4769" s="400" t="s">
        <v>947</v>
      </c>
      <c r="F4769" s="399" t="s">
        <v>947</v>
      </c>
      <c r="G4769" s="399">
        <v>90099</v>
      </c>
      <c r="H4769" s="399" t="s">
        <v>6073</v>
      </c>
      <c r="I4769" s="399" t="s">
        <v>2331</v>
      </c>
      <c r="J4769" s="399" t="s">
        <v>950</v>
      </c>
      <c r="K4769" s="400">
        <v>9.83</v>
      </c>
      <c r="L4769" s="399" t="s">
        <v>951</v>
      </c>
    </row>
    <row r="4770" spans="1:12" ht="13.5">
      <c r="A4770" s="399" t="s">
        <v>5978</v>
      </c>
      <c r="B4770" s="399" t="s">
        <v>5979</v>
      </c>
      <c r="C4770" s="399" t="s">
        <v>6048</v>
      </c>
      <c r="D4770" s="399" t="s">
        <v>6049</v>
      </c>
      <c r="E4770" s="400" t="s">
        <v>947</v>
      </c>
      <c r="F4770" s="399" t="s">
        <v>947</v>
      </c>
      <c r="G4770" s="399">
        <v>90100</v>
      </c>
      <c r="H4770" s="399" t="s">
        <v>6074</v>
      </c>
      <c r="I4770" s="399" t="s">
        <v>2331</v>
      </c>
      <c r="J4770" s="399" t="s">
        <v>950</v>
      </c>
      <c r="K4770" s="400">
        <v>8.3699999999999992</v>
      </c>
      <c r="L4770" s="399" t="s">
        <v>951</v>
      </c>
    </row>
    <row r="4771" spans="1:12" ht="13.5">
      <c r="A4771" s="399" t="s">
        <v>5978</v>
      </c>
      <c r="B4771" s="399" t="s">
        <v>5979</v>
      </c>
      <c r="C4771" s="399" t="s">
        <v>6048</v>
      </c>
      <c r="D4771" s="399" t="s">
        <v>6049</v>
      </c>
      <c r="E4771" s="400" t="s">
        <v>947</v>
      </c>
      <c r="F4771" s="399" t="s">
        <v>947</v>
      </c>
      <c r="G4771" s="399">
        <v>90101</v>
      </c>
      <c r="H4771" s="399" t="s">
        <v>6075</v>
      </c>
      <c r="I4771" s="399" t="s">
        <v>2331</v>
      </c>
      <c r="J4771" s="399" t="s">
        <v>950</v>
      </c>
      <c r="K4771" s="400">
        <v>8.26</v>
      </c>
      <c r="L4771" s="399" t="s">
        <v>951</v>
      </c>
    </row>
    <row r="4772" spans="1:12" ht="13.5">
      <c r="A4772" s="399" t="s">
        <v>5978</v>
      </c>
      <c r="B4772" s="399" t="s">
        <v>5979</v>
      </c>
      <c r="C4772" s="399" t="s">
        <v>6048</v>
      </c>
      <c r="D4772" s="399" t="s">
        <v>6049</v>
      </c>
      <c r="E4772" s="400" t="s">
        <v>947</v>
      </c>
      <c r="F4772" s="399" t="s">
        <v>947</v>
      </c>
      <c r="G4772" s="399">
        <v>90102</v>
      </c>
      <c r="H4772" s="399" t="s">
        <v>6076</v>
      </c>
      <c r="I4772" s="399" t="s">
        <v>2331</v>
      </c>
      <c r="J4772" s="399" t="s">
        <v>950</v>
      </c>
      <c r="K4772" s="400">
        <v>7.52</v>
      </c>
      <c r="L4772" s="399" t="s">
        <v>951</v>
      </c>
    </row>
    <row r="4773" spans="1:12" ht="13.5">
      <c r="A4773" s="399" t="s">
        <v>5978</v>
      </c>
      <c r="B4773" s="399" t="s">
        <v>5979</v>
      </c>
      <c r="C4773" s="399" t="s">
        <v>6048</v>
      </c>
      <c r="D4773" s="399" t="s">
        <v>6049</v>
      </c>
      <c r="E4773" s="400" t="s">
        <v>947</v>
      </c>
      <c r="F4773" s="399" t="s">
        <v>947</v>
      </c>
      <c r="G4773" s="399">
        <v>90105</v>
      </c>
      <c r="H4773" s="399" t="s">
        <v>6077</v>
      </c>
      <c r="I4773" s="399" t="s">
        <v>2331</v>
      </c>
      <c r="J4773" s="399" t="s">
        <v>950</v>
      </c>
      <c r="K4773" s="400">
        <v>5.86</v>
      </c>
      <c r="L4773" s="399" t="s">
        <v>951</v>
      </c>
    </row>
    <row r="4774" spans="1:12" ht="13.5">
      <c r="A4774" s="399" t="s">
        <v>5978</v>
      </c>
      <c r="B4774" s="399" t="s">
        <v>5979</v>
      </c>
      <c r="C4774" s="399" t="s">
        <v>6048</v>
      </c>
      <c r="D4774" s="399" t="s">
        <v>6049</v>
      </c>
      <c r="E4774" s="400" t="s">
        <v>947</v>
      </c>
      <c r="F4774" s="399" t="s">
        <v>947</v>
      </c>
      <c r="G4774" s="399">
        <v>90106</v>
      </c>
      <c r="H4774" s="399" t="s">
        <v>6078</v>
      </c>
      <c r="I4774" s="399" t="s">
        <v>2331</v>
      </c>
      <c r="J4774" s="399" t="s">
        <v>950</v>
      </c>
      <c r="K4774" s="400">
        <v>4.99</v>
      </c>
      <c r="L4774" s="399" t="s">
        <v>951</v>
      </c>
    </row>
    <row r="4775" spans="1:12" ht="13.5">
      <c r="A4775" s="399" t="s">
        <v>5978</v>
      </c>
      <c r="B4775" s="399" t="s">
        <v>5979</v>
      </c>
      <c r="C4775" s="399" t="s">
        <v>6048</v>
      </c>
      <c r="D4775" s="399" t="s">
        <v>6049</v>
      </c>
      <c r="E4775" s="400" t="s">
        <v>947</v>
      </c>
      <c r="F4775" s="399" t="s">
        <v>947</v>
      </c>
      <c r="G4775" s="399">
        <v>90107</v>
      </c>
      <c r="H4775" s="399" t="s">
        <v>6079</v>
      </c>
      <c r="I4775" s="399" t="s">
        <v>2331</v>
      </c>
      <c r="J4775" s="399" t="s">
        <v>950</v>
      </c>
      <c r="K4775" s="400">
        <v>4.93</v>
      </c>
      <c r="L4775" s="399" t="s">
        <v>951</v>
      </c>
    </row>
    <row r="4776" spans="1:12" ht="13.5">
      <c r="A4776" s="399" t="s">
        <v>5978</v>
      </c>
      <c r="B4776" s="399" t="s">
        <v>5979</v>
      </c>
      <c r="C4776" s="399" t="s">
        <v>6048</v>
      </c>
      <c r="D4776" s="399" t="s">
        <v>6049</v>
      </c>
      <c r="E4776" s="400" t="s">
        <v>947</v>
      </c>
      <c r="F4776" s="399" t="s">
        <v>947</v>
      </c>
      <c r="G4776" s="399">
        <v>90108</v>
      </c>
      <c r="H4776" s="399" t="s">
        <v>6080</v>
      </c>
      <c r="I4776" s="399" t="s">
        <v>2331</v>
      </c>
      <c r="J4776" s="399" t="s">
        <v>950</v>
      </c>
      <c r="K4776" s="400">
        <v>4.4800000000000004</v>
      </c>
      <c r="L4776" s="399" t="s">
        <v>951</v>
      </c>
    </row>
    <row r="4777" spans="1:12" ht="13.5">
      <c r="A4777" s="399" t="s">
        <v>5978</v>
      </c>
      <c r="B4777" s="399" t="s">
        <v>5979</v>
      </c>
      <c r="C4777" s="399" t="s">
        <v>6048</v>
      </c>
      <c r="D4777" s="399" t="s">
        <v>6049</v>
      </c>
      <c r="E4777" s="400" t="s">
        <v>947</v>
      </c>
      <c r="F4777" s="399" t="s">
        <v>947</v>
      </c>
      <c r="G4777" s="399">
        <v>93358</v>
      </c>
      <c r="H4777" s="399" t="s">
        <v>6081</v>
      </c>
      <c r="I4777" s="399" t="s">
        <v>2331</v>
      </c>
      <c r="J4777" s="399" t="s">
        <v>1440</v>
      </c>
      <c r="K4777" s="400">
        <v>65.59</v>
      </c>
      <c r="L4777" s="399" t="s">
        <v>951</v>
      </c>
    </row>
    <row r="4778" spans="1:12" ht="13.5">
      <c r="A4778" s="399" t="s">
        <v>5978</v>
      </c>
      <c r="B4778" s="399" t="s">
        <v>5979</v>
      </c>
      <c r="C4778" s="399" t="s">
        <v>6082</v>
      </c>
      <c r="D4778" s="399" t="s">
        <v>6083</v>
      </c>
      <c r="E4778" s="400" t="s">
        <v>947</v>
      </c>
      <c r="F4778" s="399" t="s">
        <v>947</v>
      </c>
      <c r="G4778" s="399">
        <v>94304</v>
      </c>
      <c r="H4778" s="399" t="s">
        <v>6084</v>
      </c>
      <c r="I4778" s="399" t="s">
        <v>2331</v>
      </c>
      <c r="J4778" s="399" t="s">
        <v>950</v>
      </c>
      <c r="K4778" s="400">
        <v>24.42</v>
      </c>
      <c r="L4778" s="399" t="s">
        <v>951</v>
      </c>
    </row>
    <row r="4779" spans="1:12" ht="13.5">
      <c r="A4779" s="399" t="s">
        <v>5978</v>
      </c>
      <c r="B4779" s="399" t="s">
        <v>5979</v>
      </c>
      <c r="C4779" s="399" t="s">
        <v>6082</v>
      </c>
      <c r="D4779" s="399" t="s">
        <v>6083</v>
      </c>
      <c r="E4779" s="400" t="s">
        <v>947</v>
      </c>
      <c r="F4779" s="399" t="s">
        <v>947</v>
      </c>
      <c r="G4779" s="399">
        <v>94305</v>
      </c>
      <c r="H4779" s="399" t="s">
        <v>6085</v>
      </c>
      <c r="I4779" s="399" t="s">
        <v>2331</v>
      </c>
      <c r="J4779" s="399" t="s">
        <v>950</v>
      </c>
      <c r="K4779" s="400">
        <v>21.92</v>
      </c>
      <c r="L4779" s="399" t="s">
        <v>951</v>
      </c>
    </row>
    <row r="4780" spans="1:12" ht="13.5">
      <c r="A4780" s="399" t="s">
        <v>5978</v>
      </c>
      <c r="B4780" s="399" t="s">
        <v>5979</v>
      </c>
      <c r="C4780" s="399" t="s">
        <v>6082</v>
      </c>
      <c r="D4780" s="399" t="s">
        <v>6083</v>
      </c>
      <c r="E4780" s="400" t="s">
        <v>947</v>
      </c>
      <c r="F4780" s="399" t="s">
        <v>947</v>
      </c>
      <c r="G4780" s="399">
        <v>94306</v>
      </c>
      <c r="H4780" s="399" t="s">
        <v>6086</v>
      </c>
      <c r="I4780" s="399" t="s">
        <v>2331</v>
      </c>
      <c r="J4780" s="399" t="s">
        <v>950</v>
      </c>
      <c r="K4780" s="400">
        <v>18.760000000000002</v>
      </c>
      <c r="L4780" s="399" t="s">
        <v>951</v>
      </c>
    </row>
    <row r="4781" spans="1:12" ht="13.5">
      <c r="A4781" s="399" t="s">
        <v>5978</v>
      </c>
      <c r="B4781" s="399" t="s">
        <v>5979</v>
      </c>
      <c r="C4781" s="399" t="s">
        <v>6082</v>
      </c>
      <c r="D4781" s="399" t="s">
        <v>6083</v>
      </c>
      <c r="E4781" s="400" t="s">
        <v>947</v>
      </c>
      <c r="F4781" s="399" t="s">
        <v>947</v>
      </c>
      <c r="G4781" s="399">
        <v>94307</v>
      </c>
      <c r="H4781" s="399" t="s">
        <v>6087</v>
      </c>
      <c r="I4781" s="399" t="s">
        <v>2331</v>
      </c>
      <c r="J4781" s="399" t="s">
        <v>950</v>
      </c>
      <c r="K4781" s="400">
        <v>19.48</v>
      </c>
      <c r="L4781" s="399" t="s">
        <v>951</v>
      </c>
    </row>
    <row r="4782" spans="1:12" ht="13.5">
      <c r="A4782" s="399" t="s">
        <v>5978</v>
      </c>
      <c r="B4782" s="399" t="s">
        <v>5979</v>
      </c>
      <c r="C4782" s="399" t="s">
        <v>6082</v>
      </c>
      <c r="D4782" s="399" t="s">
        <v>6083</v>
      </c>
      <c r="E4782" s="400" t="s">
        <v>947</v>
      </c>
      <c r="F4782" s="399" t="s">
        <v>947</v>
      </c>
      <c r="G4782" s="399">
        <v>94308</v>
      </c>
      <c r="H4782" s="399" t="s">
        <v>6088</v>
      </c>
      <c r="I4782" s="399" t="s">
        <v>2331</v>
      </c>
      <c r="J4782" s="399" t="s">
        <v>950</v>
      </c>
      <c r="K4782" s="400">
        <v>17.57</v>
      </c>
      <c r="L4782" s="399" t="s">
        <v>951</v>
      </c>
    </row>
    <row r="4783" spans="1:12" ht="13.5">
      <c r="A4783" s="399" t="s">
        <v>5978</v>
      </c>
      <c r="B4783" s="399" t="s">
        <v>5979</v>
      </c>
      <c r="C4783" s="399" t="s">
        <v>6082</v>
      </c>
      <c r="D4783" s="399" t="s">
        <v>6083</v>
      </c>
      <c r="E4783" s="400" t="s">
        <v>947</v>
      </c>
      <c r="F4783" s="399" t="s">
        <v>947</v>
      </c>
      <c r="G4783" s="399">
        <v>94309</v>
      </c>
      <c r="H4783" s="399" t="s">
        <v>6089</v>
      </c>
      <c r="I4783" s="399" t="s">
        <v>2331</v>
      </c>
      <c r="J4783" s="399" t="s">
        <v>950</v>
      </c>
      <c r="K4783" s="400">
        <v>18.440000000000001</v>
      </c>
      <c r="L4783" s="399" t="s">
        <v>951</v>
      </c>
    </row>
    <row r="4784" spans="1:12" ht="13.5">
      <c r="A4784" s="399" t="s">
        <v>5978</v>
      </c>
      <c r="B4784" s="399" t="s">
        <v>5979</v>
      </c>
      <c r="C4784" s="399" t="s">
        <v>6082</v>
      </c>
      <c r="D4784" s="399" t="s">
        <v>6083</v>
      </c>
      <c r="E4784" s="400" t="s">
        <v>947</v>
      </c>
      <c r="F4784" s="399" t="s">
        <v>947</v>
      </c>
      <c r="G4784" s="399">
        <v>94310</v>
      </c>
      <c r="H4784" s="399" t="s">
        <v>6090</v>
      </c>
      <c r="I4784" s="399" t="s">
        <v>2331</v>
      </c>
      <c r="J4784" s="399" t="s">
        <v>950</v>
      </c>
      <c r="K4784" s="400">
        <v>16.989999999999998</v>
      </c>
      <c r="L4784" s="399" t="s">
        <v>951</v>
      </c>
    </row>
    <row r="4785" spans="1:12" ht="13.5">
      <c r="A4785" s="399" t="s">
        <v>5978</v>
      </c>
      <c r="B4785" s="399" t="s">
        <v>5979</v>
      </c>
      <c r="C4785" s="399" t="s">
        <v>6082</v>
      </c>
      <c r="D4785" s="399" t="s">
        <v>6083</v>
      </c>
      <c r="E4785" s="400" t="s">
        <v>947</v>
      </c>
      <c r="F4785" s="399" t="s">
        <v>947</v>
      </c>
      <c r="G4785" s="399">
        <v>94315</v>
      </c>
      <c r="H4785" s="399" t="s">
        <v>6091</v>
      </c>
      <c r="I4785" s="399" t="s">
        <v>2331</v>
      </c>
      <c r="J4785" s="399" t="s">
        <v>950</v>
      </c>
      <c r="K4785" s="400">
        <v>30.33</v>
      </c>
      <c r="L4785" s="399" t="s">
        <v>951</v>
      </c>
    </row>
    <row r="4786" spans="1:12" ht="13.5">
      <c r="A4786" s="399" t="s">
        <v>5978</v>
      </c>
      <c r="B4786" s="399" t="s">
        <v>5979</v>
      </c>
      <c r="C4786" s="399" t="s">
        <v>6082</v>
      </c>
      <c r="D4786" s="399" t="s">
        <v>6083</v>
      </c>
      <c r="E4786" s="400" t="s">
        <v>947</v>
      </c>
      <c r="F4786" s="399" t="s">
        <v>947</v>
      </c>
      <c r="G4786" s="399">
        <v>94316</v>
      </c>
      <c r="H4786" s="399" t="s">
        <v>6092</v>
      </c>
      <c r="I4786" s="399" t="s">
        <v>2331</v>
      </c>
      <c r="J4786" s="399" t="s">
        <v>950</v>
      </c>
      <c r="K4786" s="400">
        <v>24.29</v>
      </c>
      <c r="L4786" s="399" t="s">
        <v>951</v>
      </c>
    </row>
    <row r="4787" spans="1:12" ht="13.5">
      <c r="A4787" s="399" t="s">
        <v>5978</v>
      </c>
      <c r="B4787" s="399" t="s">
        <v>5979</v>
      </c>
      <c r="C4787" s="399" t="s">
        <v>6082</v>
      </c>
      <c r="D4787" s="399" t="s">
        <v>6083</v>
      </c>
      <c r="E4787" s="400" t="s">
        <v>947</v>
      </c>
      <c r="F4787" s="399" t="s">
        <v>947</v>
      </c>
      <c r="G4787" s="399">
        <v>94317</v>
      </c>
      <c r="H4787" s="399" t="s">
        <v>6093</v>
      </c>
      <c r="I4787" s="399" t="s">
        <v>2331</v>
      </c>
      <c r="J4787" s="399" t="s">
        <v>950</v>
      </c>
      <c r="K4787" s="400">
        <v>21.63</v>
      </c>
      <c r="L4787" s="399" t="s">
        <v>951</v>
      </c>
    </row>
    <row r="4788" spans="1:12" ht="13.5">
      <c r="A4788" s="399" t="s">
        <v>5978</v>
      </c>
      <c r="B4788" s="399" t="s">
        <v>5979</v>
      </c>
      <c r="C4788" s="399" t="s">
        <v>6082</v>
      </c>
      <c r="D4788" s="399" t="s">
        <v>6083</v>
      </c>
      <c r="E4788" s="400" t="s">
        <v>947</v>
      </c>
      <c r="F4788" s="399" t="s">
        <v>947</v>
      </c>
      <c r="G4788" s="399">
        <v>94318</v>
      </c>
      <c r="H4788" s="399" t="s">
        <v>6094</v>
      </c>
      <c r="I4788" s="399" t="s">
        <v>2331</v>
      </c>
      <c r="J4788" s="399" t="s">
        <v>950</v>
      </c>
      <c r="K4788" s="400">
        <v>18.170000000000002</v>
      </c>
      <c r="L4788" s="399" t="s">
        <v>951</v>
      </c>
    </row>
    <row r="4789" spans="1:12" ht="13.5">
      <c r="A4789" s="399" t="s">
        <v>5978</v>
      </c>
      <c r="B4789" s="399" t="s">
        <v>5979</v>
      </c>
      <c r="C4789" s="399" t="s">
        <v>6082</v>
      </c>
      <c r="D4789" s="399" t="s">
        <v>6083</v>
      </c>
      <c r="E4789" s="400" t="s">
        <v>947</v>
      </c>
      <c r="F4789" s="399" t="s">
        <v>947</v>
      </c>
      <c r="G4789" s="399">
        <v>94319</v>
      </c>
      <c r="H4789" s="399" t="s">
        <v>6095</v>
      </c>
      <c r="I4789" s="399" t="s">
        <v>2331</v>
      </c>
      <c r="J4789" s="399" t="s">
        <v>950</v>
      </c>
      <c r="K4789" s="400">
        <v>34.93</v>
      </c>
      <c r="L4789" s="399" t="s">
        <v>951</v>
      </c>
    </row>
    <row r="4790" spans="1:12" ht="13.5">
      <c r="A4790" s="399" t="s">
        <v>5978</v>
      </c>
      <c r="B4790" s="399" t="s">
        <v>5979</v>
      </c>
      <c r="C4790" s="399" t="s">
        <v>6082</v>
      </c>
      <c r="D4790" s="399" t="s">
        <v>6083</v>
      </c>
      <c r="E4790" s="400" t="s">
        <v>947</v>
      </c>
      <c r="F4790" s="399" t="s">
        <v>947</v>
      </c>
      <c r="G4790" s="399">
        <v>94327</v>
      </c>
      <c r="H4790" s="399" t="s">
        <v>6096</v>
      </c>
      <c r="I4790" s="399" t="s">
        <v>2331</v>
      </c>
      <c r="J4790" s="399" t="s">
        <v>950</v>
      </c>
      <c r="K4790" s="400">
        <v>119.92</v>
      </c>
      <c r="L4790" s="399" t="s">
        <v>951</v>
      </c>
    </row>
    <row r="4791" spans="1:12" ht="13.5">
      <c r="A4791" s="399" t="s">
        <v>5978</v>
      </c>
      <c r="B4791" s="399" t="s">
        <v>5979</v>
      </c>
      <c r="C4791" s="399" t="s">
        <v>6082</v>
      </c>
      <c r="D4791" s="399" t="s">
        <v>6083</v>
      </c>
      <c r="E4791" s="400" t="s">
        <v>947</v>
      </c>
      <c r="F4791" s="399" t="s">
        <v>947</v>
      </c>
      <c r="G4791" s="399">
        <v>94328</v>
      </c>
      <c r="H4791" s="399" t="s">
        <v>6097</v>
      </c>
      <c r="I4791" s="399" t="s">
        <v>2331</v>
      </c>
      <c r="J4791" s="399" t="s">
        <v>950</v>
      </c>
      <c r="K4791" s="400">
        <v>117.42</v>
      </c>
      <c r="L4791" s="399" t="s">
        <v>951</v>
      </c>
    </row>
    <row r="4792" spans="1:12" ht="13.5">
      <c r="A4792" s="399" t="s">
        <v>5978</v>
      </c>
      <c r="B4792" s="399" t="s">
        <v>5979</v>
      </c>
      <c r="C4792" s="399" t="s">
        <v>6082</v>
      </c>
      <c r="D4792" s="399" t="s">
        <v>6083</v>
      </c>
      <c r="E4792" s="400" t="s">
        <v>947</v>
      </c>
      <c r="F4792" s="399" t="s">
        <v>947</v>
      </c>
      <c r="G4792" s="399">
        <v>94329</v>
      </c>
      <c r="H4792" s="399" t="s">
        <v>6098</v>
      </c>
      <c r="I4792" s="399" t="s">
        <v>2331</v>
      </c>
      <c r="J4792" s="399" t="s">
        <v>950</v>
      </c>
      <c r="K4792" s="400">
        <v>114.26</v>
      </c>
      <c r="L4792" s="399" t="s">
        <v>951</v>
      </c>
    </row>
    <row r="4793" spans="1:12" ht="13.5">
      <c r="A4793" s="399" t="s">
        <v>5978</v>
      </c>
      <c r="B4793" s="399" t="s">
        <v>5979</v>
      </c>
      <c r="C4793" s="399" t="s">
        <v>6082</v>
      </c>
      <c r="D4793" s="399" t="s">
        <v>6083</v>
      </c>
      <c r="E4793" s="400" t="s">
        <v>947</v>
      </c>
      <c r="F4793" s="399" t="s">
        <v>947</v>
      </c>
      <c r="G4793" s="399">
        <v>94330</v>
      </c>
      <c r="H4793" s="399" t="s">
        <v>6099</v>
      </c>
      <c r="I4793" s="399" t="s">
        <v>2331</v>
      </c>
      <c r="J4793" s="399" t="s">
        <v>950</v>
      </c>
      <c r="K4793" s="400">
        <v>114.98</v>
      </c>
      <c r="L4793" s="399" t="s">
        <v>951</v>
      </c>
    </row>
    <row r="4794" spans="1:12" ht="13.5">
      <c r="A4794" s="399" t="s">
        <v>5978</v>
      </c>
      <c r="B4794" s="399" t="s">
        <v>5979</v>
      </c>
      <c r="C4794" s="399" t="s">
        <v>6082</v>
      </c>
      <c r="D4794" s="399" t="s">
        <v>6083</v>
      </c>
      <c r="E4794" s="400" t="s">
        <v>947</v>
      </c>
      <c r="F4794" s="399" t="s">
        <v>947</v>
      </c>
      <c r="G4794" s="399">
        <v>94331</v>
      </c>
      <c r="H4794" s="399" t="s">
        <v>6100</v>
      </c>
      <c r="I4794" s="399" t="s">
        <v>2331</v>
      </c>
      <c r="J4794" s="399" t="s">
        <v>950</v>
      </c>
      <c r="K4794" s="400">
        <v>113.07</v>
      </c>
      <c r="L4794" s="399" t="s">
        <v>951</v>
      </c>
    </row>
    <row r="4795" spans="1:12" ht="13.5">
      <c r="A4795" s="399" t="s">
        <v>5978</v>
      </c>
      <c r="B4795" s="399" t="s">
        <v>5979</v>
      </c>
      <c r="C4795" s="399" t="s">
        <v>6082</v>
      </c>
      <c r="D4795" s="399" t="s">
        <v>6083</v>
      </c>
      <c r="E4795" s="400" t="s">
        <v>947</v>
      </c>
      <c r="F4795" s="399" t="s">
        <v>947</v>
      </c>
      <c r="G4795" s="399">
        <v>94332</v>
      </c>
      <c r="H4795" s="399" t="s">
        <v>6101</v>
      </c>
      <c r="I4795" s="399" t="s">
        <v>2331</v>
      </c>
      <c r="J4795" s="399" t="s">
        <v>950</v>
      </c>
      <c r="K4795" s="400">
        <v>113.94</v>
      </c>
      <c r="L4795" s="399" t="s">
        <v>951</v>
      </c>
    </row>
    <row r="4796" spans="1:12" ht="13.5">
      <c r="A4796" s="399" t="s">
        <v>5978</v>
      </c>
      <c r="B4796" s="399" t="s">
        <v>5979</v>
      </c>
      <c r="C4796" s="399" t="s">
        <v>6082</v>
      </c>
      <c r="D4796" s="399" t="s">
        <v>6083</v>
      </c>
      <c r="E4796" s="400" t="s">
        <v>947</v>
      </c>
      <c r="F4796" s="399" t="s">
        <v>947</v>
      </c>
      <c r="G4796" s="399">
        <v>94333</v>
      </c>
      <c r="H4796" s="399" t="s">
        <v>6102</v>
      </c>
      <c r="I4796" s="399" t="s">
        <v>2331</v>
      </c>
      <c r="J4796" s="399" t="s">
        <v>950</v>
      </c>
      <c r="K4796" s="400">
        <v>112.49</v>
      </c>
      <c r="L4796" s="399" t="s">
        <v>951</v>
      </c>
    </row>
    <row r="4797" spans="1:12" ht="13.5">
      <c r="A4797" s="399" t="s">
        <v>5978</v>
      </c>
      <c r="B4797" s="399" t="s">
        <v>5979</v>
      </c>
      <c r="C4797" s="399" t="s">
        <v>6082</v>
      </c>
      <c r="D4797" s="399" t="s">
        <v>6083</v>
      </c>
      <c r="E4797" s="400" t="s">
        <v>947</v>
      </c>
      <c r="F4797" s="399" t="s">
        <v>947</v>
      </c>
      <c r="G4797" s="399">
        <v>94338</v>
      </c>
      <c r="H4797" s="399" t="s">
        <v>6103</v>
      </c>
      <c r="I4797" s="399" t="s">
        <v>2331</v>
      </c>
      <c r="J4797" s="399" t="s">
        <v>950</v>
      </c>
      <c r="K4797" s="400">
        <v>125.83</v>
      </c>
      <c r="L4797" s="399" t="s">
        <v>951</v>
      </c>
    </row>
    <row r="4798" spans="1:12" ht="13.5">
      <c r="A4798" s="399" t="s">
        <v>5978</v>
      </c>
      <c r="B4798" s="399" t="s">
        <v>5979</v>
      </c>
      <c r="C4798" s="399" t="s">
        <v>6082</v>
      </c>
      <c r="D4798" s="399" t="s">
        <v>6083</v>
      </c>
      <c r="E4798" s="400" t="s">
        <v>947</v>
      </c>
      <c r="F4798" s="399" t="s">
        <v>947</v>
      </c>
      <c r="G4798" s="399">
        <v>94339</v>
      </c>
      <c r="H4798" s="399" t="s">
        <v>6104</v>
      </c>
      <c r="I4798" s="399" t="s">
        <v>2331</v>
      </c>
      <c r="J4798" s="399" t="s">
        <v>950</v>
      </c>
      <c r="K4798" s="400">
        <v>119.79</v>
      </c>
      <c r="L4798" s="399" t="s">
        <v>951</v>
      </c>
    </row>
    <row r="4799" spans="1:12" ht="13.5">
      <c r="A4799" s="399" t="s">
        <v>5978</v>
      </c>
      <c r="B4799" s="399" t="s">
        <v>5979</v>
      </c>
      <c r="C4799" s="399" t="s">
        <v>6082</v>
      </c>
      <c r="D4799" s="399" t="s">
        <v>6083</v>
      </c>
      <c r="E4799" s="400" t="s">
        <v>947</v>
      </c>
      <c r="F4799" s="399" t="s">
        <v>947</v>
      </c>
      <c r="G4799" s="399">
        <v>94340</v>
      </c>
      <c r="H4799" s="399" t="s">
        <v>6105</v>
      </c>
      <c r="I4799" s="399" t="s">
        <v>2331</v>
      </c>
      <c r="J4799" s="399" t="s">
        <v>950</v>
      </c>
      <c r="K4799" s="400">
        <v>117.13</v>
      </c>
      <c r="L4799" s="399" t="s">
        <v>951</v>
      </c>
    </row>
    <row r="4800" spans="1:12" ht="13.5">
      <c r="A4800" s="399" t="s">
        <v>5978</v>
      </c>
      <c r="B4800" s="399" t="s">
        <v>5979</v>
      </c>
      <c r="C4800" s="399" t="s">
        <v>6082</v>
      </c>
      <c r="D4800" s="399" t="s">
        <v>6083</v>
      </c>
      <c r="E4800" s="400" t="s">
        <v>947</v>
      </c>
      <c r="F4800" s="399" t="s">
        <v>947</v>
      </c>
      <c r="G4800" s="399">
        <v>94341</v>
      </c>
      <c r="H4800" s="399" t="s">
        <v>6106</v>
      </c>
      <c r="I4800" s="399" t="s">
        <v>2331</v>
      </c>
      <c r="J4800" s="399" t="s">
        <v>950</v>
      </c>
      <c r="K4800" s="400">
        <v>113.67</v>
      </c>
      <c r="L4800" s="399" t="s">
        <v>951</v>
      </c>
    </row>
    <row r="4801" spans="1:12" ht="13.5">
      <c r="A4801" s="399" t="s">
        <v>5978</v>
      </c>
      <c r="B4801" s="399" t="s">
        <v>5979</v>
      </c>
      <c r="C4801" s="399" t="s">
        <v>6082</v>
      </c>
      <c r="D4801" s="399" t="s">
        <v>6083</v>
      </c>
      <c r="E4801" s="400" t="s">
        <v>947</v>
      </c>
      <c r="F4801" s="399" t="s">
        <v>947</v>
      </c>
      <c r="G4801" s="399">
        <v>94342</v>
      </c>
      <c r="H4801" s="399" t="s">
        <v>6107</v>
      </c>
      <c r="I4801" s="399" t="s">
        <v>2331</v>
      </c>
      <c r="J4801" s="399" t="s">
        <v>950</v>
      </c>
      <c r="K4801" s="400">
        <v>130.43</v>
      </c>
      <c r="L4801" s="399" t="s">
        <v>951</v>
      </c>
    </row>
    <row r="4802" spans="1:12" ht="13.5">
      <c r="A4802" s="399" t="s">
        <v>5978</v>
      </c>
      <c r="B4802" s="399" t="s">
        <v>5979</v>
      </c>
      <c r="C4802" s="399" t="s">
        <v>6082</v>
      </c>
      <c r="D4802" s="399" t="s">
        <v>6083</v>
      </c>
      <c r="E4802" s="400" t="s">
        <v>947</v>
      </c>
      <c r="F4802" s="399" t="s">
        <v>947</v>
      </c>
      <c r="G4802" s="399">
        <v>96385</v>
      </c>
      <c r="H4802" s="399" t="s">
        <v>6108</v>
      </c>
      <c r="I4802" s="399" t="s">
        <v>2331</v>
      </c>
      <c r="J4802" s="399" t="s">
        <v>950</v>
      </c>
      <c r="K4802" s="400">
        <v>6.46</v>
      </c>
      <c r="L4802" s="399" t="s">
        <v>951</v>
      </c>
    </row>
    <row r="4803" spans="1:12" ht="13.5">
      <c r="A4803" s="399" t="s">
        <v>5978</v>
      </c>
      <c r="B4803" s="399" t="s">
        <v>5979</v>
      </c>
      <c r="C4803" s="399" t="s">
        <v>6082</v>
      </c>
      <c r="D4803" s="399" t="s">
        <v>6083</v>
      </c>
      <c r="E4803" s="400" t="s">
        <v>947</v>
      </c>
      <c r="F4803" s="399" t="s">
        <v>947</v>
      </c>
      <c r="G4803" s="399">
        <v>96386</v>
      </c>
      <c r="H4803" s="399" t="s">
        <v>6109</v>
      </c>
      <c r="I4803" s="399" t="s">
        <v>2331</v>
      </c>
      <c r="J4803" s="399" t="s">
        <v>950</v>
      </c>
      <c r="K4803" s="400">
        <v>4.54</v>
      </c>
      <c r="L4803" s="399" t="s">
        <v>951</v>
      </c>
    </row>
    <row r="4804" spans="1:12" ht="13.5">
      <c r="A4804" s="399" t="s">
        <v>5978</v>
      </c>
      <c r="B4804" s="399" t="s">
        <v>5979</v>
      </c>
      <c r="C4804" s="399" t="s">
        <v>6110</v>
      </c>
      <c r="D4804" s="399" t="s">
        <v>6111</v>
      </c>
      <c r="E4804" s="400" t="s">
        <v>947</v>
      </c>
      <c r="F4804" s="399" t="s">
        <v>947</v>
      </c>
      <c r="G4804" s="399">
        <v>93360</v>
      </c>
      <c r="H4804" s="399" t="s">
        <v>6112</v>
      </c>
      <c r="I4804" s="399" t="s">
        <v>2331</v>
      </c>
      <c r="J4804" s="399" t="s">
        <v>950</v>
      </c>
      <c r="K4804" s="400">
        <v>13.59</v>
      </c>
      <c r="L4804" s="399" t="s">
        <v>951</v>
      </c>
    </row>
    <row r="4805" spans="1:12" ht="13.5">
      <c r="A4805" s="399" t="s">
        <v>5978</v>
      </c>
      <c r="B4805" s="399" t="s">
        <v>5979</v>
      </c>
      <c r="C4805" s="399" t="s">
        <v>6110</v>
      </c>
      <c r="D4805" s="399" t="s">
        <v>6111</v>
      </c>
      <c r="E4805" s="400" t="s">
        <v>947</v>
      </c>
      <c r="F4805" s="399" t="s">
        <v>947</v>
      </c>
      <c r="G4805" s="399">
        <v>93361</v>
      </c>
      <c r="H4805" s="399" t="s">
        <v>6113</v>
      </c>
      <c r="I4805" s="399" t="s">
        <v>2331</v>
      </c>
      <c r="J4805" s="399" t="s">
        <v>950</v>
      </c>
      <c r="K4805" s="400">
        <v>11.16</v>
      </c>
      <c r="L4805" s="399" t="s">
        <v>951</v>
      </c>
    </row>
    <row r="4806" spans="1:12" ht="13.5">
      <c r="A4806" s="399" t="s">
        <v>5978</v>
      </c>
      <c r="B4806" s="399" t="s">
        <v>5979</v>
      </c>
      <c r="C4806" s="399" t="s">
        <v>6110</v>
      </c>
      <c r="D4806" s="399" t="s">
        <v>6111</v>
      </c>
      <c r="E4806" s="400" t="s">
        <v>947</v>
      </c>
      <c r="F4806" s="399" t="s">
        <v>947</v>
      </c>
      <c r="G4806" s="399">
        <v>93362</v>
      </c>
      <c r="H4806" s="399" t="s">
        <v>6114</v>
      </c>
      <c r="I4806" s="399" t="s">
        <v>2331</v>
      </c>
      <c r="J4806" s="399" t="s">
        <v>950</v>
      </c>
      <c r="K4806" s="400">
        <v>7.94</v>
      </c>
      <c r="L4806" s="399" t="s">
        <v>951</v>
      </c>
    </row>
    <row r="4807" spans="1:12" ht="13.5">
      <c r="A4807" s="399" t="s">
        <v>5978</v>
      </c>
      <c r="B4807" s="399" t="s">
        <v>5979</v>
      </c>
      <c r="C4807" s="399" t="s">
        <v>6110</v>
      </c>
      <c r="D4807" s="399" t="s">
        <v>6111</v>
      </c>
      <c r="E4807" s="400" t="s">
        <v>947</v>
      </c>
      <c r="F4807" s="399" t="s">
        <v>947</v>
      </c>
      <c r="G4807" s="399">
        <v>93363</v>
      </c>
      <c r="H4807" s="399" t="s">
        <v>6115</v>
      </c>
      <c r="I4807" s="399" t="s">
        <v>2331</v>
      </c>
      <c r="J4807" s="399" t="s">
        <v>950</v>
      </c>
      <c r="K4807" s="400">
        <v>8.64</v>
      </c>
      <c r="L4807" s="399" t="s">
        <v>951</v>
      </c>
    </row>
    <row r="4808" spans="1:12" ht="13.5">
      <c r="A4808" s="399" t="s">
        <v>5978</v>
      </c>
      <c r="B4808" s="399" t="s">
        <v>5979</v>
      </c>
      <c r="C4808" s="399" t="s">
        <v>6110</v>
      </c>
      <c r="D4808" s="399" t="s">
        <v>6111</v>
      </c>
      <c r="E4808" s="400" t="s">
        <v>947</v>
      </c>
      <c r="F4808" s="399" t="s">
        <v>947</v>
      </c>
      <c r="G4808" s="399">
        <v>93364</v>
      </c>
      <c r="H4808" s="399" t="s">
        <v>6116</v>
      </c>
      <c r="I4808" s="399" t="s">
        <v>2331</v>
      </c>
      <c r="J4808" s="399" t="s">
        <v>950</v>
      </c>
      <c r="K4808" s="400">
        <v>6.74</v>
      </c>
      <c r="L4808" s="399" t="s">
        <v>951</v>
      </c>
    </row>
    <row r="4809" spans="1:12" ht="13.5">
      <c r="A4809" s="399" t="s">
        <v>5978</v>
      </c>
      <c r="B4809" s="399" t="s">
        <v>5979</v>
      </c>
      <c r="C4809" s="399" t="s">
        <v>6110</v>
      </c>
      <c r="D4809" s="399" t="s">
        <v>6111</v>
      </c>
      <c r="E4809" s="400" t="s">
        <v>947</v>
      </c>
      <c r="F4809" s="399" t="s">
        <v>947</v>
      </c>
      <c r="G4809" s="399">
        <v>93365</v>
      </c>
      <c r="H4809" s="399" t="s">
        <v>6117</v>
      </c>
      <c r="I4809" s="399" t="s">
        <v>2331</v>
      </c>
      <c r="J4809" s="399" t="s">
        <v>950</v>
      </c>
      <c r="K4809" s="400">
        <v>7.55</v>
      </c>
      <c r="L4809" s="399" t="s">
        <v>951</v>
      </c>
    </row>
    <row r="4810" spans="1:12" ht="13.5">
      <c r="A4810" s="399" t="s">
        <v>5978</v>
      </c>
      <c r="B4810" s="399" t="s">
        <v>5979</v>
      </c>
      <c r="C4810" s="399" t="s">
        <v>6110</v>
      </c>
      <c r="D4810" s="399" t="s">
        <v>6111</v>
      </c>
      <c r="E4810" s="400" t="s">
        <v>947</v>
      </c>
      <c r="F4810" s="399" t="s">
        <v>947</v>
      </c>
      <c r="G4810" s="399">
        <v>93366</v>
      </c>
      <c r="H4810" s="399" t="s">
        <v>6118</v>
      </c>
      <c r="I4810" s="399" t="s">
        <v>2331</v>
      </c>
      <c r="J4810" s="399" t="s">
        <v>950</v>
      </c>
      <c r="K4810" s="400">
        <v>6.17</v>
      </c>
      <c r="L4810" s="399" t="s">
        <v>951</v>
      </c>
    </row>
    <row r="4811" spans="1:12" ht="13.5">
      <c r="A4811" s="399" t="s">
        <v>5978</v>
      </c>
      <c r="B4811" s="399" t="s">
        <v>5979</v>
      </c>
      <c r="C4811" s="399" t="s">
        <v>6110</v>
      </c>
      <c r="D4811" s="399" t="s">
        <v>6111</v>
      </c>
      <c r="E4811" s="400" t="s">
        <v>947</v>
      </c>
      <c r="F4811" s="399" t="s">
        <v>947</v>
      </c>
      <c r="G4811" s="399">
        <v>93367</v>
      </c>
      <c r="H4811" s="399" t="s">
        <v>6119</v>
      </c>
      <c r="I4811" s="399" t="s">
        <v>2331</v>
      </c>
      <c r="J4811" s="399" t="s">
        <v>950</v>
      </c>
      <c r="K4811" s="400">
        <v>12.73</v>
      </c>
      <c r="L4811" s="399" t="s">
        <v>951</v>
      </c>
    </row>
    <row r="4812" spans="1:12" ht="13.5">
      <c r="A4812" s="399" t="s">
        <v>5978</v>
      </c>
      <c r="B4812" s="399" t="s">
        <v>5979</v>
      </c>
      <c r="C4812" s="399" t="s">
        <v>6110</v>
      </c>
      <c r="D4812" s="399" t="s">
        <v>6111</v>
      </c>
      <c r="E4812" s="400" t="s">
        <v>947</v>
      </c>
      <c r="F4812" s="399" t="s">
        <v>947</v>
      </c>
      <c r="G4812" s="399">
        <v>93368</v>
      </c>
      <c r="H4812" s="399" t="s">
        <v>6120</v>
      </c>
      <c r="I4812" s="399" t="s">
        <v>2331</v>
      </c>
      <c r="J4812" s="399" t="s">
        <v>950</v>
      </c>
      <c r="K4812" s="400">
        <v>10.25</v>
      </c>
      <c r="L4812" s="399" t="s">
        <v>951</v>
      </c>
    </row>
    <row r="4813" spans="1:12" ht="13.5">
      <c r="A4813" s="399" t="s">
        <v>5978</v>
      </c>
      <c r="B4813" s="399" t="s">
        <v>5979</v>
      </c>
      <c r="C4813" s="399" t="s">
        <v>6110</v>
      </c>
      <c r="D4813" s="399" t="s">
        <v>6111</v>
      </c>
      <c r="E4813" s="400" t="s">
        <v>947</v>
      </c>
      <c r="F4813" s="399" t="s">
        <v>947</v>
      </c>
      <c r="G4813" s="399">
        <v>93369</v>
      </c>
      <c r="H4813" s="399" t="s">
        <v>6121</v>
      </c>
      <c r="I4813" s="399" t="s">
        <v>2331</v>
      </c>
      <c r="J4813" s="399" t="s">
        <v>950</v>
      </c>
      <c r="K4813" s="400">
        <v>7.09</v>
      </c>
      <c r="L4813" s="399" t="s">
        <v>951</v>
      </c>
    </row>
    <row r="4814" spans="1:12" ht="13.5">
      <c r="A4814" s="399" t="s">
        <v>5978</v>
      </c>
      <c r="B4814" s="399" t="s">
        <v>5979</v>
      </c>
      <c r="C4814" s="399" t="s">
        <v>6110</v>
      </c>
      <c r="D4814" s="399" t="s">
        <v>6111</v>
      </c>
      <c r="E4814" s="400" t="s">
        <v>947</v>
      </c>
      <c r="F4814" s="399" t="s">
        <v>947</v>
      </c>
      <c r="G4814" s="399">
        <v>93370</v>
      </c>
      <c r="H4814" s="399" t="s">
        <v>6122</v>
      </c>
      <c r="I4814" s="399" t="s">
        <v>2331</v>
      </c>
      <c r="J4814" s="399" t="s">
        <v>950</v>
      </c>
      <c r="K4814" s="400">
        <v>7.81</v>
      </c>
      <c r="L4814" s="399" t="s">
        <v>951</v>
      </c>
    </row>
    <row r="4815" spans="1:12" ht="13.5">
      <c r="A4815" s="399" t="s">
        <v>5978</v>
      </c>
      <c r="B4815" s="399" t="s">
        <v>5979</v>
      </c>
      <c r="C4815" s="399" t="s">
        <v>6110</v>
      </c>
      <c r="D4815" s="399" t="s">
        <v>6111</v>
      </c>
      <c r="E4815" s="400" t="s">
        <v>947</v>
      </c>
      <c r="F4815" s="399" t="s">
        <v>947</v>
      </c>
      <c r="G4815" s="399">
        <v>93371</v>
      </c>
      <c r="H4815" s="399" t="s">
        <v>6123</v>
      </c>
      <c r="I4815" s="399" t="s">
        <v>2331</v>
      </c>
      <c r="J4815" s="399" t="s">
        <v>950</v>
      </c>
      <c r="K4815" s="400">
        <v>5.9</v>
      </c>
      <c r="L4815" s="399" t="s">
        <v>951</v>
      </c>
    </row>
    <row r="4816" spans="1:12" ht="13.5">
      <c r="A4816" s="399" t="s">
        <v>5978</v>
      </c>
      <c r="B4816" s="399" t="s">
        <v>5979</v>
      </c>
      <c r="C4816" s="399" t="s">
        <v>6110</v>
      </c>
      <c r="D4816" s="399" t="s">
        <v>6111</v>
      </c>
      <c r="E4816" s="400" t="s">
        <v>947</v>
      </c>
      <c r="F4816" s="399" t="s">
        <v>947</v>
      </c>
      <c r="G4816" s="399">
        <v>93372</v>
      </c>
      <c r="H4816" s="399" t="s">
        <v>6124</v>
      </c>
      <c r="I4816" s="399" t="s">
        <v>2331</v>
      </c>
      <c r="J4816" s="399" t="s">
        <v>950</v>
      </c>
      <c r="K4816" s="400">
        <v>6.77</v>
      </c>
      <c r="L4816" s="399" t="s">
        <v>951</v>
      </c>
    </row>
    <row r="4817" spans="1:12" ht="13.5">
      <c r="A4817" s="399" t="s">
        <v>5978</v>
      </c>
      <c r="B4817" s="399" t="s">
        <v>5979</v>
      </c>
      <c r="C4817" s="399" t="s">
        <v>6110</v>
      </c>
      <c r="D4817" s="399" t="s">
        <v>6111</v>
      </c>
      <c r="E4817" s="400" t="s">
        <v>947</v>
      </c>
      <c r="F4817" s="399" t="s">
        <v>947</v>
      </c>
      <c r="G4817" s="399">
        <v>93373</v>
      </c>
      <c r="H4817" s="399" t="s">
        <v>6125</v>
      </c>
      <c r="I4817" s="399" t="s">
        <v>2331</v>
      </c>
      <c r="J4817" s="399" t="s">
        <v>950</v>
      </c>
      <c r="K4817" s="400">
        <v>5.34</v>
      </c>
      <c r="L4817" s="399" t="s">
        <v>951</v>
      </c>
    </row>
    <row r="4818" spans="1:12" ht="13.5">
      <c r="A4818" s="399" t="s">
        <v>5978</v>
      </c>
      <c r="B4818" s="399" t="s">
        <v>5979</v>
      </c>
      <c r="C4818" s="399" t="s">
        <v>6110</v>
      </c>
      <c r="D4818" s="399" t="s">
        <v>6111</v>
      </c>
      <c r="E4818" s="400" t="s">
        <v>947</v>
      </c>
      <c r="F4818" s="399" t="s">
        <v>947</v>
      </c>
      <c r="G4818" s="399">
        <v>93374</v>
      </c>
      <c r="H4818" s="399" t="s">
        <v>6126</v>
      </c>
      <c r="I4818" s="399" t="s">
        <v>2331</v>
      </c>
      <c r="J4818" s="399" t="s">
        <v>950</v>
      </c>
      <c r="K4818" s="400">
        <v>16.82</v>
      </c>
      <c r="L4818" s="399" t="s">
        <v>951</v>
      </c>
    </row>
    <row r="4819" spans="1:12" ht="13.5">
      <c r="A4819" s="399" t="s">
        <v>5978</v>
      </c>
      <c r="B4819" s="399" t="s">
        <v>5979</v>
      </c>
      <c r="C4819" s="399" t="s">
        <v>6110</v>
      </c>
      <c r="D4819" s="399" t="s">
        <v>6111</v>
      </c>
      <c r="E4819" s="400" t="s">
        <v>947</v>
      </c>
      <c r="F4819" s="399" t="s">
        <v>947</v>
      </c>
      <c r="G4819" s="399">
        <v>93375</v>
      </c>
      <c r="H4819" s="399" t="s">
        <v>6127</v>
      </c>
      <c r="I4819" s="399" t="s">
        <v>2331</v>
      </c>
      <c r="J4819" s="399" t="s">
        <v>950</v>
      </c>
      <c r="K4819" s="400">
        <v>12.95</v>
      </c>
      <c r="L4819" s="399" t="s">
        <v>951</v>
      </c>
    </row>
    <row r="4820" spans="1:12" ht="13.5">
      <c r="A4820" s="399" t="s">
        <v>5978</v>
      </c>
      <c r="B4820" s="399" t="s">
        <v>5979</v>
      </c>
      <c r="C4820" s="399" t="s">
        <v>6110</v>
      </c>
      <c r="D4820" s="399" t="s">
        <v>6111</v>
      </c>
      <c r="E4820" s="400" t="s">
        <v>947</v>
      </c>
      <c r="F4820" s="399" t="s">
        <v>947</v>
      </c>
      <c r="G4820" s="399">
        <v>93376</v>
      </c>
      <c r="H4820" s="399" t="s">
        <v>6128</v>
      </c>
      <c r="I4820" s="399" t="s">
        <v>2331</v>
      </c>
      <c r="J4820" s="399" t="s">
        <v>950</v>
      </c>
      <c r="K4820" s="400">
        <v>10.53</v>
      </c>
      <c r="L4820" s="399" t="s">
        <v>951</v>
      </c>
    </row>
    <row r="4821" spans="1:12" ht="13.5">
      <c r="A4821" s="399" t="s">
        <v>5978</v>
      </c>
      <c r="B4821" s="399" t="s">
        <v>5979</v>
      </c>
      <c r="C4821" s="399" t="s">
        <v>6110</v>
      </c>
      <c r="D4821" s="399" t="s">
        <v>6111</v>
      </c>
      <c r="E4821" s="400" t="s">
        <v>947</v>
      </c>
      <c r="F4821" s="399" t="s">
        <v>947</v>
      </c>
      <c r="G4821" s="399">
        <v>93377</v>
      </c>
      <c r="H4821" s="399" t="s">
        <v>6129</v>
      </c>
      <c r="I4821" s="399" t="s">
        <v>2331</v>
      </c>
      <c r="J4821" s="399" t="s">
        <v>950</v>
      </c>
      <c r="K4821" s="400">
        <v>6.92</v>
      </c>
      <c r="L4821" s="399" t="s">
        <v>951</v>
      </c>
    </row>
    <row r="4822" spans="1:12" ht="13.5">
      <c r="A4822" s="399" t="s">
        <v>5978</v>
      </c>
      <c r="B4822" s="399" t="s">
        <v>5979</v>
      </c>
      <c r="C4822" s="399" t="s">
        <v>6110</v>
      </c>
      <c r="D4822" s="399" t="s">
        <v>6111</v>
      </c>
      <c r="E4822" s="400" t="s">
        <v>947</v>
      </c>
      <c r="F4822" s="399" t="s">
        <v>947</v>
      </c>
      <c r="G4822" s="399">
        <v>93378</v>
      </c>
      <c r="H4822" s="399" t="s">
        <v>6130</v>
      </c>
      <c r="I4822" s="399" t="s">
        <v>2331</v>
      </c>
      <c r="J4822" s="399" t="s">
        <v>950</v>
      </c>
      <c r="K4822" s="400">
        <v>15.81</v>
      </c>
      <c r="L4822" s="399" t="s">
        <v>951</v>
      </c>
    </row>
    <row r="4823" spans="1:12" ht="13.5">
      <c r="A4823" s="399" t="s">
        <v>5978</v>
      </c>
      <c r="B4823" s="399" t="s">
        <v>5979</v>
      </c>
      <c r="C4823" s="399" t="s">
        <v>6110</v>
      </c>
      <c r="D4823" s="399" t="s">
        <v>6111</v>
      </c>
      <c r="E4823" s="400" t="s">
        <v>947</v>
      </c>
      <c r="F4823" s="399" t="s">
        <v>947</v>
      </c>
      <c r="G4823" s="399">
        <v>93379</v>
      </c>
      <c r="H4823" s="399" t="s">
        <v>6131</v>
      </c>
      <c r="I4823" s="399" t="s">
        <v>2331</v>
      </c>
      <c r="J4823" s="399" t="s">
        <v>950</v>
      </c>
      <c r="K4823" s="400">
        <v>12.17</v>
      </c>
      <c r="L4823" s="399" t="s">
        <v>951</v>
      </c>
    </row>
    <row r="4824" spans="1:12" ht="13.5">
      <c r="A4824" s="399" t="s">
        <v>5978</v>
      </c>
      <c r="B4824" s="399" t="s">
        <v>5979</v>
      </c>
      <c r="C4824" s="399" t="s">
        <v>6110</v>
      </c>
      <c r="D4824" s="399" t="s">
        <v>6111</v>
      </c>
      <c r="E4824" s="400" t="s">
        <v>947</v>
      </c>
      <c r="F4824" s="399" t="s">
        <v>947</v>
      </c>
      <c r="G4824" s="399">
        <v>93380</v>
      </c>
      <c r="H4824" s="399" t="s">
        <v>6132</v>
      </c>
      <c r="I4824" s="399" t="s">
        <v>2331</v>
      </c>
      <c r="J4824" s="399" t="s">
        <v>950</v>
      </c>
      <c r="K4824" s="400">
        <v>9.94</v>
      </c>
      <c r="L4824" s="399" t="s">
        <v>951</v>
      </c>
    </row>
    <row r="4825" spans="1:12" ht="13.5">
      <c r="A4825" s="399" t="s">
        <v>5978</v>
      </c>
      <c r="B4825" s="399" t="s">
        <v>5979</v>
      </c>
      <c r="C4825" s="399" t="s">
        <v>6110</v>
      </c>
      <c r="D4825" s="399" t="s">
        <v>6111</v>
      </c>
      <c r="E4825" s="400" t="s">
        <v>947</v>
      </c>
      <c r="F4825" s="399" t="s">
        <v>947</v>
      </c>
      <c r="G4825" s="399">
        <v>93381</v>
      </c>
      <c r="H4825" s="399" t="s">
        <v>6133</v>
      </c>
      <c r="I4825" s="399" t="s">
        <v>2331</v>
      </c>
      <c r="J4825" s="399" t="s">
        <v>950</v>
      </c>
      <c r="K4825" s="400">
        <v>6.5</v>
      </c>
      <c r="L4825" s="399" t="s">
        <v>951</v>
      </c>
    </row>
    <row r="4826" spans="1:12" ht="13.5">
      <c r="A4826" s="399" t="s">
        <v>5978</v>
      </c>
      <c r="B4826" s="399" t="s">
        <v>5979</v>
      </c>
      <c r="C4826" s="399" t="s">
        <v>6110</v>
      </c>
      <c r="D4826" s="399" t="s">
        <v>6111</v>
      </c>
      <c r="E4826" s="400" t="s">
        <v>947</v>
      </c>
      <c r="F4826" s="399" t="s">
        <v>947</v>
      </c>
      <c r="G4826" s="399">
        <v>93382</v>
      </c>
      <c r="H4826" s="399" t="s">
        <v>6134</v>
      </c>
      <c r="I4826" s="399" t="s">
        <v>2331</v>
      </c>
      <c r="J4826" s="399" t="s">
        <v>950</v>
      </c>
      <c r="K4826" s="400">
        <v>23.26</v>
      </c>
      <c r="L4826" s="399" t="s">
        <v>951</v>
      </c>
    </row>
    <row r="4827" spans="1:12" ht="13.5">
      <c r="A4827" s="399" t="s">
        <v>5978</v>
      </c>
      <c r="B4827" s="399" t="s">
        <v>5979</v>
      </c>
      <c r="C4827" s="399" t="s">
        <v>6110</v>
      </c>
      <c r="D4827" s="399" t="s">
        <v>6111</v>
      </c>
      <c r="E4827" s="400" t="s">
        <v>947</v>
      </c>
      <c r="F4827" s="399" t="s">
        <v>947</v>
      </c>
      <c r="G4827" s="399">
        <v>96995</v>
      </c>
      <c r="H4827" s="399" t="s">
        <v>6135</v>
      </c>
      <c r="I4827" s="399" t="s">
        <v>2331</v>
      </c>
      <c r="J4827" s="399" t="s">
        <v>1440</v>
      </c>
      <c r="K4827" s="400">
        <v>39.76</v>
      </c>
      <c r="L4827" s="399" t="s">
        <v>951</v>
      </c>
    </row>
    <row r="4828" spans="1:12" ht="13.5">
      <c r="A4828" s="399" t="s">
        <v>5978</v>
      </c>
      <c r="B4828" s="399" t="s">
        <v>5979</v>
      </c>
      <c r="C4828" s="399" t="s">
        <v>6136</v>
      </c>
      <c r="D4828" s="399" t="s">
        <v>6137</v>
      </c>
      <c r="E4828" s="400" t="s">
        <v>947</v>
      </c>
      <c r="F4828" s="399" t="s">
        <v>947</v>
      </c>
      <c r="G4828" s="399">
        <v>72838</v>
      </c>
      <c r="H4828" s="399" t="s">
        <v>6138</v>
      </c>
      <c r="I4828" s="399" t="s">
        <v>6139</v>
      </c>
      <c r="J4828" s="399" t="s">
        <v>950</v>
      </c>
      <c r="K4828" s="400">
        <v>0.74</v>
      </c>
      <c r="L4828" s="399" t="s">
        <v>951</v>
      </c>
    </row>
    <row r="4829" spans="1:12" ht="13.5">
      <c r="A4829" s="399" t="s">
        <v>5978</v>
      </c>
      <c r="B4829" s="399" t="s">
        <v>5979</v>
      </c>
      <c r="C4829" s="399" t="s">
        <v>6136</v>
      </c>
      <c r="D4829" s="399" t="s">
        <v>6137</v>
      </c>
      <c r="E4829" s="400" t="s">
        <v>947</v>
      </c>
      <c r="F4829" s="399" t="s">
        <v>947</v>
      </c>
      <c r="G4829" s="399">
        <v>72839</v>
      </c>
      <c r="H4829" s="399" t="s">
        <v>6140</v>
      </c>
      <c r="I4829" s="399" t="s">
        <v>6139</v>
      </c>
      <c r="J4829" s="399" t="s">
        <v>950</v>
      </c>
      <c r="K4829" s="400">
        <v>0.6</v>
      </c>
      <c r="L4829" s="399" t="s">
        <v>951</v>
      </c>
    </row>
    <row r="4830" spans="1:12" ht="13.5">
      <c r="A4830" s="399" t="s">
        <v>5978</v>
      </c>
      <c r="B4830" s="399" t="s">
        <v>5979</v>
      </c>
      <c r="C4830" s="399" t="s">
        <v>6136</v>
      </c>
      <c r="D4830" s="399" t="s">
        <v>6137</v>
      </c>
      <c r="E4830" s="400" t="s">
        <v>947</v>
      </c>
      <c r="F4830" s="399" t="s">
        <v>947</v>
      </c>
      <c r="G4830" s="399">
        <v>72840</v>
      </c>
      <c r="H4830" s="399" t="s">
        <v>6141</v>
      </c>
      <c r="I4830" s="399" t="s">
        <v>6139</v>
      </c>
      <c r="J4830" s="399" t="s">
        <v>950</v>
      </c>
      <c r="K4830" s="400">
        <v>0.5</v>
      </c>
      <c r="L4830" s="399" t="s">
        <v>951</v>
      </c>
    </row>
    <row r="4831" spans="1:12" ht="13.5">
      <c r="A4831" s="399" t="s">
        <v>5978</v>
      </c>
      <c r="B4831" s="399" t="s">
        <v>5979</v>
      </c>
      <c r="C4831" s="399" t="s">
        <v>6136</v>
      </c>
      <c r="D4831" s="399" t="s">
        <v>6137</v>
      </c>
      <c r="E4831" s="400" t="s">
        <v>947</v>
      </c>
      <c r="F4831" s="399" t="s">
        <v>947</v>
      </c>
      <c r="G4831" s="399">
        <v>72844</v>
      </c>
      <c r="H4831" s="399" t="s">
        <v>6142</v>
      </c>
      <c r="I4831" s="399" t="s">
        <v>6143</v>
      </c>
      <c r="J4831" s="399" t="s">
        <v>950</v>
      </c>
      <c r="K4831" s="400">
        <v>0.55000000000000004</v>
      </c>
      <c r="L4831" s="399" t="s">
        <v>951</v>
      </c>
    </row>
    <row r="4832" spans="1:12" ht="13.5">
      <c r="A4832" s="399" t="s">
        <v>5978</v>
      </c>
      <c r="B4832" s="399" t="s">
        <v>5979</v>
      </c>
      <c r="C4832" s="399" t="s">
        <v>6136</v>
      </c>
      <c r="D4832" s="399" t="s">
        <v>6137</v>
      </c>
      <c r="E4832" s="400" t="s">
        <v>947</v>
      </c>
      <c r="F4832" s="399" t="s">
        <v>947</v>
      </c>
      <c r="G4832" s="399">
        <v>72845</v>
      </c>
      <c r="H4832" s="399" t="s">
        <v>6144</v>
      </c>
      <c r="I4832" s="399" t="s">
        <v>6143</v>
      </c>
      <c r="J4832" s="399" t="s">
        <v>950</v>
      </c>
      <c r="K4832" s="400">
        <v>3.29</v>
      </c>
      <c r="L4832" s="399" t="s">
        <v>951</v>
      </c>
    </row>
    <row r="4833" spans="1:12" ht="13.5">
      <c r="A4833" s="399" t="s">
        <v>5978</v>
      </c>
      <c r="B4833" s="399" t="s">
        <v>5979</v>
      </c>
      <c r="C4833" s="399" t="s">
        <v>6136</v>
      </c>
      <c r="D4833" s="399" t="s">
        <v>6137</v>
      </c>
      <c r="E4833" s="400" t="s">
        <v>947</v>
      </c>
      <c r="F4833" s="399" t="s">
        <v>947</v>
      </c>
      <c r="G4833" s="399">
        <v>72846</v>
      </c>
      <c r="H4833" s="399" t="s">
        <v>6145</v>
      </c>
      <c r="I4833" s="399" t="s">
        <v>6143</v>
      </c>
      <c r="J4833" s="399" t="s">
        <v>950</v>
      </c>
      <c r="K4833" s="400">
        <v>2.72</v>
      </c>
      <c r="L4833" s="399" t="s">
        <v>951</v>
      </c>
    </row>
    <row r="4834" spans="1:12" ht="13.5">
      <c r="A4834" s="399" t="s">
        <v>5978</v>
      </c>
      <c r="B4834" s="399" t="s">
        <v>5979</v>
      </c>
      <c r="C4834" s="399" t="s">
        <v>6136</v>
      </c>
      <c r="D4834" s="399" t="s">
        <v>6137</v>
      </c>
      <c r="E4834" s="400" t="s">
        <v>947</v>
      </c>
      <c r="F4834" s="399" t="s">
        <v>947</v>
      </c>
      <c r="G4834" s="399">
        <v>72847</v>
      </c>
      <c r="H4834" s="399" t="s">
        <v>6146</v>
      </c>
      <c r="I4834" s="399" t="s">
        <v>6143</v>
      </c>
      <c r="J4834" s="399" t="s">
        <v>950</v>
      </c>
      <c r="K4834" s="400">
        <v>5.87</v>
      </c>
      <c r="L4834" s="399" t="s">
        <v>951</v>
      </c>
    </row>
    <row r="4835" spans="1:12" ht="13.5">
      <c r="A4835" s="399" t="s">
        <v>5978</v>
      </c>
      <c r="B4835" s="399" t="s">
        <v>5979</v>
      </c>
      <c r="C4835" s="399" t="s">
        <v>6136</v>
      </c>
      <c r="D4835" s="399" t="s">
        <v>6137</v>
      </c>
      <c r="E4835" s="400" t="s">
        <v>947</v>
      </c>
      <c r="F4835" s="399" t="s">
        <v>947</v>
      </c>
      <c r="G4835" s="399">
        <v>72848</v>
      </c>
      <c r="H4835" s="399" t="s">
        <v>6147</v>
      </c>
      <c r="I4835" s="399" t="s">
        <v>6143</v>
      </c>
      <c r="J4835" s="399" t="s">
        <v>950</v>
      </c>
      <c r="K4835" s="400">
        <v>1.46</v>
      </c>
      <c r="L4835" s="399" t="s">
        <v>951</v>
      </c>
    </row>
    <row r="4836" spans="1:12" ht="13.5">
      <c r="A4836" s="399" t="s">
        <v>5978</v>
      </c>
      <c r="B4836" s="399" t="s">
        <v>5979</v>
      </c>
      <c r="C4836" s="399" t="s">
        <v>6136</v>
      </c>
      <c r="D4836" s="399" t="s">
        <v>6137</v>
      </c>
      <c r="E4836" s="400" t="s">
        <v>947</v>
      </c>
      <c r="F4836" s="399" t="s">
        <v>947</v>
      </c>
      <c r="G4836" s="399">
        <v>72849</v>
      </c>
      <c r="H4836" s="399" t="s">
        <v>6148</v>
      </c>
      <c r="I4836" s="399" t="s">
        <v>6143</v>
      </c>
      <c r="J4836" s="399" t="s">
        <v>950</v>
      </c>
      <c r="K4836" s="400">
        <v>1.87</v>
      </c>
      <c r="L4836" s="399" t="s">
        <v>951</v>
      </c>
    </row>
    <row r="4837" spans="1:12" ht="13.5">
      <c r="A4837" s="399" t="s">
        <v>5978</v>
      </c>
      <c r="B4837" s="399" t="s">
        <v>5979</v>
      </c>
      <c r="C4837" s="399" t="s">
        <v>6136</v>
      </c>
      <c r="D4837" s="399" t="s">
        <v>6137</v>
      </c>
      <c r="E4837" s="400" t="s">
        <v>947</v>
      </c>
      <c r="F4837" s="399" t="s">
        <v>947</v>
      </c>
      <c r="G4837" s="399">
        <v>72850</v>
      </c>
      <c r="H4837" s="399" t="s">
        <v>6149</v>
      </c>
      <c r="I4837" s="399" t="s">
        <v>6143</v>
      </c>
      <c r="J4837" s="399" t="s">
        <v>950</v>
      </c>
      <c r="K4837" s="400">
        <v>9.3699999999999992</v>
      </c>
      <c r="L4837" s="399" t="s">
        <v>951</v>
      </c>
    </row>
    <row r="4838" spans="1:12" ht="13.5">
      <c r="A4838" s="399" t="s">
        <v>5978</v>
      </c>
      <c r="B4838" s="399" t="s">
        <v>5979</v>
      </c>
      <c r="C4838" s="399" t="s">
        <v>6136</v>
      </c>
      <c r="D4838" s="399" t="s">
        <v>6137</v>
      </c>
      <c r="E4838" s="400" t="s">
        <v>947</v>
      </c>
      <c r="F4838" s="399" t="s">
        <v>947</v>
      </c>
      <c r="G4838" s="399">
        <v>72882</v>
      </c>
      <c r="H4838" s="399" t="s">
        <v>6138</v>
      </c>
      <c r="I4838" s="399" t="s">
        <v>6150</v>
      </c>
      <c r="J4838" s="399" t="s">
        <v>950</v>
      </c>
      <c r="K4838" s="400">
        <v>1.1100000000000001</v>
      </c>
      <c r="L4838" s="399" t="s">
        <v>951</v>
      </c>
    </row>
    <row r="4839" spans="1:12" ht="13.5">
      <c r="A4839" s="399" t="s">
        <v>5978</v>
      </c>
      <c r="B4839" s="399" t="s">
        <v>5979</v>
      </c>
      <c r="C4839" s="399" t="s">
        <v>6136</v>
      </c>
      <c r="D4839" s="399" t="s">
        <v>6137</v>
      </c>
      <c r="E4839" s="400" t="s">
        <v>947</v>
      </c>
      <c r="F4839" s="399" t="s">
        <v>947</v>
      </c>
      <c r="G4839" s="399">
        <v>72883</v>
      </c>
      <c r="H4839" s="399" t="s">
        <v>6140</v>
      </c>
      <c r="I4839" s="399" t="s">
        <v>6150</v>
      </c>
      <c r="J4839" s="399" t="s">
        <v>950</v>
      </c>
      <c r="K4839" s="400">
        <v>0.88</v>
      </c>
      <c r="L4839" s="399" t="s">
        <v>951</v>
      </c>
    </row>
    <row r="4840" spans="1:12" ht="13.5">
      <c r="A4840" s="399" t="s">
        <v>5978</v>
      </c>
      <c r="B4840" s="399" t="s">
        <v>5979</v>
      </c>
      <c r="C4840" s="399" t="s">
        <v>6136</v>
      </c>
      <c r="D4840" s="399" t="s">
        <v>6137</v>
      </c>
      <c r="E4840" s="400" t="s">
        <v>947</v>
      </c>
      <c r="F4840" s="399" t="s">
        <v>947</v>
      </c>
      <c r="G4840" s="399">
        <v>72884</v>
      </c>
      <c r="H4840" s="399" t="s">
        <v>6141</v>
      </c>
      <c r="I4840" s="399" t="s">
        <v>6150</v>
      </c>
      <c r="J4840" s="399" t="s">
        <v>950</v>
      </c>
      <c r="K4840" s="400">
        <v>0.74</v>
      </c>
      <c r="L4840" s="399" t="s">
        <v>951</v>
      </c>
    </row>
    <row r="4841" spans="1:12" ht="13.5">
      <c r="A4841" s="399" t="s">
        <v>5978</v>
      </c>
      <c r="B4841" s="399" t="s">
        <v>5979</v>
      </c>
      <c r="C4841" s="399" t="s">
        <v>6136</v>
      </c>
      <c r="D4841" s="399" t="s">
        <v>6137</v>
      </c>
      <c r="E4841" s="400" t="s">
        <v>947</v>
      </c>
      <c r="F4841" s="399" t="s">
        <v>947</v>
      </c>
      <c r="G4841" s="399">
        <v>72888</v>
      </c>
      <c r="H4841" s="399" t="s">
        <v>6142</v>
      </c>
      <c r="I4841" s="399" t="s">
        <v>2331</v>
      </c>
      <c r="J4841" s="399" t="s">
        <v>950</v>
      </c>
      <c r="K4841" s="400">
        <v>0.82</v>
      </c>
      <c r="L4841" s="399" t="s">
        <v>951</v>
      </c>
    </row>
    <row r="4842" spans="1:12" ht="13.5">
      <c r="A4842" s="399" t="s">
        <v>5978</v>
      </c>
      <c r="B4842" s="399" t="s">
        <v>5979</v>
      </c>
      <c r="C4842" s="399" t="s">
        <v>6136</v>
      </c>
      <c r="D4842" s="399" t="s">
        <v>6137</v>
      </c>
      <c r="E4842" s="400" t="s">
        <v>947</v>
      </c>
      <c r="F4842" s="399" t="s">
        <v>947</v>
      </c>
      <c r="G4842" s="399">
        <v>72890</v>
      </c>
      <c r="H4842" s="399" t="s">
        <v>6151</v>
      </c>
      <c r="I4842" s="399" t="s">
        <v>2331</v>
      </c>
      <c r="J4842" s="399" t="s">
        <v>950</v>
      </c>
      <c r="K4842" s="400">
        <v>4.95</v>
      </c>
      <c r="L4842" s="399" t="s">
        <v>951</v>
      </c>
    </row>
    <row r="4843" spans="1:12" ht="13.5">
      <c r="A4843" s="399" t="s">
        <v>5978</v>
      </c>
      <c r="B4843" s="399" t="s">
        <v>5979</v>
      </c>
      <c r="C4843" s="399" t="s">
        <v>6136</v>
      </c>
      <c r="D4843" s="399" t="s">
        <v>6137</v>
      </c>
      <c r="E4843" s="400" t="s">
        <v>947</v>
      </c>
      <c r="F4843" s="399" t="s">
        <v>947</v>
      </c>
      <c r="G4843" s="399">
        <v>72891</v>
      </c>
      <c r="H4843" s="399" t="s">
        <v>6152</v>
      </c>
      <c r="I4843" s="399" t="s">
        <v>2331</v>
      </c>
      <c r="J4843" s="399" t="s">
        <v>950</v>
      </c>
      <c r="K4843" s="400">
        <v>4.08</v>
      </c>
      <c r="L4843" s="399" t="s">
        <v>951</v>
      </c>
    </row>
    <row r="4844" spans="1:12" ht="13.5">
      <c r="A4844" s="399" t="s">
        <v>5978</v>
      </c>
      <c r="B4844" s="399" t="s">
        <v>5979</v>
      </c>
      <c r="C4844" s="399" t="s">
        <v>6136</v>
      </c>
      <c r="D4844" s="399" t="s">
        <v>6137</v>
      </c>
      <c r="E4844" s="400" t="s">
        <v>947</v>
      </c>
      <c r="F4844" s="399" t="s">
        <v>947</v>
      </c>
      <c r="G4844" s="399">
        <v>72892</v>
      </c>
      <c r="H4844" s="399" t="s">
        <v>6153</v>
      </c>
      <c r="I4844" s="399" t="s">
        <v>2331</v>
      </c>
      <c r="J4844" s="399" t="s">
        <v>950</v>
      </c>
      <c r="K4844" s="400">
        <v>8.8000000000000007</v>
      </c>
      <c r="L4844" s="399" t="s">
        <v>951</v>
      </c>
    </row>
    <row r="4845" spans="1:12" ht="13.5">
      <c r="A4845" s="399" t="s">
        <v>5978</v>
      </c>
      <c r="B4845" s="399" t="s">
        <v>5979</v>
      </c>
      <c r="C4845" s="399" t="s">
        <v>6136</v>
      </c>
      <c r="D4845" s="399" t="s">
        <v>6137</v>
      </c>
      <c r="E4845" s="400" t="s">
        <v>947</v>
      </c>
      <c r="F4845" s="399" t="s">
        <v>947</v>
      </c>
      <c r="G4845" s="399">
        <v>72893</v>
      </c>
      <c r="H4845" s="399" t="s">
        <v>6154</v>
      </c>
      <c r="I4845" s="399" t="s">
        <v>2331</v>
      </c>
      <c r="J4845" s="399" t="s">
        <v>950</v>
      </c>
      <c r="K4845" s="400">
        <v>2.19</v>
      </c>
      <c r="L4845" s="399" t="s">
        <v>951</v>
      </c>
    </row>
    <row r="4846" spans="1:12" ht="13.5">
      <c r="A4846" s="399" t="s">
        <v>5978</v>
      </c>
      <c r="B4846" s="399" t="s">
        <v>5979</v>
      </c>
      <c r="C4846" s="399" t="s">
        <v>6136</v>
      </c>
      <c r="D4846" s="399" t="s">
        <v>6137</v>
      </c>
      <c r="E4846" s="400" t="s">
        <v>947</v>
      </c>
      <c r="F4846" s="399" t="s">
        <v>947</v>
      </c>
      <c r="G4846" s="399">
        <v>72894</v>
      </c>
      <c r="H4846" s="399" t="s">
        <v>6155</v>
      </c>
      <c r="I4846" s="399" t="s">
        <v>2331</v>
      </c>
      <c r="J4846" s="399" t="s">
        <v>950</v>
      </c>
      <c r="K4846" s="400">
        <v>2.81</v>
      </c>
      <c r="L4846" s="399" t="s">
        <v>951</v>
      </c>
    </row>
    <row r="4847" spans="1:12" ht="13.5">
      <c r="A4847" s="399" t="s">
        <v>5978</v>
      </c>
      <c r="B4847" s="399" t="s">
        <v>5979</v>
      </c>
      <c r="C4847" s="399" t="s">
        <v>6136</v>
      </c>
      <c r="D4847" s="399" t="s">
        <v>6137</v>
      </c>
      <c r="E4847" s="400" t="s">
        <v>947</v>
      </c>
      <c r="F4847" s="399" t="s">
        <v>947</v>
      </c>
      <c r="G4847" s="399">
        <v>72895</v>
      </c>
      <c r="H4847" s="399" t="s">
        <v>6156</v>
      </c>
      <c r="I4847" s="399" t="s">
        <v>2331</v>
      </c>
      <c r="J4847" s="399" t="s">
        <v>950</v>
      </c>
      <c r="K4847" s="400">
        <v>14.85</v>
      </c>
      <c r="L4847" s="399" t="s">
        <v>951</v>
      </c>
    </row>
    <row r="4848" spans="1:12" ht="13.5">
      <c r="A4848" s="399" t="s">
        <v>5978</v>
      </c>
      <c r="B4848" s="399" t="s">
        <v>5979</v>
      </c>
      <c r="C4848" s="399" t="s">
        <v>6136</v>
      </c>
      <c r="D4848" s="399" t="s">
        <v>6137</v>
      </c>
      <c r="E4848" s="400" t="s">
        <v>947</v>
      </c>
      <c r="F4848" s="399" t="s">
        <v>947</v>
      </c>
      <c r="G4848" s="399">
        <v>72897</v>
      </c>
      <c r="H4848" s="399" t="s">
        <v>6157</v>
      </c>
      <c r="I4848" s="399" t="s">
        <v>2331</v>
      </c>
      <c r="J4848" s="399" t="s">
        <v>950</v>
      </c>
      <c r="K4848" s="400">
        <v>20.260000000000002</v>
      </c>
      <c r="L4848" s="399" t="s">
        <v>951</v>
      </c>
    </row>
    <row r="4849" spans="1:12" ht="13.5">
      <c r="A4849" s="399" t="s">
        <v>5978</v>
      </c>
      <c r="B4849" s="399" t="s">
        <v>5979</v>
      </c>
      <c r="C4849" s="399" t="s">
        <v>6136</v>
      </c>
      <c r="D4849" s="399" t="s">
        <v>6137</v>
      </c>
      <c r="E4849" s="400" t="s">
        <v>947</v>
      </c>
      <c r="F4849" s="399" t="s">
        <v>947</v>
      </c>
      <c r="G4849" s="399">
        <v>72898</v>
      </c>
      <c r="H4849" s="399" t="s">
        <v>6158</v>
      </c>
      <c r="I4849" s="399" t="s">
        <v>2331</v>
      </c>
      <c r="J4849" s="399" t="s">
        <v>950</v>
      </c>
      <c r="K4849" s="400">
        <v>3.2</v>
      </c>
      <c r="L4849" s="399" t="s">
        <v>951</v>
      </c>
    </row>
    <row r="4850" spans="1:12" ht="13.5">
      <c r="A4850" s="399" t="s">
        <v>5978</v>
      </c>
      <c r="B4850" s="399" t="s">
        <v>5979</v>
      </c>
      <c r="C4850" s="399" t="s">
        <v>6136</v>
      </c>
      <c r="D4850" s="399" t="s">
        <v>6137</v>
      </c>
      <c r="E4850" s="400" t="s">
        <v>947</v>
      </c>
      <c r="F4850" s="399" t="s">
        <v>947</v>
      </c>
      <c r="G4850" s="399">
        <v>72899</v>
      </c>
      <c r="H4850" s="399" t="s">
        <v>6159</v>
      </c>
      <c r="I4850" s="399" t="s">
        <v>2331</v>
      </c>
      <c r="J4850" s="399" t="s">
        <v>950</v>
      </c>
      <c r="K4850" s="400">
        <v>3.83</v>
      </c>
      <c r="L4850" s="399" t="s">
        <v>951</v>
      </c>
    </row>
    <row r="4851" spans="1:12" ht="13.5">
      <c r="A4851" s="399" t="s">
        <v>5978</v>
      </c>
      <c r="B4851" s="399" t="s">
        <v>5979</v>
      </c>
      <c r="C4851" s="399" t="s">
        <v>6136</v>
      </c>
      <c r="D4851" s="399" t="s">
        <v>6137</v>
      </c>
      <c r="E4851" s="400" t="s">
        <v>947</v>
      </c>
      <c r="F4851" s="399" t="s">
        <v>947</v>
      </c>
      <c r="G4851" s="399">
        <v>72900</v>
      </c>
      <c r="H4851" s="399" t="s">
        <v>6160</v>
      </c>
      <c r="I4851" s="399" t="s">
        <v>2331</v>
      </c>
      <c r="J4851" s="399" t="s">
        <v>950</v>
      </c>
      <c r="K4851" s="400">
        <v>4.22</v>
      </c>
      <c r="L4851" s="399" t="s">
        <v>951</v>
      </c>
    </row>
    <row r="4852" spans="1:12" ht="13.5">
      <c r="A4852" s="399" t="s">
        <v>5978</v>
      </c>
      <c r="B4852" s="399" t="s">
        <v>5979</v>
      </c>
      <c r="C4852" s="399" t="s">
        <v>6136</v>
      </c>
      <c r="D4852" s="399" t="s">
        <v>6137</v>
      </c>
      <c r="E4852" s="400">
        <v>74010</v>
      </c>
      <c r="F4852" s="399" t="s">
        <v>6161</v>
      </c>
      <c r="G4852" s="399" t="s">
        <v>6162</v>
      </c>
      <c r="H4852" s="399" t="s">
        <v>6163</v>
      </c>
      <c r="I4852" s="399" t="s">
        <v>2331</v>
      </c>
      <c r="J4852" s="399" t="s">
        <v>950</v>
      </c>
      <c r="K4852" s="400">
        <v>1.4</v>
      </c>
      <c r="L4852" s="399" t="s">
        <v>951</v>
      </c>
    </row>
    <row r="4853" spans="1:12" ht="13.5">
      <c r="A4853" s="399" t="s">
        <v>5978</v>
      </c>
      <c r="B4853" s="399" t="s">
        <v>5979</v>
      </c>
      <c r="C4853" s="399" t="s">
        <v>6136</v>
      </c>
      <c r="D4853" s="399" t="s">
        <v>6137</v>
      </c>
      <c r="E4853" s="400" t="s">
        <v>947</v>
      </c>
      <c r="F4853" s="399" t="s">
        <v>947</v>
      </c>
      <c r="G4853" s="399">
        <v>83356</v>
      </c>
      <c r="H4853" s="399" t="s">
        <v>6164</v>
      </c>
      <c r="I4853" s="399" t="s">
        <v>6150</v>
      </c>
      <c r="J4853" s="399" t="s">
        <v>950</v>
      </c>
      <c r="K4853" s="400">
        <v>0.67</v>
      </c>
      <c r="L4853" s="399" t="s">
        <v>951</v>
      </c>
    </row>
    <row r="4854" spans="1:12" ht="13.5">
      <c r="A4854" s="399" t="s">
        <v>5978</v>
      </c>
      <c r="B4854" s="399" t="s">
        <v>5979</v>
      </c>
      <c r="C4854" s="399" t="s">
        <v>6136</v>
      </c>
      <c r="D4854" s="399" t="s">
        <v>6137</v>
      </c>
      <c r="E4854" s="400" t="s">
        <v>947</v>
      </c>
      <c r="F4854" s="399" t="s">
        <v>947</v>
      </c>
      <c r="G4854" s="399">
        <v>83358</v>
      </c>
      <c r="H4854" s="399" t="s">
        <v>6165</v>
      </c>
      <c r="I4854" s="399" t="s">
        <v>6150</v>
      </c>
      <c r="J4854" s="399" t="s">
        <v>950</v>
      </c>
      <c r="K4854" s="400">
        <v>1.39</v>
      </c>
      <c r="L4854" s="399" t="s">
        <v>951</v>
      </c>
    </row>
    <row r="4855" spans="1:12" ht="13.5">
      <c r="A4855" s="399" t="s">
        <v>5978</v>
      </c>
      <c r="B4855" s="399" t="s">
        <v>5979</v>
      </c>
      <c r="C4855" s="399" t="s">
        <v>6136</v>
      </c>
      <c r="D4855" s="399" t="s">
        <v>6137</v>
      </c>
      <c r="E4855" s="400" t="s">
        <v>947</v>
      </c>
      <c r="F4855" s="399" t="s">
        <v>947</v>
      </c>
      <c r="G4855" s="399">
        <v>95303</v>
      </c>
      <c r="H4855" s="399" t="s">
        <v>6166</v>
      </c>
      <c r="I4855" s="399" t="s">
        <v>6150</v>
      </c>
      <c r="J4855" s="399" t="s">
        <v>950</v>
      </c>
      <c r="K4855" s="400">
        <v>0.86</v>
      </c>
      <c r="L4855" s="399" t="s">
        <v>951</v>
      </c>
    </row>
    <row r="4856" spans="1:12" ht="13.5">
      <c r="A4856" s="399" t="s">
        <v>5978</v>
      </c>
      <c r="B4856" s="399" t="s">
        <v>5979</v>
      </c>
      <c r="C4856" s="399" t="s">
        <v>6136</v>
      </c>
      <c r="D4856" s="399" t="s">
        <v>6137</v>
      </c>
      <c r="E4856" s="400" t="s">
        <v>947</v>
      </c>
      <c r="F4856" s="399" t="s">
        <v>947</v>
      </c>
      <c r="G4856" s="399">
        <v>97916</v>
      </c>
      <c r="H4856" s="399" t="s">
        <v>6167</v>
      </c>
      <c r="I4856" s="399" t="s">
        <v>6139</v>
      </c>
      <c r="J4856" s="399" t="s">
        <v>950</v>
      </c>
      <c r="K4856" s="400">
        <v>1.08</v>
      </c>
      <c r="L4856" s="399" t="s">
        <v>951</v>
      </c>
    </row>
    <row r="4857" spans="1:12" ht="13.5">
      <c r="A4857" s="399" t="s">
        <v>5978</v>
      </c>
      <c r="B4857" s="399" t="s">
        <v>5979</v>
      </c>
      <c r="C4857" s="399" t="s">
        <v>6136</v>
      </c>
      <c r="D4857" s="399" t="s">
        <v>6137</v>
      </c>
      <c r="E4857" s="400" t="s">
        <v>947</v>
      </c>
      <c r="F4857" s="399" t="s">
        <v>947</v>
      </c>
      <c r="G4857" s="399">
        <v>97917</v>
      </c>
      <c r="H4857" s="399" t="s">
        <v>6168</v>
      </c>
      <c r="I4857" s="399" t="s">
        <v>6139</v>
      </c>
      <c r="J4857" s="399" t="s">
        <v>950</v>
      </c>
      <c r="K4857" s="400">
        <v>0.83</v>
      </c>
      <c r="L4857" s="399" t="s">
        <v>951</v>
      </c>
    </row>
    <row r="4858" spans="1:12" ht="13.5">
      <c r="A4858" s="399" t="s">
        <v>5978</v>
      </c>
      <c r="B4858" s="399" t="s">
        <v>5979</v>
      </c>
      <c r="C4858" s="399" t="s">
        <v>6136</v>
      </c>
      <c r="D4858" s="399" t="s">
        <v>6137</v>
      </c>
      <c r="E4858" s="400" t="s">
        <v>947</v>
      </c>
      <c r="F4858" s="399" t="s">
        <v>947</v>
      </c>
      <c r="G4858" s="399">
        <v>97918</v>
      </c>
      <c r="H4858" s="399" t="s">
        <v>6169</v>
      </c>
      <c r="I4858" s="399" t="s">
        <v>6139</v>
      </c>
      <c r="J4858" s="399" t="s">
        <v>950</v>
      </c>
      <c r="K4858" s="400">
        <v>0.77</v>
      </c>
      <c r="L4858" s="399" t="s">
        <v>951</v>
      </c>
    </row>
    <row r="4859" spans="1:12" ht="13.5">
      <c r="A4859" s="399" t="s">
        <v>5978</v>
      </c>
      <c r="B4859" s="399" t="s">
        <v>5979</v>
      </c>
      <c r="C4859" s="399" t="s">
        <v>6136</v>
      </c>
      <c r="D4859" s="399" t="s">
        <v>6137</v>
      </c>
      <c r="E4859" s="400" t="s">
        <v>947</v>
      </c>
      <c r="F4859" s="399" t="s">
        <v>947</v>
      </c>
      <c r="G4859" s="399">
        <v>97919</v>
      </c>
      <c r="H4859" s="399" t="s">
        <v>6170</v>
      </c>
      <c r="I4859" s="399" t="s">
        <v>6139</v>
      </c>
      <c r="J4859" s="399" t="s">
        <v>950</v>
      </c>
      <c r="K4859" s="400">
        <v>0.55000000000000004</v>
      </c>
      <c r="L4859" s="399" t="s">
        <v>951</v>
      </c>
    </row>
    <row r="4860" spans="1:12" ht="13.5">
      <c r="A4860" s="399" t="s">
        <v>5978</v>
      </c>
      <c r="B4860" s="399" t="s">
        <v>5979</v>
      </c>
      <c r="C4860" s="399" t="s">
        <v>6171</v>
      </c>
      <c r="D4860" s="399" t="s">
        <v>6172</v>
      </c>
      <c r="E4860" s="400" t="s">
        <v>947</v>
      </c>
      <c r="F4860" s="399" t="s">
        <v>947</v>
      </c>
      <c r="G4860" s="399">
        <v>94097</v>
      </c>
      <c r="H4860" s="399" t="s">
        <v>6173</v>
      </c>
      <c r="I4860" s="399" t="s">
        <v>1205</v>
      </c>
      <c r="J4860" s="399" t="s">
        <v>1037</v>
      </c>
      <c r="K4860" s="400">
        <v>5.03</v>
      </c>
      <c r="L4860" s="399" t="s">
        <v>951</v>
      </c>
    </row>
    <row r="4861" spans="1:12" ht="13.5">
      <c r="A4861" s="399" t="s">
        <v>5978</v>
      </c>
      <c r="B4861" s="399" t="s">
        <v>5979</v>
      </c>
      <c r="C4861" s="399" t="s">
        <v>6171</v>
      </c>
      <c r="D4861" s="399" t="s">
        <v>6172</v>
      </c>
      <c r="E4861" s="400" t="s">
        <v>947</v>
      </c>
      <c r="F4861" s="399" t="s">
        <v>947</v>
      </c>
      <c r="G4861" s="399">
        <v>94098</v>
      </c>
      <c r="H4861" s="399" t="s">
        <v>6174</v>
      </c>
      <c r="I4861" s="399" t="s">
        <v>1205</v>
      </c>
      <c r="J4861" s="399" t="s">
        <v>1037</v>
      </c>
      <c r="K4861" s="400">
        <v>5.75</v>
      </c>
      <c r="L4861" s="399" t="s">
        <v>951</v>
      </c>
    </row>
    <row r="4862" spans="1:12" ht="13.5">
      <c r="A4862" s="399" t="s">
        <v>5978</v>
      </c>
      <c r="B4862" s="399" t="s">
        <v>5979</v>
      </c>
      <c r="C4862" s="399" t="s">
        <v>6171</v>
      </c>
      <c r="D4862" s="399" t="s">
        <v>6172</v>
      </c>
      <c r="E4862" s="400" t="s">
        <v>947</v>
      </c>
      <c r="F4862" s="399" t="s">
        <v>947</v>
      </c>
      <c r="G4862" s="399">
        <v>94099</v>
      </c>
      <c r="H4862" s="399" t="s">
        <v>6175</v>
      </c>
      <c r="I4862" s="399" t="s">
        <v>1205</v>
      </c>
      <c r="J4862" s="399" t="s">
        <v>1037</v>
      </c>
      <c r="K4862" s="400">
        <v>2.52</v>
      </c>
      <c r="L4862" s="399" t="s">
        <v>951</v>
      </c>
    </row>
    <row r="4863" spans="1:12" ht="13.5">
      <c r="A4863" s="399" t="s">
        <v>5978</v>
      </c>
      <c r="B4863" s="399" t="s">
        <v>5979</v>
      </c>
      <c r="C4863" s="399" t="s">
        <v>6171</v>
      </c>
      <c r="D4863" s="399" t="s">
        <v>6172</v>
      </c>
      <c r="E4863" s="400" t="s">
        <v>947</v>
      </c>
      <c r="F4863" s="399" t="s">
        <v>947</v>
      </c>
      <c r="G4863" s="399">
        <v>94100</v>
      </c>
      <c r="H4863" s="399" t="s">
        <v>6176</v>
      </c>
      <c r="I4863" s="399" t="s">
        <v>1205</v>
      </c>
      <c r="J4863" s="399" t="s">
        <v>1037</v>
      </c>
      <c r="K4863" s="400">
        <v>3.22</v>
      </c>
      <c r="L4863" s="399" t="s">
        <v>951</v>
      </c>
    </row>
    <row r="4864" spans="1:12" ht="13.5">
      <c r="A4864" s="399" t="s">
        <v>5978</v>
      </c>
      <c r="B4864" s="399" t="s">
        <v>5979</v>
      </c>
      <c r="C4864" s="399" t="s">
        <v>6171</v>
      </c>
      <c r="D4864" s="399" t="s">
        <v>6172</v>
      </c>
      <c r="E4864" s="400" t="s">
        <v>947</v>
      </c>
      <c r="F4864" s="399" t="s">
        <v>947</v>
      </c>
      <c r="G4864" s="399">
        <v>94102</v>
      </c>
      <c r="H4864" s="399" t="s">
        <v>6177</v>
      </c>
      <c r="I4864" s="399" t="s">
        <v>2331</v>
      </c>
      <c r="J4864" s="399" t="s">
        <v>1037</v>
      </c>
      <c r="K4864" s="400">
        <v>205.01</v>
      </c>
      <c r="L4864" s="399" t="s">
        <v>951</v>
      </c>
    </row>
    <row r="4865" spans="1:12" ht="13.5">
      <c r="A4865" s="399" t="s">
        <v>5978</v>
      </c>
      <c r="B4865" s="399" t="s">
        <v>5979</v>
      </c>
      <c r="C4865" s="399" t="s">
        <v>6171</v>
      </c>
      <c r="D4865" s="399" t="s">
        <v>6172</v>
      </c>
      <c r="E4865" s="400" t="s">
        <v>947</v>
      </c>
      <c r="F4865" s="399" t="s">
        <v>947</v>
      </c>
      <c r="G4865" s="399">
        <v>94103</v>
      </c>
      <c r="H4865" s="399" t="s">
        <v>6178</v>
      </c>
      <c r="I4865" s="399" t="s">
        <v>2331</v>
      </c>
      <c r="J4865" s="399" t="s">
        <v>1037</v>
      </c>
      <c r="K4865" s="400">
        <v>215.06</v>
      </c>
      <c r="L4865" s="399" t="s">
        <v>951</v>
      </c>
    </row>
    <row r="4866" spans="1:12" ht="13.5">
      <c r="A4866" s="399" t="s">
        <v>5978</v>
      </c>
      <c r="B4866" s="399" t="s">
        <v>5979</v>
      </c>
      <c r="C4866" s="399" t="s">
        <v>6171</v>
      </c>
      <c r="D4866" s="399" t="s">
        <v>6172</v>
      </c>
      <c r="E4866" s="400" t="s">
        <v>947</v>
      </c>
      <c r="F4866" s="399" t="s">
        <v>947</v>
      </c>
      <c r="G4866" s="399">
        <v>94104</v>
      </c>
      <c r="H4866" s="399" t="s">
        <v>6179</v>
      </c>
      <c r="I4866" s="399" t="s">
        <v>2331</v>
      </c>
      <c r="J4866" s="399" t="s">
        <v>1037</v>
      </c>
      <c r="K4866" s="400">
        <v>209.01</v>
      </c>
      <c r="L4866" s="399" t="s">
        <v>951</v>
      </c>
    </row>
    <row r="4867" spans="1:12" ht="13.5">
      <c r="A4867" s="399" t="s">
        <v>5978</v>
      </c>
      <c r="B4867" s="399" t="s">
        <v>5979</v>
      </c>
      <c r="C4867" s="399" t="s">
        <v>6171</v>
      </c>
      <c r="D4867" s="399" t="s">
        <v>6172</v>
      </c>
      <c r="E4867" s="400" t="s">
        <v>947</v>
      </c>
      <c r="F4867" s="399" t="s">
        <v>947</v>
      </c>
      <c r="G4867" s="399">
        <v>94105</v>
      </c>
      <c r="H4867" s="399" t="s">
        <v>6180</v>
      </c>
      <c r="I4867" s="399" t="s">
        <v>2331</v>
      </c>
      <c r="J4867" s="399" t="s">
        <v>1037</v>
      </c>
      <c r="K4867" s="400">
        <v>219.1</v>
      </c>
      <c r="L4867" s="399" t="s">
        <v>951</v>
      </c>
    </row>
    <row r="4868" spans="1:12" ht="13.5">
      <c r="A4868" s="399" t="s">
        <v>5978</v>
      </c>
      <c r="B4868" s="399" t="s">
        <v>5979</v>
      </c>
      <c r="C4868" s="399" t="s">
        <v>6171</v>
      </c>
      <c r="D4868" s="399" t="s">
        <v>6172</v>
      </c>
      <c r="E4868" s="400" t="s">
        <v>947</v>
      </c>
      <c r="F4868" s="399" t="s">
        <v>947</v>
      </c>
      <c r="G4868" s="399">
        <v>94106</v>
      </c>
      <c r="H4868" s="399" t="s">
        <v>6181</v>
      </c>
      <c r="I4868" s="399" t="s">
        <v>2331</v>
      </c>
      <c r="J4868" s="399" t="s">
        <v>1037</v>
      </c>
      <c r="K4868" s="400">
        <v>184.93</v>
      </c>
      <c r="L4868" s="399" t="s">
        <v>951</v>
      </c>
    </row>
    <row r="4869" spans="1:12" ht="13.5">
      <c r="A4869" s="399" t="s">
        <v>5978</v>
      </c>
      <c r="B4869" s="399" t="s">
        <v>5979</v>
      </c>
      <c r="C4869" s="399" t="s">
        <v>6171</v>
      </c>
      <c r="D4869" s="399" t="s">
        <v>6172</v>
      </c>
      <c r="E4869" s="400" t="s">
        <v>947</v>
      </c>
      <c r="F4869" s="399" t="s">
        <v>947</v>
      </c>
      <c r="G4869" s="399">
        <v>94107</v>
      </c>
      <c r="H4869" s="399" t="s">
        <v>6182</v>
      </c>
      <c r="I4869" s="399" t="s">
        <v>2331</v>
      </c>
      <c r="J4869" s="399" t="s">
        <v>1037</v>
      </c>
      <c r="K4869" s="400">
        <v>195</v>
      </c>
      <c r="L4869" s="399" t="s">
        <v>951</v>
      </c>
    </row>
    <row r="4870" spans="1:12" ht="13.5">
      <c r="A4870" s="399" t="s">
        <v>5978</v>
      </c>
      <c r="B4870" s="399" t="s">
        <v>5979</v>
      </c>
      <c r="C4870" s="399" t="s">
        <v>6171</v>
      </c>
      <c r="D4870" s="399" t="s">
        <v>6172</v>
      </c>
      <c r="E4870" s="400" t="s">
        <v>947</v>
      </c>
      <c r="F4870" s="399" t="s">
        <v>947</v>
      </c>
      <c r="G4870" s="399">
        <v>94108</v>
      </c>
      <c r="H4870" s="399" t="s">
        <v>6183</v>
      </c>
      <c r="I4870" s="399" t="s">
        <v>2331</v>
      </c>
      <c r="J4870" s="399" t="s">
        <v>1037</v>
      </c>
      <c r="K4870" s="400">
        <v>188.94</v>
      </c>
      <c r="L4870" s="399" t="s">
        <v>951</v>
      </c>
    </row>
    <row r="4871" spans="1:12" ht="13.5">
      <c r="A4871" s="399" t="s">
        <v>5978</v>
      </c>
      <c r="B4871" s="399" t="s">
        <v>5979</v>
      </c>
      <c r="C4871" s="399" t="s">
        <v>6171</v>
      </c>
      <c r="D4871" s="399" t="s">
        <v>6172</v>
      </c>
      <c r="E4871" s="400" t="s">
        <v>947</v>
      </c>
      <c r="F4871" s="399" t="s">
        <v>947</v>
      </c>
      <c r="G4871" s="399">
        <v>94110</v>
      </c>
      <c r="H4871" s="399" t="s">
        <v>6184</v>
      </c>
      <c r="I4871" s="399" t="s">
        <v>2331</v>
      </c>
      <c r="J4871" s="399" t="s">
        <v>1037</v>
      </c>
      <c r="K4871" s="400">
        <v>198.99</v>
      </c>
      <c r="L4871" s="399" t="s">
        <v>951</v>
      </c>
    </row>
    <row r="4872" spans="1:12" ht="13.5">
      <c r="A4872" s="399" t="s">
        <v>5978</v>
      </c>
      <c r="B4872" s="399" t="s">
        <v>5979</v>
      </c>
      <c r="C4872" s="399" t="s">
        <v>6171</v>
      </c>
      <c r="D4872" s="399" t="s">
        <v>6172</v>
      </c>
      <c r="E4872" s="400" t="s">
        <v>947</v>
      </c>
      <c r="F4872" s="399" t="s">
        <v>947</v>
      </c>
      <c r="G4872" s="399">
        <v>94111</v>
      </c>
      <c r="H4872" s="399" t="s">
        <v>6185</v>
      </c>
      <c r="I4872" s="399" t="s">
        <v>2331</v>
      </c>
      <c r="J4872" s="399" t="s">
        <v>950</v>
      </c>
      <c r="K4872" s="400">
        <v>171.97</v>
      </c>
      <c r="L4872" s="399" t="s">
        <v>951</v>
      </c>
    </row>
    <row r="4873" spans="1:12" ht="13.5">
      <c r="A4873" s="399" t="s">
        <v>5978</v>
      </c>
      <c r="B4873" s="399" t="s">
        <v>5979</v>
      </c>
      <c r="C4873" s="399" t="s">
        <v>6171</v>
      </c>
      <c r="D4873" s="399" t="s">
        <v>6172</v>
      </c>
      <c r="E4873" s="400" t="s">
        <v>947</v>
      </c>
      <c r="F4873" s="399" t="s">
        <v>947</v>
      </c>
      <c r="G4873" s="399">
        <v>94112</v>
      </c>
      <c r="H4873" s="399" t="s">
        <v>6186</v>
      </c>
      <c r="I4873" s="399" t="s">
        <v>2331</v>
      </c>
      <c r="J4873" s="399" t="s">
        <v>950</v>
      </c>
      <c r="K4873" s="400">
        <v>174.34</v>
      </c>
      <c r="L4873" s="399" t="s">
        <v>951</v>
      </c>
    </row>
    <row r="4874" spans="1:12" ht="13.5">
      <c r="A4874" s="399" t="s">
        <v>5978</v>
      </c>
      <c r="B4874" s="399" t="s">
        <v>5979</v>
      </c>
      <c r="C4874" s="399" t="s">
        <v>6171</v>
      </c>
      <c r="D4874" s="399" t="s">
        <v>6172</v>
      </c>
      <c r="E4874" s="400" t="s">
        <v>947</v>
      </c>
      <c r="F4874" s="399" t="s">
        <v>947</v>
      </c>
      <c r="G4874" s="399">
        <v>94113</v>
      </c>
      <c r="H4874" s="399" t="s">
        <v>6187</v>
      </c>
      <c r="I4874" s="399" t="s">
        <v>2331</v>
      </c>
      <c r="J4874" s="399" t="s">
        <v>950</v>
      </c>
      <c r="K4874" s="400">
        <v>177.87</v>
      </c>
      <c r="L4874" s="399" t="s">
        <v>951</v>
      </c>
    </row>
    <row r="4875" spans="1:12" ht="13.5">
      <c r="A4875" s="399" t="s">
        <v>5978</v>
      </c>
      <c r="B4875" s="399" t="s">
        <v>5979</v>
      </c>
      <c r="C4875" s="399" t="s">
        <v>6171</v>
      </c>
      <c r="D4875" s="399" t="s">
        <v>6172</v>
      </c>
      <c r="E4875" s="400" t="s">
        <v>947</v>
      </c>
      <c r="F4875" s="399" t="s">
        <v>947</v>
      </c>
      <c r="G4875" s="399">
        <v>94114</v>
      </c>
      <c r="H4875" s="399" t="s">
        <v>6188</v>
      </c>
      <c r="I4875" s="399" t="s">
        <v>2331</v>
      </c>
      <c r="J4875" s="399" t="s">
        <v>950</v>
      </c>
      <c r="K4875" s="400">
        <v>181</v>
      </c>
      <c r="L4875" s="399" t="s">
        <v>951</v>
      </c>
    </row>
    <row r="4876" spans="1:12" ht="13.5">
      <c r="A4876" s="399" t="s">
        <v>5978</v>
      </c>
      <c r="B4876" s="399" t="s">
        <v>5979</v>
      </c>
      <c r="C4876" s="399" t="s">
        <v>6171</v>
      </c>
      <c r="D4876" s="399" t="s">
        <v>6172</v>
      </c>
      <c r="E4876" s="400" t="s">
        <v>947</v>
      </c>
      <c r="F4876" s="399" t="s">
        <v>947</v>
      </c>
      <c r="G4876" s="399">
        <v>94115</v>
      </c>
      <c r="H4876" s="399" t="s">
        <v>6189</v>
      </c>
      <c r="I4876" s="399" t="s">
        <v>2331</v>
      </c>
      <c r="J4876" s="399" t="s">
        <v>950</v>
      </c>
      <c r="K4876" s="400">
        <v>144.22</v>
      </c>
      <c r="L4876" s="399" t="s">
        <v>951</v>
      </c>
    </row>
    <row r="4877" spans="1:12" ht="13.5">
      <c r="A4877" s="399" t="s">
        <v>5978</v>
      </c>
      <c r="B4877" s="399" t="s">
        <v>5979</v>
      </c>
      <c r="C4877" s="399" t="s">
        <v>6171</v>
      </c>
      <c r="D4877" s="399" t="s">
        <v>6172</v>
      </c>
      <c r="E4877" s="400" t="s">
        <v>947</v>
      </c>
      <c r="F4877" s="399" t="s">
        <v>947</v>
      </c>
      <c r="G4877" s="399">
        <v>94116</v>
      </c>
      <c r="H4877" s="399" t="s">
        <v>6190</v>
      </c>
      <c r="I4877" s="399" t="s">
        <v>2331</v>
      </c>
      <c r="J4877" s="399" t="s">
        <v>950</v>
      </c>
      <c r="K4877" s="400">
        <v>142.59</v>
      </c>
      <c r="L4877" s="399" t="s">
        <v>951</v>
      </c>
    </row>
    <row r="4878" spans="1:12" ht="13.5">
      <c r="A4878" s="399" t="s">
        <v>5978</v>
      </c>
      <c r="B4878" s="399" t="s">
        <v>5979</v>
      </c>
      <c r="C4878" s="399" t="s">
        <v>6171</v>
      </c>
      <c r="D4878" s="399" t="s">
        <v>6172</v>
      </c>
      <c r="E4878" s="400" t="s">
        <v>947</v>
      </c>
      <c r="F4878" s="399" t="s">
        <v>947</v>
      </c>
      <c r="G4878" s="399">
        <v>94117</v>
      </c>
      <c r="H4878" s="399" t="s">
        <v>6191</v>
      </c>
      <c r="I4878" s="399" t="s">
        <v>2331</v>
      </c>
      <c r="J4878" s="399" t="s">
        <v>950</v>
      </c>
      <c r="K4878" s="400">
        <v>149.72</v>
      </c>
      <c r="L4878" s="399" t="s">
        <v>951</v>
      </c>
    </row>
    <row r="4879" spans="1:12" ht="13.5">
      <c r="A4879" s="399" t="s">
        <v>5978</v>
      </c>
      <c r="B4879" s="399" t="s">
        <v>5979</v>
      </c>
      <c r="C4879" s="399" t="s">
        <v>6171</v>
      </c>
      <c r="D4879" s="399" t="s">
        <v>6172</v>
      </c>
      <c r="E4879" s="400" t="s">
        <v>947</v>
      </c>
      <c r="F4879" s="399" t="s">
        <v>947</v>
      </c>
      <c r="G4879" s="399">
        <v>94118</v>
      </c>
      <c r="H4879" s="399" t="s">
        <v>6192</v>
      </c>
      <c r="I4879" s="399" t="s">
        <v>2331</v>
      </c>
      <c r="J4879" s="399" t="s">
        <v>950</v>
      </c>
      <c r="K4879" s="400">
        <v>149.04</v>
      </c>
      <c r="L4879" s="399" t="s">
        <v>951</v>
      </c>
    </row>
    <row r="4880" spans="1:12" ht="13.5">
      <c r="A4880" s="399" t="s">
        <v>5978</v>
      </c>
      <c r="B4880" s="399" t="s">
        <v>5979</v>
      </c>
      <c r="C4880" s="399" t="s">
        <v>6193</v>
      </c>
      <c r="D4880" s="399" t="s">
        <v>6194</v>
      </c>
      <c r="E4880" s="400" t="s">
        <v>947</v>
      </c>
      <c r="F4880" s="399" t="s">
        <v>947</v>
      </c>
      <c r="G4880" s="399">
        <v>95606</v>
      </c>
      <c r="H4880" s="399" t="s">
        <v>6195</v>
      </c>
      <c r="I4880" s="399" t="s">
        <v>2331</v>
      </c>
      <c r="J4880" s="399" t="s">
        <v>950</v>
      </c>
      <c r="K4880" s="400">
        <v>1.25</v>
      </c>
      <c r="L4880" s="399" t="s">
        <v>951</v>
      </c>
    </row>
    <row r="4881" spans="1:12" ht="13.5">
      <c r="A4881" s="399" t="s">
        <v>6196</v>
      </c>
      <c r="B4881" s="399" t="s">
        <v>6197</v>
      </c>
      <c r="C4881" s="399" t="s">
        <v>6198</v>
      </c>
      <c r="D4881" s="399" t="s">
        <v>6199</v>
      </c>
      <c r="E4881" s="400" t="s">
        <v>947</v>
      </c>
      <c r="F4881" s="399" t="s">
        <v>947</v>
      </c>
      <c r="G4881" s="399">
        <v>72131</v>
      </c>
      <c r="H4881" s="399" t="s">
        <v>6200</v>
      </c>
      <c r="I4881" s="399" t="s">
        <v>1205</v>
      </c>
      <c r="J4881" s="399" t="s">
        <v>1037</v>
      </c>
      <c r="K4881" s="400">
        <v>122.12</v>
      </c>
      <c r="L4881" s="399" t="s">
        <v>951</v>
      </c>
    </row>
    <row r="4882" spans="1:12" ht="13.5">
      <c r="A4882" s="399" t="s">
        <v>6196</v>
      </c>
      <c r="B4882" s="399" t="s">
        <v>6197</v>
      </c>
      <c r="C4882" s="399" t="s">
        <v>6198</v>
      </c>
      <c r="D4882" s="399" t="s">
        <v>6199</v>
      </c>
      <c r="E4882" s="400" t="s">
        <v>947</v>
      </c>
      <c r="F4882" s="399" t="s">
        <v>947</v>
      </c>
      <c r="G4882" s="399">
        <v>72132</v>
      </c>
      <c r="H4882" s="399" t="s">
        <v>6201</v>
      </c>
      <c r="I4882" s="399" t="s">
        <v>1205</v>
      </c>
      <c r="J4882" s="399" t="s">
        <v>1037</v>
      </c>
      <c r="K4882" s="400">
        <v>63.16</v>
      </c>
      <c r="L4882" s="399" t="s">
        <v>951</v>
      </c>
    </row>
    <row r="4883" spans="1:12" ht="13.5">
      <c r="A4883" s="399" t="s">
        <v>6196</v>
      </c>
      <c r="B4883" s="399" t="s">
        <v>6197</v>
      </c>
      <c r="C4883" s="399" t="s">
        <v>6198</v>
      </c>
      <c r="D4883" s="399" t="s">
        <v>6199</v>
      </c>
      <c r="E4883" s="400" t="s">
        <v>947</v>
      </c>
      <c r="F4883" s="399" t="s">
        <v>947</v>
      </c>
      <c r="G4883" s="399">
        <v>72133</v>
      </c>
      <c r="H4883" s="399" t="s">
        <v>6202</v>
      </c>
      <c r="I4883" s="399" t="s">
        <v>1205</v>
      </c>
      <c r="J4883" s="399" t="s">
        <v>1037</v>
      </c>
      <c r="K4883" s="400">
        <v>218.28</v>
      </c>
      <c r="L4883" s="399" t="s">
        <v>951</v>
      </c>
    </row>
    <row r="4884" spans="1:12" ht="13.5">
      <c r="A4884" s="399" t="s">
        <v>6196</v>
      </c>
      <c r="B4884" s="399" t="s">
        <v>6197</v>
      </c>
      <c r="C4884" s="399" t="s">
        <v>6198</v>
      </c>
      <c r="D4884" s="399" t="s">
        <v>6199</v>
      </c>
      <c r="E4884" s="400" t="s">
        <v>947</v>
      </c>
      <c r="F4884" s="399" t="s">
        <v>947</v>
      </c>
      <c r="G4884" s="399">
        <v>87471</v>
      </c>
      <c r="H4884" s="399" t="s">
        <v>6203</v>
      </c>
      <c r="I4884" s="399" t="s">
        <v>1205</v>
      </c>
      <c r="J4884" s="399" t="s">
        <v>950</v>
      </c>
      <c r="K4884" s="400">
        <v>39.71</v>
      </c>
      <c r="L4884" s="399" t="s">
        <v>951</v>
      </c>
    </row>
    <row r="4885" spans="1:12" ht="13.5">
      <c r="A4885" s="399" t="s">
        <v>6196</v>
      </c>
      <c r="B4885" s="399" t="s">
        <v>6197</v>
      </c>
      <c r="C4885" s="399" t="s">
        <v>6198</v>
      </c>
      <c r="D4885" s="399" t="s">
        <v>6199</v>
      </c>
      <c r="E4885" s="400" t="s">
        <v>947</v>
      </c>
      <c r="F4885" s="399" t="s">
        <v>947</v>
      </c>
      <c r="G4885" s="399">
        <v>87472</v>
      </c>
      <c r="H4885" s="399" t="s">
        <v>6204</v>
      </c>
      <c r="I4885" s="399" t="s">
        <v>1205</v>
      </c>
      <c r="J4885" s="399" t="s">
        <v>950</v>
      </c>
      <c r="K4885" s="400">
        <v>40.76</v>
      </c>
      <c r="L4885" s="399" t="s">
        <v>951</v>
      </c>
    </row>
    <row r="4886" spans="1:12" ht="13.5">
      <c r="A4886" s="399" t="s">
        <v>6196</v>
      </c>
      <c r="B4886" s="399" t="s">
        <v>6197</v>
      </c>
      <c r="C4886" s="399" t="s">
        <v>6198</v>
      </c>
      <c r="D4886" s="399" t="s">
        <v>6199</v>
      </c>
      <c r="E4886" s="400" t="s">
        <v>947</v>
      </c>
      <c r="F4886" s="399" t="s">
        <v>947</v>
      </c>
      <c r="G4886" s="399">
        <v>87473</v>
      </c>
      <c r="H4886" s="399" t="s">
        <v>6205</v>
      </c>
      <c r="I4886" s="399" t="s">
        <v>1205</v>
      </c>
      <c r="J4886" s="399" t="s">
        <v>950</v>
      </c>
      <c r="K4886" s="400">
        <v>55.11</v>
      </c>
      <c r="L4886" s="399" t="s">
        <v>951</v>
      </c>
    </row>
    <row r="4887" spans="1:12" ht="13.5">
      <c r="A4887" s="399" t="s">
        <v>6196</v>
      </c>
      <c r="B4887" s="399" t="s">
        <v>6197</v>
      </c>
      <c r="C4887" s="399" t="s">
        <v>6198</v>
      </c>
      <c r="D4887" s="399" t="s">
        <v>6199</v>
      </c>
      <c r="E4887" s="400" t="s">
        <v>947</v>
      </c>
      <c r="F4887" s="399" t="s">
        <v>947</v>
      </c>
      <c r="G4887" s="399">
        <v>87474</v>
      </c>
      <c r="H4887" s="399" t="s">
        <v>6206</v>
      </c>
      <c r="I4887" s="399" t="s">
        <v>1205</v>
      </c>
      <c r="J4887" s="399" t="s">
        <v>950</v>
      </c>
      <c r="K4887" s="400">
        <v>56.29</v>
      </c>
      <c r="L4887" s="399" t="s">
        <v>951</v>
      </c>
    </row>
    <row r="4888" spans="1:12" ht="13.5">
      <c r="A4888" s="399" t="s">
        <v>6196</v>
      </c>
      <c r="B4888" s="399" t="s">
        <v>6197</v>
      </c>
      <c r="C4888" s="399" t="s">
        <v>6198</v>
      </c>
      <c r="D4888" s="399" t="s">
        <v>6199</v>
      </c>
      <c r="E4888" s="400" t="s">
        <v>947</v>
      </c>
      <c r="F4888" s="399" t="s">
        <v>947</v>
      </c>
      <c r="G4888" s="399">
        <v>87475</v>
      </c>
      <c r="H4888" s="399" t="s">
        <v>6207</v>
      </c>
      <c r="I4888" s="399" t="s">
        <v>1205</v>
      </c>
      <c r="J4888" s="399" t="s">
        <v>950</v>
      </c>
      <c r="K4888" s="400">
        <v>66.040000000000006</v>
      </c>
      <c r="L4888" s="399" t="s">
        <v>951</v>
      </c>
    </row>
    <row r="4889" spans="1:12" ht="13.5">
      <c r="A4889" s="399" t="s">
        <v>6196</v>
      </c>
      <c r="B4889" s="399" t="s">
        <v>6197</v>
      </c>
      <c r="C4889" s="399" t="s">
        <v>6198</v>
      </c>
      <c r="D4889" s="399" t="s">
        <v>6199</v>
      </c>
      <c r="E4889" s="400" t="s">
        <v>947</v>
      </c>
      <c r="F4889" s="399" t="s">
        <v>947</v>
      </c>
      <c r="G4889" s="399">
        <v>87476</v>
      </c>
      <c r="H4889" s="399" t="s">
        <v>6208</v>
      </c>
      <c r="I4889" s="399" t="s">
        <v>1205</v>
      </c>
      <c r="J4889" s="399" t="s">
        <v>950</v>
      </c>
      <c r="K4889" s="400">
        <v>67.430000000000007</v>
      </c>
      <c r="L4889" s="399" t="s">
        <v>951</v>
      </c>
    </row>
    <row r="4890" spans="1:12" ht="13.5">
      <c r="A4890" s="399" t="s">
        <v>6196</v>
      </c>
      <c r="B4890" s="399" t="s">
        <v>6197</v>
      </c>
      <c r="C4890" s="399" t="s">
        <v>6198</v>
      </c>
      <c r="D4890" s="399" t="s">
        <v>6199</v>
      </c>
      <c r="E4890" s="400" t="s">
        <v>947</v>
      </c>
      <c r="F4890" s="399" t="s">
        <v>947</v>
      </c>
      <c r="G4890" s="399">
        <v>87477</v>
      </c>
      <c r="H4890" s="399" t="s">
        <v>6209</v>
      </c>
      <c r="I4890" s="399" t="s">
        <v>1205</v>
      </c>
      <c r="J4890" s="399" t="s">
        <v>950</v>
      </c>
      <c r="K4890" s="400">
        <v>35.57</v>
      </c>
      <c r="L4890" s="399" t="s">
        <v>951</v>
      </c>
    </row>
    <row r="4891" spans="1:12" ht="13.5">
      <c r="A4891" s="399" t="s">
        <v>6196</v>
      </c>
      <c r="B4891" s="399" t="s">
        <v>6197</v>
      </c>
      <c r="C4891" s="399" t="s">
        <v>6198</v>
      </c>
      <c r="D4891" s="399" t="s">
        <v>6199</v>
      </c>
      <c r="E4891" s="400" t="s">
        <v>947</v>
      </c>
      <c r="F4891" s="399" t="s">
        <v>947</v>
      </c>
      <c r="G4891" s="399">
        <v>87478</v>
      </c>
      <c r="H4891" s="399" t="s">
        <v>6210</v>
      </c>
      <c r="I4891" s="399" t="s">
        <v>1205</v>
      </c>
      <c r="J4891" s="399" t="s">
        <v>950</v>
      </c>
      <c r="K4891" s="400">
        <v>36.619999999999997</v>
      </c>
      <c r="L4891" s="399" t="s">
        <v>951</v>
      </c>
    </row>
    <row r="4892" spans="1:12" ht="13.5">
      <c r="A4892" s="399" t="s">
        <v>6196</v>
      </c>
      <c r="B4892" s="399" t="s">
        <v>6197</v>
      </c>
      <c r="C4892" s="399" t="s">
        <v>6198</v>
      </c>
      <c r="D4892" s="399" t="s">
        <v>6199</v>
      </c>
      <c r="E4892" s="400" t="s">
        <v>947</v>
      </c>
      <c r="F4892" s="399" t="s">
        <v>947</v>
      </c>
      <c r="G4892" s="399">
        <v>87479</v>
      </c>
      <c r="H4892" s="399" t="s">
        <v>6211</v>
      </c>
      <c r="I4892" s="399" t="s">
        <v>1205</v>
      </c>
      <c r="J4892" s="399" t="s">
        <v>950</v>
      </c>
      <c r="K4892" s="400">
        <v>50.48</v>
      </c>
      <c r="L4892" s="399" t="s">
        <v>951</v>
      </c>
    </row>
    <row r="4893" spans="1:12" ht="13.5">
      <c r="A4893" s="399" t="s">
        <v>6196</v>
      </c>
      <c r="B4893" s="399" t="s">
        <v>6197</v>
      </c>
      <c r="C4893" s="399" t="s">
        <v>6198</v>
      </c>
      <c r="D4893" s="399" t="s">
        <v>6199</v>
      </c>
      <c r="E4893" s="400" t="s">
        <v>947</v>
      </c>
      <c r="F4893" s="399" t="s">
        <v>947</v>
      </c>
      <c r="G4893" s="399">
        <v>87480</v>
      </c>
      <c r="H4893" s="399" t="s">
        <v>6212</v>
      </c>
      <c r="I4893" s="399" t="s">
        <v>1205</v>
      </c>
      <c r="J4893" s="399" t="s">
        <v>950</v>
      </c>
      <c r="K4893" s="400">
        <v>51.66</v>
      </c>
      <c r="L4893" s="399" t="s">
        <v>951</v>
      </c>
    </row>
    <row r="4894" spans="1:12" ht="13.5">
      <c r="A4894" s="399" t="s">
        <v>6196</v>
      </c>
      <c r="B4894" s="399" t="s">
        <v>6197</v>
      </c>
      <c r="C4894" s="399" t="s">
        <v>6198</v>
      </c>
      <c r="D4894" s="399" t="s">
        <v>6199</v>
      </c>
      <c r="E4894" s="400" t="s">
        <v>947</v>
      </c>
      <c r="F4894" s="399" t="s">
        <v>947</v>
      </c>
      <c r="G4894" s="399">
        <v>87481</v>
      </c>
      <c r="H4894" s="399" t="s">
        <v>6213</v>
      </c>
      <c r="I4894" s="399" t="s">
        <v>1205</v>
      </c>
      <c r="J4894" s="399" t="s">
        <v>950</v>
      </c>
      <c r="K4894" s="400">
        <v>60.79</v>
      </c>
      <c r="L4894" s="399" t="s">
        <v>951</v>
      </c>
    </row>
    <row r="4895" spans="1:12" ht="13.5">
      <c r="A4895" s="399" t="s">
        <v>6196</v>
      </c>
      <c r="B4895" s="399" t="s">
        <v>6197</v>
      </c>
      <c r="C4895" s="399" t="s">
        <v>6198</v>
      </c>
      <c r="D4895" s="399" t="s">
        <v>6199</v>
      </c>
      <c r="E4895" s="400" t="s">
        <v>947</v>
      </c>
      <c r="F4895" s="399" t="s">
        <v>947</v>
      </c>
      <c r="G4895" s="399">
        <v>87482</v>
      </c>
      <c r="H4895" s="399" t="s">
        <v>6214</v>
      </c>
      <c r="I4895" s="399" t="s">
        <v>1205</v>
      </c>
      <c r="J4895" s="399" t="s">
        <v>950</v>
      </c>
      <c r="K4895" s="400">
        <v>62.18</v>
      </c>
      <c r="L4895" s="399" t="s">
        <v>951</v>
      </c>
    </row>
    <row r="4896" spans="1:12" ht="13.5">
      <c r="A4896" s="399" t="s">
        <v>6196</v>
      </c>
      <c r="B4896" s="399" t="s">
        <v>6197</v>
      </c>
      <c r="C4896" s="399" t="s">
        <v>6198</v>
      </c>
      <c r="D4896" s="399" t="s">
        <v>6199</v>
      </c>
      <c r="E4896" s="400" t="s">
        <v>947</v>
      </c>
      <c r="F4896" s="399" t="s">
        <v>947</v>
      </c>
      <c r="G4896" s="399">
        <v>87483</v>
      </c>
      <c r="H4896" s="399" t="s">
        <v>6215</v>
      </c>
      <c r="I4896" s="399" t="s">
        <v>1205</v>
      </c>
      <c r="J4896" s="399" t="s">
        <v>950</v>
      </c>
      <c r="K4896" s="400">
        <v>46.15</v>
      </c>
      <c r="L4896" s="399" t="s">
        <v>951</v>
      </c>
    </row>
    <row r="4897" spans="1:12" ht="13.5">
      <c r="A4897" s="399" t="s">
        <v>6196</v>
      </c>
      <c r="B4897" s="399" t="s">
        <v>6197</v>
      </c>
      <c r="C4897" s="399" t="s">
        <v>6198</v>
      </c>
      <c r="D4897" s="399" t="s">
        <v>6199</v>
      </c>
      <c r="E4897" s="400" t="s">
        <v>947</v>
      </c>
      <c r="F4897" s="399" t="s">
        <v>947</v>
      </c>
      <c r="G4897" s="399">
        <v>87484</v>
      </c>
      <c r="H4897" s="399" t="s">
        <v>6216</v>
      </c>
      <c r="I4897" s="399" t="s">
        <v>1205</v>
      </c>
      <c r="J4897" s="399" t="s">
        <v>950</v>
      </c>
      <c r="K4897" s="400">
        <v>47.2</v>
      </c>
      <c r="L4897" s="399" t="s">
        <v>951</v>
      </c>
    </row>
    <row r="4898" spans="1:12" ht="13.5">
      <c r="A4898" s="399" t="s">
        <v>6196</v>
      </c>
      <c r="B4898" s="399" t="s">
        <v>6197</v>
      </c>
      <c r="C4898" s="399" t="s">
        <v>6198</v>
      </c>
      <c r="D4898" s="399" t="s">
        <v>6199</v>
      </c>
      <c r="E4898" s="400" t="s">
        <v>947</v>
      </c>
      <c r="F4898" s="399" t="s">
        <v>947</v>
      </c>
      <c r="G4898" s="399">
        <v>87485</v>
      </c>
      <c r="H4898" s="399" t="s">
        <v>6217</v>
      </c>
      <c r="I4898" s="399" t="s">
        <v>1205</v>
      </c>
      <c r="J4898" s="399" t="s">
        <v>950</v>
      </c>
      <c r="K4898" s="400">
        <v>61.66</v>
      </c>
      <c r="L4898" s="399" t="s">
        <v>951</v>
      </c>
    </row>
    <row r="4899" spans="1:12" ht="13.5">
      <c r="A4899" s="399" t="s">
        <v>6196</v>
      </c>
      <c r="B4899" s="399" t="s">
        <v>6197</v>
      </c>
      <c r="C4899" s="399" t="s">
        <v>6198</v>
      </c>
      <c r="D4899" s="399" t="s">
        <v>6199</v>
      </c>
      <c r="E4899" s="400" t="s">
        <v>947</v>
      </c>
      <c r="F4899" s="399" t="s">
        <v>947</v>
      </c>
      <c r="G4899" s="399">
        <v>87487</v>
      </c>
      <c r="H4899" s="399" t="s">
        <v>6218</v>
      </c>
      <c r="I4899" s="399" t="s">
        <v>1205</v>
      </c>
      <c r="J4899" s="399" t="s">
        <v>950</v>
      </c>
      <c r="K4899" s="400">
        <v>72.38</v>
      </c>
      <c r="L4899" s="399" t="s">
        <v>951</v>
      </c>
    </row>
    <row r="4900" spans="1:12" ht="13.5">
      <c r="A4900" s="399" t="s">
        <v>6196</v>
      </c>
      <c r="B4900" s="399" t="s">
        <v>6197</v>
      </c>
      <c r="C4900" s="399" t="s">
        <v>6198</v>
      </c>
      <c r="D4900" s="399" t="s">
        <v>6199</v>
      </c>
      <c r="E4900" s="400" t="s">
        <v>947</v>
      </c>
      <c r="F4900" s="399" t="s">
        <v>947</v>
      </c>
      <c r="G4900" s="399">
        <v>87488</v>
      </c>
      <c r="H4900" s="399" t="s">
        <v>6219</v>
      </c>
      <c r="I4900" s="399" t="s">
        <v>1205</v>
      </c>
      <c r="J4900" s="399" t="s">
        <v>950</v>
      </c>
      <c r="K4900" s="400">
        <v>73.77</v>
      </c>
      <c r="L4900" s="399" t="s">
        <v>951</v>
      </c>
    </row>
    <row r="4901" spans="1:12" ht="13.5">
      <c r="A4901" s="399" t="s">
        <v>6196</v>
      </c>
      <c r="B4901" s="399" t="s">
        <v>6197</v>
      </c>
      <c r="C4901" s="399" t="s">
        <v>6198</v>
      </c>
      <c r="D4901" s="399" t="s">
        <v>6199</v>
      </c>
      <c r="E4901" s="400" t="s">
        <v>947</v>
      </c>
      <c r="F4901" s="399" t="s">
        <v>947</v>
      </c>
      <c r="G4901" s="399">
        <v>87489</v>
      </c>
      <c r="H4901" s="399" t="s">
        <v>6220</v>
      </c>
      <c r="I4901" s="399" t="s">
        <v>1205</v>
      </c>
      <c r="J4901" s="399" t="s">
        <v>950</v>
      </c>
      <c r="K4901" s="400">
        <v>39.26</v>
      </c>
      <c r="L4901" s="399" t="s">
        <v>951</v>
      </c>
    </row>
    <row r="4902" spans="1:12" ht="13.5">
      <c r="A4902" s="399" t="s">
        <v>6196</v>
      </c>
      <c r="B4902" s="399" t="s">
        <v>6197</v>
      </c>
      <c r="C4902" s="399" t="s">
        <v>6198</v>
      </c>
      <c r="D4902" s="399" t="s">
        <v>6199</v>
      </c>
      <c r="E4902" s="400" t="s">
        <v>947</v>
      </c>
      <c r="F4902" s="399" t="s">
        <v>947</v>
      </c>
      <c r="G4902" s="399">
        <v>87490</v>
      </c>
      <c r="H4902" s="399" t="s">
        <v>6221</v>
      </c>
      <c r="I4902" s="399" t="s">
        <v>1205</v>
      </c>
      <c r="J4902" s="399" t="s">
        <v>950</v>
      </c>
      <c r="K4902" s="400">
        <v>40.31</v>
      </c>
      <c r="L4902" s="399" t="s">
        <v>951</v>
      </c>
    </row>
    <row r="4903" spans="1:12" ht="13.5">
      <c r="A4903" s="399" t="s">
        <v>6196</v>
      </c>
      <c r="B4903" s="399" t="s">
        <v>6197</v>
      </c>
      <c r="C4903" s="399" t="s">
        <v>6198</v>
      </c>
      <c r="D4903" s="399" t="s">
        <v>6199</v>
      </c>
      <c r="E4903" s="400" t="s">
        <v>947</v>
      </c>
      <c r="F4903" s="399" t="s">
        <v>947</v>
      </c>
      <c r="G4903" s="399">
        <v>87491</v>
      </c>
      <c r="H4903" s="399" t="s">
        <v>6222</v>
      </c>
      <c r="I4903" s="399" t="s">
        <v>1205</v>
      </c>
      <c r="J4903" s="399" t="s">
        <v>950</v>
      </c>
      <c r="K4903" s="400">
        <v>54.26</v>
      </c>
      <c r="L4903" s="399" t="s">
        <v>951</v>
      </c>
    </row>
    <row r="4904" spans="1:12" ht="13.5">
      <c r="A4904" s="399" t="s">
        <v>6196</v>
      </c>
      <c r="B4904" s="399" t="s">
        <v>6197</v>
      </c>
      <c r="C4904" s="399" t="s">
        <v>6198</v>
      </c>
      <c r="D4904" s="399" t="s">
        <v>6199</v>
      </c>
      <c r="E4904" s="400" t="s">
        <v>947</v>
      </c>
      <c r="F4904" s="399" t="s">
        <v>947</v>
      </c>
      <c r="G4904" s="399">
        <v>87492</v>
      </c>
      <c r="H4904" s="399" t="s">
        <v>6223</v>
      </c>
      <c r="I4904" s="399" t="s">
        <v>1205</v>
      </c>
      <c r="J4904" s="399" t="s">
        <v>950</v>
      </c>
      <c r="K4904" s="400">
        <v>55.44</v>
      </c>
      <c r="L4904" s="399" t="s">
        <v>951</v>
      </c>
    </row>
    <row r="4905" spans="1:12" ht="13.5">
      <c r="A4905" s="399" t="s">
        <v>6196</v>
      </c>
      <c r="B4905" s="399" t="s">
        <v>6197</v>
      </c>
      <c r="C4905" s="399" t="s">
        <v>6198</v>
      </c>
      <c r="D4905" s="399" t="s">
        <v>6199</v>
      </c>
      <c r="E4905" s="400" t="s">
        <v>947</v>
      </c>
      <c r="F4905" s="399" t="s">
        <v>947</v>
      </c>
      <c r="G4905" s="399">
        <v>87493</v>
      </c>
      <c r="H4905" s="399" t="s">
        <v>6224</v>
      </c>
      <c r="I4905" s="399" t="s">
        <v>1205</v>
      </c>
      <c r="J4905" s="399" t="s">
        <v>950</v>
      </c>
      <c r="K4905" s="400">
        <v>64.66</v>
      </c>
      <c r="L4905" s="399" t="s">
        <v>951</v>
      </c>
    </row>
    <row r="4906" spans="1:12" ht="13.5">
      <c r="A4906" s="399" t="s">
        <v>6196</v>
      </c>
      <c r="B4906" s="399" t="s">
        <v>6197</v>
      </c>
      <c r="C4906" s="399" t="s">
        <v>6198</v>
      </c>
      <c r="D4906" s="399" t="s">
        <v>6199</v>
      </c>
      <c r="E4906" s="400" t="s">
        <v>947</v>
      </c>
      <c r="F4906" s="399" t="s">
        <v>947</v>
      </c>
      <c r="G4906" s="399">
        <v>87494</v>
      </c>
      <c r="H4906" s="399" t="s">
        <v>6225</v>
      </c>
      <c r="I4906" s="399" t="s">
        <v>1205</v>
      </c>
      <c r="J4906" s="399" t="s">
        <v>950</v>
      </c>
      <c r="K4906" s="400">
        <v>66.05</v>
      </c>
      <c r="L4906" s="399" t="s">
        <v>951</v>
      </c>
    </row>
    <row r="4907" spans="1:12" ht="13.5">
      <c r="A4907" s="399" t="s">
        <v>6196</v>
      </c>
      <c r="B4907" s="399" t="s">
        <v>6197</v>
      </c>
      <c r="C4907" s="399" t="s">
        <v>6198</v>
      </c>
      <c r="D4907" s="399" t="s">
        <v>6199</v>
      </c>
      <c r="E4907" s="400" t="s">
        <v>947</v>
      </c>
      <c r="F4907" s="399" t="s">
        <v>947</v>
      </c>
      <c r="G4907" s="399">
        <v>87495</v>
      </c>
      <c r="H4907" s="399" t="s">
        <v>6226</v>
      </c>
      <c r="I4907" s="399" t="s">
        <v>1205</v>
      </c>
      <c r="J4907" s="399" t="s">
        <v>950</v>
      </c>
      <c r="K4907" s="400">
        <v>71.099999999999994</v>
      </c>
      <c r="L4907" s="399" t="s">
        <v>951</v>
      </c>
    </row>
    <row r="4908" spans="1:12" ht="13.5">
      <c r="A4908" s="399" t="s">
        <v>6196</v>
      </c>
      <c r="B4908" s="399" t="s">
        <v>6197</v>
      </c>
      <c r="C4908" s="399" t="s">
        <v>6198</v>
      </c>
      <c r="D4908" s="399" t="s">
        <v>6199</v>
      </c>
      <c r="E4908" s="400" t="s">
        <v>947</v>
      </c>
      <c r="F4908" s="399" t="s">
        <v>947</v>
      </c>
      <c r="G4908" s="399">
        <v>87496</v>
      </c>
      <c r="H4908" s="399" t="s">
        <v>6227</v>
      </c>
      <c r="I4908" s="399" t="s">
        <v>1205</v>
      </c>
      <c r="J4908" s="399" t="s">
        <v>950</v>
      </c>
      <c r="K4908" s="400">
        <v>72.08</v>
      </c>
      <c r="L4908" s="399" t="s">
        <v>951</v>
      </c>
    </row>
    <row r="4909" spans="1:12" ht="13.5">
      <c r="A4909" s="399" t="s">
        <v>6196</v>
      </c>
      <c r="B4909" s="399" t="s">
        <v>6197</v>
      </c>
      <c r="C4909" s="399" t="s">
        <v>6198</v>
      </c>
      <c r="D4909" s="399" t="s">
        <v>6199</v>
      </c>
      <c r="E4909" s="400" t="s">
        <v>947</v>
      </c>
      <c r="F4909" s="399" t="s">
        <v>947</v>
      </c>
      <c r="G4909" s="399">
        <v>87497</v>
      </c>
      <c r="H4909" s="399" t="s">
        <v>6228</v>
      </c>
      <c r="I4909" s="399" t="s">
        <v>1205</v>
      </c>
      <c r="J4909" s="399" t="s">
        <v>950</v>
      </c>
      <c r="K4909" s="400">
        <v>67.88</v>
      </c>
      <c r="L4909" s="399" t="s">
        <v>951</v>
      </c>
    </row>
    <row r="4910" spans="1:12" ht="13.5">
      <c r="A4910" s="399" t="s">
        <v>6196</v>
      </c>
      <c r="B4910" s="399" t="s">
        <v>6197</v>
      </c>
      <c r="C4910" s="399" t="s">
        <v>6198</v>
      </c>
      <c r="D4910" s="399" t="s">
        <v>6199</v>
      </c>
      <c r="E4910" s="400" t="s">
        <v>947</v>
      </c>
      <c r="F4910" s="399" t="s">
        <v>947</v>
      </c>
      <c r="G4910" s="399">
        <v>87498</v>
      </c>
      <c r="H4910" s="399" t="s">
        <v>6229</v>
      </c>
      <c r="I4910" s="399" t="s">
        <v>1205</v>
      </c>
      <c r="J4910" s="399" t="s">
        <v>950</v>
      </c>
      <c r="K4910" s="400">
        <v>69.14</v>
      </c>
      <c r="L4910" s="399" t="s">
        <v>951</v>
      </c>
    </row>
    <row r="4911" spans="1:12" ht="13.5">
      <c r="A4911" s="399" t="s">
        <v>6196</v>
      </c>
      <c r="B4911" s="399" t="s">
        <v>6197</v>
      </c>
      <c r="C4911" s="399" t="s">
        <v>6198</v>
      </c>
      <c r="D4911" s="399" t="s">
        <v>6199</v>
      </c>
      <c r="E4911" s="400" t="s">
        <v>947</v>
      </c>
      <c r="F4911" s="399" t="s">
        <v>947</v>
      </c>
      <c r="G4911" s="399">
        <v>87499</v>
      </c>
      <c r="H4911" s="399" t="s">
        <v>6230</v>
      </c>
      <c r="I4911" s="399" t="s">
        <v>1205</v>
      </c>
      <c r="J4911" s="399" t="s">
        <v>950</v>
      </c>
      <c r="K4911" s="400">
        <v>78.31</v>
      </c>
      <c r="L4911" s="399" t="s">
        <v>951</v>
      </c>
    </row>
    <row r="4912" spans="1:12" ht="13.5">
      <c r="A4912" s="399" t="s">
        <v>6196</v>
      </c>
      <c r="B4912" s="399" t="s">
        <v>6197</v>
      </c>
      <c r="C4912" s="399" t="s">
        <v>6198</v>
      </c>
      <c r="D4912" s="399" t="s">
        <v>6199</v>
      </c>
      <c r="E4912" s="400" t="s">
        <v>947</v>
      </c>
      <c r="F4912" s="399" t="s">
        <v>947</v>
      </c>
      <c r="G4912" s="399">
        <v>87500</v>
      </c>
      <c r="H4912" s="399" t="s">
        <v>6231</v>
      </c>
      <c r="I4912" s="399" t="s">
        <v>1205</v>
      </c>
      <c r="J4912" s="399" t="s">
        <v>950</v>
      </c>
      <c r="K4912" s="400">
        <v>79.38</v>
      </c>
      <c r="L4912" s="399" t="s">
        <v>951</v>
      </c>
    </row>
    <row r="4913" spans="1:12" ht="13.5">
      <c r="A4913" s="399" t="s">
        <v>6196</v>
      </c>
      <c r="B4913" s="399" t="s">
        <v>6197</v>
      </c>
      <c r="C4913" s="399" t="s">
        <v>6198</v>
      </c>
      <c r="D4913" s="399" t="s">
        <v>6199</v>
      </c>
      <c r="E4913" s="400" t="s">
        <v>947</v>
      </c>
      <c r="F4913" s="399" t="s">
        <v>947</v>
      </c>
      <c r="G4913" s="399">
        <v>87501</v>
      </c>
      <c r="H4913" s="399" t="s">
        <v>6232</v>
      </c>
      <c r="I4913" s="399" t="s">
        <v>1205</v>
      </c>
      <c r="J4913" s="399" t="s">
        <v>950</v>
      </c>
      <c r="K4913" s="400">
        <v>121.6</v>
      </c>
      <c r="L4913" s="399" t="s">
        <v>951</v>
      </c>
    </row>
    <row r="4914" spans="1:12" ht="13.5">
      <c r="A4914" s="399" t="s">
        <v>6196</v>
      </c>
      <c r="B4914" s="399" t="s">
        <v>6197</v>
      </c>
      <c r="C4914" s="399" t="s">
        <v>6198</v>
      </c>
      <c r="D4914" s="399" t="s">
        <v>6199</v>
      </c>
      <c r="E4914" s="400" t="s">
        <v>947</v>
      </c>
      <c r="F4914" s="399" t="s">
        <v>947</v>
      </c>
      <c r="G4914" s="399">
        <v>87502</v>
      </c>
      <c r="H4914" s="399" t="s">
        <v>6233</v>
      </c>
      <c r="I4914" s="399" t="s">
        <v>1205</v>
      </c>
      <c r="J4914" s="399" t="s">
        <v>950</v>
      </c>
      <c r="K4914" s="400">
        <v>122.96</v>
      </c>
      <c r="L4914" s="399" t="s">
        <v>951</v>
      </c>
    </row>
    <row r="4915" spans="1:12" ht="13.5">
      <c r="A4915" s="399" t="s">
        <v>6196</v>
      </c>
      <c r="B4915" s="399" t="s">
        <v>6197</v>
      </c>
      <c r="C4915" s="399" t="s">
        <v>6198</v>
      </c>
      <c r="D4915" s="399" t="s">
        <v>6199</v>
      </c>
      <c r="E4915" s="400" t="s">
        <v>947</v>
      </c>
      <c r="F4915" s="399" t="s">
        <v>947</v>
      </c>
      <c r="G4915" s="399">
        <v>87503</v>
      </c>
      <c r="H4915" s="399" t="s">
        <v>6234</v>
      </c>
      <c r="I4915" s="399" t="s">
        <v>1205</v>
      </c>
      <c r="J4915" s="399" t="s">
        <v>950</v>
      </c>
      <c r="K4915" s="400">
        <v>60.5</v>
      </c>
      <c r="L4915" s="399" t="s">
        <v>951</v>
      </c>
    </row>
    <row r="4916" spans="1:12" ht="13.5">
      <c r="A4916" s="399" t="s">
        <v>6196</v>
      </c>
      <c r="B4916" s="399" t="s">
        <v>6197</v>
      </c>
      <c r="C4916" s="399" t="s">
        <v>6198</v>
      </c>
      <c r="D4916" s="399" t="s">
        <v>6199</v>
      </c>
      <c r="E4916" s="400" t="s">
        <v>947</v>
      </c>
      <c r="F4916" s="399" t="s">
        <v>947</v>
      </c>
      <c r="G4916" s="399">
        <v>87504</v>
      </c>
      <c r="H4916" s="399" t="s">
        <v>6235</v>
      </c>
      <c r="I4916" s="399" t="s">
        <v>1205</v>
      </c>
      <c r="J4916" s="399" t="s">
        <v>950</v>
      </c>
      <c r="K4916" s="400">
        <v>61.48</v>
      </c>
      <c r="L4916" s="399" t="s">
        <v>951</v>
      </c>
    </row>
    <row r="4917" spans="1:12" ht="13.5">
      <c r="A4917" s="399" t="s">
        <v>6196</v>
      </c>
      <c r="B4917" s="399" t="s">
        <v>6197</v>
      </c>
      <c r="C4917" s="399" t="s">
        <v>6198</v>
      </c>
      <c r="D4917" s="399" t="s">
        <v>6199</v>
      </c>
      <c r="E4917" s="400" t="s">
        <v>947</v>
      </c>
      <c r="F4917" s="399" t="s">
        <v>947</v>
      </c>
      <c r="G4917" s="399">
        <v>87505</v>
      </c>
      <c r="H4917" s="399" t="s">
        <v>6236</v>
      </c>
      <c r="I4917" s="399" t="s">
        <v>1205</v>
      </c>
      <c r="J4917" s="399" t="s">
        <v>950</v>
      </c>
      <c r="K4917" s="400">
        <v>57.28</v>
      </c>
      <c r="L4917" s="399" t="s">
        <v>951</v>
      </c>
    </row>
    <row r="4918" spans="1:12" ht="13.5">
      <c r="A4918" s="399" t="s">
        <v>6196</v>
      </c>
      <c r="B4918" s="399" t="s">
        <v>6197</v>
      </c>
      <c r="C4918" s="399" t="s">
        <v>6198</v>
      </c>
      <c r="D4918" s="399" t="s">
        <v>6199</v>
      </c>
      <c r="E4918" s="400" t="s">
        <v>947</v>
      </c>
      <c r="F4918" s="399" t="s">
        <v>947</v>
      </c>
      <c r="G4918" s="399">
        <v>87506</v>
      </c>
      <c r="H4918" s="399" t="s">
        <v>6237</v>
      </c>
      <c r="I4918" s="399" t="s">
        <v>1205</v>
      </c>
      <c r="J4918" s="399" t="s">
        <v>950</v>
      </c>
      <c r="K4918" s="400">
        <v>58.54</v>
      </c>
      <c r="L4918" s="399" t="s">
        <v>951</v>
      </c>
    </row>
    <row r="4919" spans="1:12" ht="13.5">
      <c r="A4919" s="399" t="s">
        <v>6196</v>
      </c>
      <c r="B4919" s="399" t="s">
        <v>6197</v>
      </c>
      <c r="C4919" s="399" t="s">
        <v>6198</v>
      </c>
      <c r="D4919" s="399" t="s">
        <v>6199</v>
      </c>
      <c r="E4919" s="400" t="s">
        <v>947</v>
      </c>
      <c r="F4919" s="399" t="s">
        <v>947</v>
      </c>
      <c r="G4919" s="399">
        <v>87507</v>
      </c>
      <c r="H4919" s="399" t="s">
        <v>6238</v>
      </c>
      <c r="I4919" s="399" t="s">
        <v>1205</v>
      </c>
      <c r="J4919" s="399" t="s">
        <v>950</v>
      </c>
      <c r="K4919" s="400">
        <v>64.3</v>
      </c>
      <c r="L4919" s="399" t="s">
        <v>951</v>
      </c>
    </row>
    <row r="4920" spans="1:12" ht="13.5">
      <c r="A4920" s="399" t="s">
        <v>6196</v>
      </c>
      <c r="B4920" s="399" t="s">
        <v>6197</v>
      </c>
      <c r="C4920" s="399" t="s">
        <v>6198</v>
      </c>
      <c r="D4920" s="399" t="s">
        <v>6199</v>
      </c>
      <c r="E4920" s="400" t="s">
        <v>947</v>
      </c>
      <c r="F4920" s="399" t="s">
        <v>947</v>
      </c>
      <c r="G4920" s="399">
        <v>87508</v>
      </c>
      <c r="H4920" s="399" t="s">
        <v>6239</v>
      </c>
      <c r="I4920" s="399" t="s">
        <v>1205</v>
      </c>
      <c r="J4920" s="399" t="s">
        <v>950</v>
      </c>
      <c r="K4920" s="400">
        <v>65.37</v>
      </c>
      <c r="L4920" s="399" t="s">
        <v>951</v>
      </c>
    </row>
    <row r="4921" spans="1:12" ht="13.5">
      <c r="A4921" s="399" t="s">
        <v>6196</v>
      </c>
      <c r="B4921" s="399" t="s">
        <v>6197</v>
      </c>
      <c r="C4921" s="399" t="s">
        <v>6198</v>
      </c>
      <c r="D4921" s="399" t="s">
        <v>6199</v>
      </c>
      <c r="E4921" s="400" t="s">
        <v>947</v>
      </c>
      <c r="F4921" s="399" t="s">
        <v>947</v>
      </c>
      <c r="G4921" s="399">
        <v>87509</v>
      </c>
      <c r="H4921" s="399" t="s">
        <v>6240</v>
      </c>
      <c r="I4921" s="399" t="s">
        <v>1205</v>
      </c>
      <c r="J4921" s="399" t="s">
        <v>950</v>
      </c>
      <c r="K4921" s="400">
        <v>99.08</v>
      </c>
      <c r="L4921" s="399" t="s">
        <v>951</v>
      </c>
    </row>
    <row r="4922" spans="1:12" ht="13.5">
      <c r="A4922" s="399" t="s">
        <v>6196</v>
      </c>
      <c r="B4922" s="399" t="s">
        <v>6197</v>
      </c>
      <c r="C4922" s="399" t="s">
        <v>6198</v>
      </c>
      <c r="D4922" s="399" t="s">
        <v>6199</v>
      </c>
      <c r="E4922" s="400" t="s">
        <v>947</v>
      </c>
      <c r="F4922" s="399" t="s">
        <v>947</v>
      </c>
      <c r="G4922" s="399">
        <v>87510</v>
      </c>
      <c r="H4922" s="399" t="s">
        <v>6241</v>
      </c>
      <c r="I4922" s="399" t="s">
        <v>1205</v>
      </c>
      <c r="J4922" s="399" t="s">
        <v>950</v>
      </c>
      <c r="K4922" s="400">
        <v>100.44</v>
      </c>
      <c r="L4922" s="399" t="s">
        <v>951</v>
      </c>
    </row>
    <row r="4923" spans="1:12" ht="13.5">
      <c r="A4923" s="399" t="s">
        <v>6196</v>
      </c>
      <c r="B4923" s="399" t="s">
        <v>6197</v>
      </c>
      <c r="C4923" s="399" t="s">
        <v>6198</v>
      </c>
      <c r="D4923" s="399" t="s">
        <v>6199</v>
      </c>
      <c r="E4923" s="400" t="s">
        <v>947</v>
      </c>
      <c r="F4923" s="399" t="s">
        <v>947</v>
      </c>
      <c r="G4923" s="399">
        <v>87511</v>
      </c>
      <c r="H4923" s="399" t="s">
        <v>6242</v>
      </c>
      <c r="I4923" s="399" t="s">
        <v>1205</v>
      </c>
      <c r="J4923" s="399" t="s">
        <v>950</v>
      </c>
      <c r="K4923" s="400">
        <v>80.2</v>
      </c>
      <c r="L4923" s="399" t="s">
        <v>951</v>
      </c>
    </row>
    <row r="4924" spans="1:12" ht="13.5">
      <c r="A4924" s="399" t="s">
        <v>6196</v>
      </c>
      <c r="B4924" s="399" t="s">
        <v>6197</v>
      </c>
      <c r="C4924" s="399" t="s">
        <v>6198</v>
      </c>
      <c r="D4924" s="399" t="s">
        <v>6199</v>
      </c>
      <c r="E4924" s="400" t="s">
        <v>947</v>
      </c>
      <c r="F4924" s="399" t="s">
        <v>947</v>
      </c>
      <c r="G4924" s="399">
        <v>87512</v>
      </c>
      <c r="H4924" s="399" t="s">
        <v>6243</v>
      </c>
      <c r="I4924" s="399" t="s">
        <v>1205</v>
      </c>
      <c r="J4924" s="399" t="s">
        <v>950</v>
      </c>
      <c r="K4924" s="400">
        <v>81.180000000000007</v>
      </c>
      <c r="L4924" s="399" t="s">
        <v>951</v>
      </c>
    </row>
    <row r="4925" spans="1:12" ht="13.5">
      <c r="A4925" s="399" t="s">
        <v>6196</v>
      </c>
      <c r="B4925" s="399" t="s">
        <v>6197</v>
      </c>
      <c r="C4925" s="399" t="s">
        <v>6198</v>
      </c>
      <c r="D4925" s="399" t="s">
        <v>6199</v>
      </c>
      <c r="E4925" s="400" t="s">
        <v>947</v>
      </c>
      <c r="F4925" s="399" t="s">
        <v>947</v>
      </c>
      <c r="G4925" s="399">
        <v>87513</v>
      </c>
      <c r="H4925" s="399" t="s">
        <v>6244</v>
      </c>
      <c r="I4925" s="399" t="s">
        <v>1205</v>
      </c>
      <c r="J4925" s="399" t="s">
        <v>950</v>
      </c>
      <c r="K4925" s="400">
        <v>77.33</v>
      </c>
      <c r="L4925" s="399" t="s">
        <v>951</v>
      </c>
    </row>
    <row r="4926" spans="1:12" ht="13.5">
      <c r="A4926" s="399" t="s">
        <v>6196</v>
      </c>
      <c r="B4926" s="399" t="s">
        <v>6197</v>
      </c>
      <c r="C4926" s="399" t="s">
        <v>6198</v>
      </c>
      <c r="D4926" s="399" t="s">
        <v>6199</v>
      </c>
      <c r="E4926" s="400" t="s">
        <v>947</v>
      </c>
      <c r="F4926" s="399" t="s">
        <v>947</v>
      </c>
      <c r="G4926" s="399">
        <v>87514</v>
      </c>
      <c r="H4926" s="399" t="s">
        <v>6245</v>
      </c>
      <c r="I4926" s="399" t="s">
        <v>1205</v>
      </c>
      <c r="J4926" s="399" t="s">
        <v>950</v>
      </c>
      <c r="K4926" s="400">
        <v>78.59</v>
      </c>
      <c r="L4926" s="399" t="s">
        <v>951</v>
      </c>
    </row>
    <row r="4927" spans="1:12" ht="13.5">
      <c r="A4927" s="399" t="s">
        <v>6196</v>
      </c>
      <c r="B4927" s="399" t="s">
        <v>6197</v>
      </c>
      <c r="C4927" s="399" t="s">
        <v>6198</v>
      </c>
      <c r="D4927" s="399" t="s">
        <v>6199</v>
      </c>
      <c r="E4927" s="400" t="s">
        <v>947</v>
      </c>
      <c r="F4927" s="399" t="s">
        <v>947</v>
      </c>
      <c r="G4927" s="399">
        <v>87515</v>
      </c>
      <c r="H4927" s="399" t="s">
        <v>6246</v>
      </c>
      <c r="I4927" s="399" t="s">
        <v>1205</v>
      </c>
      <c r="J4927" s="399" t="s">
        <v>950</v>
      </c>
      <c r="K4927" s="400">
        <v>90.97</v>
      </c>
      <c r="L4927" s="399" t="s">
        <v>951</v>
      </c>
    </row>
    <row r="4928" spans="1:12" ht="13.5">
      <c r="A4928" s="399" t="s">
        <v>6196</v>
      </c>
      <c r="B4928" s="399" t="s">
        <v>6197</v>
      </c>
      <c r="C4928" s="399" t="s">
        <v>6198</v>
      </c>
      <c r="D4928" s="399" t="s">
        <v>6199</v>
      </c>
      <c r="E4928" s="400" t="s">
        <v>947</v>
      </c>
      <c r="F4928" s="399" t="s">
        <v>947</v>
      </c>
      <c r="G4928" s="399">
        <v>87516</v>
      </c>
      <c r="H4928" s="399" t="s">
        <v>6247</v>
      </c>
      <c r="I4928" s="399" t="s">
        <v>1205</v>
      </c>
      <c r="J4928" s="399" t="s">
        <v>950</v>
      </c>
      <c r="K4928" s="400">
        <v>92.04</v>
      </c>
      <c r="L4928" s="399" t="s">
        <v>951</v>
      </c>
    </row>
    <row r="4929" spans="1:12" ht="13.5">
      <c r="A4929" s="399" t="s">
        <v>6196</v>
      </c>
      <c r="B4929" s="399" t="s">
        <v>6197</v>
      </c>
      <c r="C4929" s="399" t="s">
        <v>6198</v>
      </c>
      <c r="D4929" s="399" t="s">
        <v>6199</v>
      </c>
      <c r="E4929" s="400" t="s">
        <v>947</v>
      </c>
      <c r="F4929" s="399" t="s">
        <v>947</v>
      </c>
      <c r="G4929" s="399">
        <v>87517</v>
      </c>
      <c r="H4929" s="399" t="s">
        <v>6248</v>
      </c>
      <c r="I4929" s="399" t="s">
        <v>1205</v>
      </c>
      <c r="J4929" s="399" t="s">
        <v>950</v>
      </c>
      <c r="K4929" s="400">
        <v>141.33000000000001</v>
      </c>
      <c r="L4929" s="399" t="s">
        <v>951</v>
      </c>
    </row>
    <row r="4930" spans="1:12" ht="13.5">
      <c r="A4930" s="399" t="s">
        <v>6196</v>
      </c>
      <c r="B4930" s="399" t="s">
        <v>6197</v>
      </c>
      <c r="C4930" s="399" t="s">
        <v>6198</v>
      </c>
      <c r="D4930" s="399" t="s">
        <v>6199</v>
      </c>
      <c r="E4930" s="400" t="s">
        <v>947</v>
      </c>
      <c r="F4930" s="399" t="s">
        <v>947</v>
      </c>
      <c r="G4930" s="399">
        <v>87518</v>
      </c>
      <c r="H4930" s="399" t="s">
        <v>6249</v>
      </c>
      <c r="I4930" s="399" t="s">
        <v>1205</v>
      </c>
      <c r="J4930" s="399" t="s">
        <v>950</v>
      </c>
      <c r="K4930" s="400">
        <v>142.69</v>
      </c>
      <c r="L4930" s="399" t="s">
        <v>951</v>
      </c>
    </row>
    <row r="4931" spans="1:12" ht="13.5">
      <c r="A4931" s="399" t="s">
        <v>6196</v>
      </c>
      <c r="B4931" s="399" t="s">
        <v>6197</v>
      </c>
      <c r="C4931" s="399" t="s">
        <v>6198</v>
      </c>
      <c r="D4931" s="399" t="s">
        <v>6199</v>
      </c>
      <c r="E4931" s="400" t="s">
        <v>947</v>
      </c>
      <c r="F4931" s="399" t="s">
        <v>947</v>
      </c>
      <c r="G4931" s="399">
        <v>87519</v>
      </c>
      <c r="H4931" s="399" t="s">
        <v>6250</v>
      </c>
      <c r="I4931" s="399" t="s">
        <v>1205</v>
      </c>
      <c r="J4931" s="399" t="s">
        <v>950</v>
      </c>
      <c r="K4931" s="400">
        <v>66.22</v>
      </c>
      <c r="L4931" s="399" t="s">
        <v>951</v>
      </c>
    </row>
    <row r="4932" spans="1:12" ht="13.5">
      <c r="A4932" s="399" t="s">
        <v>6196</v>
      </c>
      <c r="B4932" s="399" t="s">
        <v>6197</v>
      </c>
      <c r="C4932" s="399" t="s">
        <v>6198</v>
      </c>
      <c r="D4932" s="399" t="s">
        <v>6199</v>
      </c>
      <c r="E4932" s="400" t="s">
        <v>947</v>
      </c>
      <c r="F4932" s="399" t="s">
        <v>947</v>
      </c>
      <c r="G4932" s="399">
        <v>87520</v>
      </c>
      <c r="H4932" s="399" t="s">
        <v>6251</v>
      </c>
      <c r="I4932" s="399" t="s">
        <v>1205</v>
      </c>
      <c r="J4932" s="399" t="s">
        <v>950</v>
      </c>
      <c r="K4932" s="400">
        <v>67.2</v>
      </c>
      <c r="L4932" s="399" t="s">
        <v>951</v>
      </c>
    </row>
    <row r="4933" spans="1:12" ht="13.5">
      <c r="A4933" s="399" t="s">
        <v>6196</v>
      </c>
      <c r="B4933" s="399" t="s">
        <v>6197</v>
      </c>
      <c r="C4933" s="399" t="s">
        <v>6198</v>
      </c>
      <c r="D4933" s="399" t="s">
        <v>6199</v>
      </c>
      <c r="E4933" s="400" t="s">
        <v>947</v>
      </c>
      <c r="F4933" s="399" t="s">
        <v>947</v>
      </c>
      <c r="G4933" s="399">
        <v>87521</v>
      </c>
      <c r="H4933" s="399" t="s">
        <v>6252</v>
      </c>
      <c r="I4933" s="399" t="s">
        <v>1205</v>
      </c>
      <c r="J4933" s="399" t="s">
        <v>950</v>
      </c>
      <c r="K4933" s="400">
        <v>63.05</v>
      </c>
      <c r="L4933" s="399" t="s">
        <v>951</v>
      </c>
    </row>
    <row r="4934" spans="1:12" ht="13.5">
      <c r="A4934" s="399" t="s">
        <v>6196</v>
      </c>
      <c r="B4934" s="399" t="s">
        <v>6197</v>
      </c>
      <c r="C4934" s="399" t="s">
        <v>6198</v>
      </c>
      <c r="D4934" s="399" t="s">
        <v>6199</v>
      </c>
      <c r="E4934" s="400" t="s">
        <v>947</v>
      </c>
      <c r="F4934" s="399" t="s">
        <v>947</v>
      </c>
      <c r="G4934" s="399">
        <v>87522</v>
      </c>
      <c r="H4934" s="399" t="s">
        <v>6253</v>
      </c>
      <c r="I4934" s="399" t="s">
        <v>1205</v>
      </c>
      <c r="J4934" s="399" t="s">
        <v>950</v>
      </c>
      <c r="K4934" s="400">
        <v>64.31</v>
      </c>
      <c r="L4934" s="399" t="s">
        <v>951</v>
      </c>
    </row>
    <row r="4935" spans="1:12" ht="13.5">
      <c r="A4935" s="399" t="s">
        <v>6196</v>
      </c>
      <c r="B4935" s="399" t="s">
        <v>6197</v>
      </c>
      <c r="C4935" s="399" t="s">
        <v>6198</v>
      </c>
      <c r="D4935" s="399" t="s">
        <v>6199</v>
      </c>
      <c r="E4935" s="400" t="s">
        <v>947</v>
      </c>
      <c r="F4935" s="399" t="s">
        <v>947</v>
      </c>
      <c r="G4935" s="399">
        <v>87523</v>
      </c>
      <c r="H4935" s="399" t="s">
        <v>6254</v>
      </c>
      <c r="I4935" s="399" t="s">
        <v>1205</v>
      </c>
      <c r="J4935" s="399" t="s">
        <v>950</v>
      </c>
      <c r="K4935" s="400">
        <v>72.010000000000005</v>
      </c>
      <c r="L4935" s="399" t="s">
        <v>951</v>
      </c>
    </row>
    <row r="4936" spans="1:12" ht="13.5">
      <c r="A4936" s="399" t="s">
        <v>6196</v>
      </c>
      <c r="B4936" s="399" t="s">
        <v>6197</v>
      </c>
      <c r="C4936" s="399" t="s">
        <v>6198</v>
      </c>
      <c r="D4936" s="399" t="s">
        <v>6199</v>
      </c>
      <c r="E4936" s="400" t="s">
        <v>947</v>
      </c>
      <c r="F4936" s="399" t="s">
        <v>947</v>
      </c>
      <c r="G4936" s="399">
        <v>87524</v>
      </c>
      <c r="H4936" s="399" t="s">
        <v>6255</v>
      </c>
      <c r="I4936" s="399" t="s">
        <v>1205</v>
      </c>
      <c r="J4936" s="399" t="s">
        <v>950</v>
      </c>
      <c r="K4936" s="400">
        <v>73.08</v>
      </c>
      <c r="L4936" s="399" t="s">
        <v>951</v>
      </c>
    </row>
    <row r="4937" spans="1:12" ht="13.5">
      <c r="A4937" s="399" t="s">
        <v>6196</v>
      </c>
      <c r="B4937" s="399" t="s">
        <v>6197</v>
      </c>
      <c r="C4937" s="399" t="s">
        <v>6198</v>
      </c>
      <c r="D4937" s="399" t="s">
        <v>6199</v>
      </c>
      <c r="E4937" s="400" t="s">
        <v>947</v>
      </c>
      <c r="F4937" s="399" t="s">
        <v>947</v>
      </c>
      <c r="G4937" s="399">
        <v>87525</v>
      </c>
      <c r="H4937" s="399" t="s">
        <v>6256</v>
      </c>
      <c r="I4937" s="399" t="s">
        <v>1205</v>
      </c>
      <c r="J4937" s="399" t="s">
        <v>950</v>
      </c>
      <c r="K4937" s="400">
        <v>111.03</v>
      </c>
      <c r="L4937" s="399" t="s">
        <v>951</v>
      </c>
    </row>
    <row r="4938" spans="1:12" ht="13.5">
      <c r="A4938" s="399" t="s">
        <v>6196</v>
      </c>
      <c r="B4938" s="399" t="s">
        <v>6197</v>
      </c>
      <c r="C4938" s="399" t="s">
        <v>6198</v>
      </c>
      <c r="D4938" s="399" t="s">
        <v>6199</v>
      </c>
      <c r="E4938" s="400" t="s">
        <v>947</v>
      </c>
      <c r="F4938" s="399" t="s">
        <v>947</v>
      </c>
      <c r="G4938" s="399">
        <v>87526</v>
      </c>
      <c r="H4938" s="399" t="s">
        <v>6257</v>
      </c>
      <c r="I4938" s="399" t="s">
        <v>1205</v>
      </c>
      <c r="J4938" s="399" t="s">
        <v>950</v>
      </c>
      <c r="K4938" s="400">
        <v>112.39</v>
      </c>
      <c r="L4938" s="399" t="s">
        <v>951</v>
      </c>
    </row>
    <row r="4939" spans="1:12" ht="13.5">
      <c r="A4939" s="399" t="s">
        <v>6196</v>
      </c>
      <c r="B4939" s="399" t="s">
        <v>6197</v>
      </c>
      <c r="C4939" s="399" t="s">
        <v>6198</v>
      </c>
      <c r="D4939" s="399" t="s">
        <v>6199</v>
      </c>
      <c r="E4939" s="400" t="s">
        <v>947</v>
      </c>
      <c r="F4939" s="399" t="s">
        <v>947</v>
      </c>
      <c r="G4939" s="399">
        <v>89043</v>
      </c>
      <c r="H4939" s="399" t="s">
        <v>6258</v>
      </c>
      <c r="I4939" s="399" t="s">
        <v>1205</v>
      </c>
      <c r="J4939" s="399" t="s">
        <v>950</v>
      </c>
      <c r="K4939" s="400">
        <v>67.56</v>
      </c>
      <c r="L4939" s="399" t="s">
        <v>951</v>
      </c>
    </row>
    <row r="4940" spans="1:12" ht="13.5">
      <c r="A4940" s="399" t="s">
        <v>6196</v>
      </c>
      <c r="B4940" s="399" t="s">
        <v>6197</v>
      </c>
      <c r="C4940" s="399" t="s">
        <v>6198</v>
      </c>
      <c r="D4940" s="399" t="s">
        <v>6199</v>
      </c>
      <c r="E4940" s="400" t="s">
        <v>947</v>
      </c>
      <c r="F4940" s="399" t="s">
        <v>947</v>
      </c>
      <c r="G4940" s="399">
        <v>89168</v>
      </c>
      <c r="H4940" s="399" t="s">
        <v>6259</v>
      </c>
      <c r="I4940" s="399" t="s">
        <v>1205</v>
      </c>
      <c r="J4940" s="399" t="s">
        <v>950</v>
      </c>
      <c r="K4940" s="400">
        <v>69.62</v>
      </c>
      <c r="L4940" s="399" t="s">
        <v>951</v>
      </c>
    </row>
    <row r="4941" spans="1:12" ht="13.5">
      <c r="A4941" s="399" t="s">
        <v>6196</v>
      </c>
      <c r="B4941" s="399" t="s">
        <v>6197</v>
      </c>
      <c r="C4941" s="399" t="s">
        <v>6198</v>
      </c>
      <c r="D4941" s="399" t="s">
        <v>6199</v>
      </c>
      <c r="E4941" s="400" t="s">
        <v>947</v>
      </c>
      <c r="F4941" s="399" t="s">
        <v>947</v>
      </c>
      <c r="G4941" s="399">
        <v>89977</v>
      </c>
      <c r="H4941" s="399" t="s">
        <v>6260</v>
      </c>
      <c r="I4941" s="399" t="s">
        <v>1205</v>
      </c>
      <c r="J4941" s="399" t="s">
        <v>950</v>
      </c>
      <c r="K4941" s="400">
        <v>118.54</v>
      </c>
      <c r="L4941" s="399" t="s">
        <v>951</v>
      </c>
    </row>
    <row r="4942" spans="1:12" ht="13.5">
      <c r="A4942" s="399" t="s">
        <v>6196</v>
      </c>
      <c r="B4942" s="399" t="s">
        <v>6197</v>
      </c>
      <c r="C4942" s="399" t="s">
        <v>6198</v>
      </c>
      <c r="D4942" s="399" t="s">
        <v>6199</v>
      </c>
      <c r="E4942" s="400" t="s">
        <v>947</v>
      </c>
      <c r="F4942" s="399" t="s">
        <v>947</v>
      </c>
      <c r="G4942" s="399">
        <v>90112</v>
      </c>
      <c r="H4942" s="399" t="s">
        <v>6261</v>
      </c>
      <c r="I4942" s="399" t="s">
        <v>1205</v>
      </c>
      <c r="J4942" s="399" t="s">
        <v>950</v>
      </c>
      <c r="K4942" s="400">
        <v>62.84</v>
      </c>
      <c r="L4942" s="399" t="s">
        <v>951</v>
      </c>
    </row>
    <row r="4943" spans="1:12" ht="13.5">
      <c r="A4943" s="399" t="s">
        <v>6196</v>
      </c>
      <c r="B4943" s="399" t="s">
        <v>6197</v>
      </c>
      <c r="C4943" s="399" t="s">
        <v>6198</v>
      </c>
      <c r="D4943" s="399" t="s">
        <v>6199</v>
      </c>
      <c r="E4943" s="400" t="s">
        <v>947</v>
      </c>
      <c r="F4943" s="399" t="s">
        <v>947</v>
      </c>
      <c r="G4943" s="399">
        <v>95474</v>
      </c>
      <c r="H4943" s="399" t="s">
        <v>6262</v>
      </c>
      <c r="I4943" s="399" t="s">
        <v>2331</v>
      </c>
      <c r="J4943" s="399" t="s">
        <v>1037</v>
      </c>
      <c r="K4943" s="400">
        <v>628.78</v>
      </c>
      <c r="L4943" s="399" t="s">
        <v>951</v>
      </c>
    </row>
    <row r="4944" spans="1:12" ht="13.5">
      <c r="A4944" s="399" t="s">
        <v>6196</v>
      </c>
      <c r="B4944" s="399" t="s">
        <v>6197</v>
      </c>
      <c r="C4944" s="399" t="s">
        <v>6263</v>
      </c>
      <c r="D4944" s="399" t="s">
        <v>6264</v>
      </c>
      <c r="E4944" s="400" t="s">
        <v>947</v>
      </c>
      <c r="F4944" s="399" t="s">
        <v>947</v>
      </c>
      <c r="G4944" s="399">
        <v>89282</v>
      </c>
      <c r="H4944" s="399" t="s">
        <v>6265</v>
      </c>
      <c r="I4944" s="399" t="s">
        <v>1205</v>
      </c>
      <c r="J4944" s="399" t="s">
        <v>1037</v>
      </c>
      <c r="K4944" s="400">
        <v>51.2</v>
      </c>
      <c r="L4944" s="399" t="s">
        <v>951</v>
      </c>
    </row>
    <row r="4945" spans="1:12" ht="13.5">
      <c r="A4945" s="399" t="s">
        <v>6196</v>
      </c>
      <c r="B4945" s="399" t="s">
        <v>6197</v>
      </c>
      <c r="C4945" s="399" t="s">
        <v>6263</v>
      </c>
      <c r="D4945" s="399" t="s">
        <v>6264</v>
      </c>
      <c r="E4945" s="400" t="s">
        <v>947</v>
      </c>
      <c r="F4945" s="399" t="s">
        <v>947</v>
      </c>
      <c r="G4945" s="399">
        <v>89283</v>
      </c>
      <c r="H4945" s="399" t="s">
        <v>6266</v>
      </c>
      <c r="I4945" s="399" t="s">
        <v>1205</v>
      </c>
      <c r="J4945" s="399" t="s">
        <v>1037</v>
      </c>
      <c r="K4945" s="400">
        <v>52.4</v>
      </c>
      <c r="L4945" s="399" t="s">
        <v>951</v>
      </c>
    </row>
    <row r="4946" spans="1:12" ht="13.5">
      <c r="A4946" s="399" t="s">
        <v>6196</v>
      </c>
      <c r="B4946" s="399" t="s">
        <v>6197</v>
      </c>
      <c r="C4946" s="399" t="s">
        <v>6263</v>
      </c>
      <c r="D4946" s="399" t="s">
        <v>6264</v>
      </c>
      <c r="E4946" s="400" t="s">
        <v>947</v>
      </c>
      <c r="F4946" s="399" t="s">
        <v>947</v>
      </c>
      <c r="G4946" s="399">
        <v>89284</v>
      </c>
      <c r="H4946" s="399" t="s">
        <v>6267</v>
      </c>
      <c r="I4946" s="399" t="s">
        <v>1205</v>
      </c>
      <c r="J4946" s="399" t="s">
        <v>1037</v>
      </c>
      <c r="K4946" s="400">
        <v>46.39</v>
      </c>
      <c r="L4946" s="399" t="s">
        <v>951</v>
      </c>
    </row>
    <row r="4947" spans="1:12" ht="13.5">
      <c r="A4947" s="399" t="s">
        <v>6196</v>
      </c>
      <c r="B4947" s="399" t="s">
        <v>6197</v>
      </c>
      <c r="C4947" s="399" t="s">
        <v>6263</v>
      </c>
      <c r="D4947" s="399" t="s">
        <v>6264</v>
      </c>
      <c r="E4947" s="400" t="s">
        <v>947</v>
      </c>
      <c r="F4947" s="399" t="s">
        <v>947</v>
      </c>
      <c r="G4947" s="399">
        <v>89285</v>
      </c>
      <c r="H4947" s="399" t="s">
        <v>6268</v>
      </c>
      <c r="I4947" s="399" t="s">
        <v>1205</v>
      </c>
      <c r="J4947" s="399" t="s">
        <v>1037</v>
      </c>
      <c r="K4947" s="400">
        <v>47.59</v>
      </c>
      <c r="L4947" s="399" t="s">
        <v>951</v>
      </c>
    </row>
    <row r="4948" spans="1:12" ht="13.5">
      <c r="A4948" s="399" t="s">
        <v>6196</v>
      </c>
      <c r="B4948" s="399" t="s">
        <v>6197</v>
      </c>
      <c r="C4948" s="399" t="s">
        <v>6263</v>
      </c>
      <c r="D4948" s="399" t="s">
        <v>6264</v>
      </c>
      <c r="E4948" s="400" t="s">
        <v>947</v>
      </c>
      <c r="F4948" s="399" t="s">
        <v>947</v>
      </c>
      <c r="G4948" s="399">
        <v>89286</v>
      </c>
      <c r="H4948" s="399" t="s">
        <v>6269</v>
      </c>
      <c r="I4948" s="399" t="s">
        <v>1205</v>
      </c>
      <c r="J4948" s="399" t="s">
        <v>1037</v>
      </c>
      <c r="K4948" s="400">
        <v>55.67</v>
      </c>
      <c r="L4948" s="399" t="s">
        <v>951</v>
      </c>
    </row>
    <row r="4949" spans="1:12" ht="13.5">
      <c r="A4949" s="399" t="s">
        <v>6196</v>
      </c>
      <c r="B4949" s="399" t="s">
        <v>6197</v>
      </c>
      <c r="C4949" s="399" t="s">
        <v>6263</v>
      </c>
      <c r="D4949" s="399" t="s">
        <v>6264</v>
      </c>
      <c r="E4949" s="400" t="s">
        <v>947</v>
      </c>
      <c r="F4949" s="399" t="s">
        <v>947</v>
      </c>
      <c r="G4949" s="399">
        <v>89287</v>
      </c>
      <c r="H4949" s="399" t="s">
        <v>6270</v>
      </c>
      <c r="I4949" s="399" t="s">
        <v>1205</v>
      </c>
      <c r="J4949" s="399" t="s">
        <v>1037</v>
      </c>
      <c r="K4949" s="400">
        <v>56.87</v>
      </c>
      <c r="L4949" s="399" t="s">
        <v>951</v>
      </c>
    </row>
    <row r="4950" spans="1:12" ht="13.5">
      <c r="A4950" s="399" t="s">
        <v>6196</v>
      </c>
      <c r="B4950" s="399" t="s">
        <v>6197</v>
      </c>
      <c r="C4950" s="399" t="s">
        <v>6263</v>
      </c>
      <c r="D4950" s="399" t="s">
        <v>6264</v>
      </c>
      <c r="E4950" s="400" t="s">
        <v>947</v>
      </c>
      <c r="F4950" s="399" t="s">
        <v>947</v>
      </c>
      <c r="G4950" s="399">
        <v>89288</v>
      </c>
      <c r="H4950" s="399" t="s">
        <v>6271</v>
      </c>
      <c r="I4950" s="399" t="s">
        <v>1205</v>
      </c>
      <c r="J4950" s="399" t="s">
        <v>1037</v>
      </c>
      <c r="K4950" s="400">
        <v>49.02</v>
      </c>
      <c r="L4950" s="399" t="s">
        <v>951</v>
      </c>
    </row>
    <row r="4951" spans="1:12" ht="13.5">
      <c r="A4951" s="399" t="s">
        <v>6196</v>
      </c>
      <c r="B4951" s="399" t="s">
        <v>6197</v>
      </c>
      <c r="C4951" s="399" t="s">
        <v>6263</v>
      </c>
      <c r="D4951" s="399" t="s">
        <v>6264</v>
      </c>
      <c r="E4951" s="400" t="s">
        <v>947</v>
      </c>
      <c r="F4951" s="399" t="s">
        <v>947</v>
      </c>
      <c r="G4951" s="399">
        <v>89289</v>
      </c>
      <c r="H4951" s="399" t="s">
        <v>6272</v>
      </c>
      <c r="I4951" s="399" t="s">
        <v>1205</v>
      </c>
      <c r="J4951" s="399" t="s">
        <v>1037</v>
      </c>
      <c r="K4951" s="400">
        <v>50.22</v>
      </c>
      <c r="L4951" s="399" t="s">
        <v>951</v>
      </c>
    </row>
    <row r="4952" spans="1:12" ht="13.5">
      <c r="A4952" s="399" t="s">
        <v>6196</v>
      </c>
      <c r="B4952" s="399" t="s">
        <v>6197</v>
      </c>
      <c r="C4952" s="399" t="s">
        <v>6263</v>
      </c>
      <c r="D4952" s="399" t="s">
        <v>6264</v>
      </c>
      <c r="E4952" s="400" t="s">
        <v>947</v>
      </c>
      <c r="F4952" s="399" t="s">
        <v>947</v>
      </c>
      <c r="G4952" s="399">
        <v>89290</v>
      </c>
      <c r="H4952" s="399" t="s">
        <v>6273</v>
      </c>
      <c r="I4952" s="399" t="s">
        <v>1205</v>
      </c>
      <c r="J4952" s="399" t="s">
        <v>1037</v>
      </c>
      <c r="K4952" s="400">
        <v>60.47</v>
      </c>
      <c r="L4952" s="399" t="s">
        <v>951</v>
      </c>
    </row>
    <row r="4953" spans="1:12" ht="13.5">
      <c r="A4953" s="399" t="s">
        <v>6196</v>
      </c>
      <c r="B4953" s="399" t="s">
        <v>6197</v>
      </c>
      <c r="C4953" s="399" t="s">
        <v>6263</v>
      </c>
      <c r="D4953" s="399" t="s">
        <v>6264</v>
      </c>
      <c r="E4953" s="400" t="s">
        <v>947</v>
      </c>
      <c r="F4953" s="399" t="s">
        <v>947</v>
      </c>
      <c r="G4953" s="399">
        <v>89291</v>
      </c>
      <c r="H4953" s="399" t="s">
        <v>6274</v>
      </c>
      <c r="I4953" s="399" t="s">
        <v>1205</v>
      </c>
      <c r="J4953" s="399" t="s">
        <v>1037</v>
      </c>
      <c r="K4953" s="400">
        <v>61.81</v>
      </c>
      <c r="L4953" s="399" t="s">
        <v>951</v>
      </c>
    </row>
    <row r="4954" spans="1:12" ht="13.5">
      <c r="A4954" s="399" t="s">
        <v>6196</v>
      </c>
      <c r="B4954" s="399" t="s">
        <v>6197</v>
      </c>
      <c r="C4954" s="399" t="s">
        <v>6263</v>
      </c>
      <c r="D4954" s="399" t="s">
        <v>6264</v>
      </c>
      <c r="E4954" s="400" t="s">
        <v>947</v>
      </c>
      <c r="F4954" s="399" t="s">
        <v>947</v>
      </c>
      <c r="G4954" s="399">
        <v>89292</v>
      </c>
      <c r="H4954" s="399" t="s">
        <v>6275</v>
      </c>
      <c r="I4954" s="399" t="s">
        <v>1205</v>
      </c>
      <c r="J4954" s="399" t="s">
        <v>1037</v>
      </c>
      <c r="K4954" s="400">
        <v>55.7</v>
      </c>
      <c r="L4954" s="399" t="s">
        <v>951</v>
      </c>
    </row>
    <row r="4955" spans="1:12" ht="13.5">
      <c r="A4955" s="399" t="s">
        <v>6196</v>
      </c>
      <c r="B4955" s="399" t="s">
        <v>6197</v>
      </c>
      <c r="C4955" s="399" t="s">
        <v>6263</v>
      </c>
      <c r="D4955" s="399" t="s">
        <v>6264</v>
      </c>
      <c r="E4955" s="400" t="s">
        <v>947</v>
      </c>
      <c r="F4955" s="399" t="s">
        <v>947</v>
      </c>
      <c r="G4955" s="399">
        <v>89293</v>
      </c>
      <c r="H4955" s="399" t="s">
        <v>6276</v>
      </c>
      <c r="I4955" s="399" t="s">
        <v>1205</v>
      </c>
      <c r="J4955" s="399" t="s">
        <v>1037</v>
      </c>
      <c r="K4955" s="400">
        <v>57.04</v>
      </c>
      <c r="L4955" s="399" t="s">
        <v>951</v>
      </c>
    </row>
    <row r="4956" spans="1:12" ht="13.5">
      <c r="A4956" s="399" t="s">
        <v>6196</v>
      </c>
      <c r="B4956" s="399" t="s">
        <v>6197</v>
      </c>
      <c r="C4956" s="399" t="s">
        <v>6263</v>
      </c>
      <c r="D4956" s="399" t="s">
        <v>6264</v>
      </c>
      <c r="E4956" s="400" t="s">
        <v>947</v>
      </c>
      <c r="F4956" s="399" t="s">
        <v>947</v>
      </c>
      <c r="G4956" s="399">
        <v>89294</v>
      </c>
      <c r="H4956" s="399" t="s">
        <v>6277</v>
      </c>
      <c r="I4956" s="399" t="s">
        <v>1205</v>
      </c>
      <c r="J4956" s="399" t="s">
        <v>1037</v>
      </c>
      <c r="K4956" s="400">
        <v>66.599999999999994</v>
      </c>
      <c r="L4956" s="399" t="s">
        <v>951</v>
      </c>
    </row>
    <row r="4957" spans="1:12" ht="13.5">
      <c r="A4957" s="399" t="s">
        <v>6196</v>
      </c>
      <c r="B4957" s="399" t="s">
        <v>6197</v>
      </c>
      <c r="C4957" s="399" t="s">
        <v>6263</v>
      </c>
      <c r="D4957" s="399" t="s">
        <v>6264</v>
      </c>
      <c r="E4957" s="400" t="s">
        <v>947</v>
      </c>
      <c r="F4957" s="399" t="s">
        <v>947</v>
      </c>
      <c r="G4957" s="399">
        <v>89295</v>
      </c>
      <c r="H4957" s="399" t="s">
        <v>6278</v>
      </c>
      <c r="I4957" s="399" t="s">
        <v>1205</v>
      </c>
      <c r="J4957" s="399" t="s">
        <v>1037</v>
      </c>
      <c r="K4957" s="400">
        <v>67.94</v>
      </c>
      <c r="L4957" s="399" t="s">
        <v>951</v>
      </c>
    </row>
    <row r="4958" spans="1:12" ht="13.5">
      <c r="A4958" s="399" t="s">
        <v>6196</v>
      </c>
      <c r="B4958" s="399" t="s">
        <v>6197</v>
      </c>
      <c r="C4958" s="399" t="s">
        <v>6263</v>
      </c>
      <c r="D4958" s="399" t="s">
        <v>6264</v>
      </c>
      <c r="E4958" s="400" t="s">
        <v>947</v>
      </c>
      <c r="F4958" s="399" t="s">
        <v>947</v>
      </c>
      <c r="G4958" s="399">
        <v>89296</v>
      </c>
      <c r="H4958" s="399" t="s">
        <v>6279</v>
      </c>
      <c r="I4958" s="399" t="s">
        <v>1205</v>
      </c>
      <c r="J4958" s="399" t="s">
        <v>1037</v>
      </c>
      <c r="K4958" s="400">
        <v>59.22</v>
      </c>
      <c r="L4958" s="399" t="s">
        <v>951</v>
      </c>
    </row>
    <row r="4959" spans="1:12" ht="13.5">
      <c r="A4959" s="399" t="s">
        <v>6196</v>
      </c>
      <c r="B4959" s="399" t="s">
        <v>6197</v>
      </c>
      <c r="C4959" s="399" t="s">
        <v>6263</v>
      </c>
      <c r="D4959" s="399" t="s">
        <v>6264</v>
      </c>
      <c r="E4959" s="400" t="s">
        <v>947</v>
      </c>
      <c r="F4959" s="399" t="s">
        <v>947</v>
      </c>
      <c r="G4959" s="399">
        <v>89297</v>
      </c>
      <c r="H4959" s="399" t="s">
        <v>6280</v>
      </c>
      <c r="I4959" s="399" t="s">
        <v>1205</v>
      </c>
      <c r="J4959" s="399" t="s">
        <v>1037</v>
      </c>
      <c r="K4959" s="400">
        <v>60.56</v>
      </c>
      <c r="L4959" s="399" t="s">
        <v>951</v>
      </c>
    </row>
    <row r="4960" spans="1:12" ht="13.5">
      <c r="A4960" s="399" t="s">
        <v>6196</v>
      </c>
      <c r="B4960" s="399" t="s">
        <v>6197</v>
      </c>
      <c r="C4960" s="399" t="s">
        <v>6263</v>
      </c>
      <c r="D4960" s="399" t="s">
        <v>6264</v>
      </c>
      <c r="E4960" s="400" t="s">
        <v>947</v>
      </c>
      <c r="F4960" s="399" t="s">
        <v>947</v>
      </c>
      <c r="G4960" s="399">
        <v>89298</v>
      </c>
      <c r="H4960" s="399" t="s">
        <v>6281</v>
      </c>
      <c r="I4960" s="399" t="s">
        <v>1205</v>
      </c>
      <c r="J4960" s="399" t="s">
        <v>1037</v>
      </c>
      <c r="K4960" s="400">
        <v>62.1</v>
      </c>
      <c r="L4960" s="399" t="s">
        <v>951</v>
      </c>
    </row>
    <row r="4961" spans="1:12" ht="13.5">
      <c r="A4961" s="399" t="s">
        <v>6196</v>
      </c>
      <c r="B4961" s="399" t="s">
        <v>6197</v>
      </c>
      <c r="C4961" s="399" t="s">
        <v>6263</v>
      </c>
      <c r="D4961" s="399" t="s">
        <v>6264</v>
      </c>
      <c r="E4961" s="400" t="s">
        <v>947</v>
      </c>
      <c r="F4961" s="399" t="s">
        <v>947</v>
      </c>
      <c r="G4961" s="399">
        <v>89299</v>
      </c>
      <c r="H4961" s="399" t="s">
        <v>6282</v>
      </c>
      <c r="I4961" s="399" t="s">
        <v>1205</v>
      </c>
      <c r="J4961" s="399" t="s">
        <v>1037</v>
      </c>
      <c r="K4961" s="400">
        <v>63.81</v>
      </c>
      <c r="L4961" s="399" t="s">
        <v>951</v>
      </c>
    </row>
    <row r="4962" spans="1:12" ht="13.5">
      <c r="A4962" s="399" t="s">
        <v>6196</v>
      </c>
      <c r="B4962" s="399" t="s">
        <v>6197</v>
      </c>
      <c r="C4962" s="399" t="s">
        <v>6263</v>
      </c>
      <c r="D4962" s="399" t="s">
        <v>6264</v>
      </c>
      <c r="E4962" s="400" t="s">
        <v>947</v>
      </c>
      <c r="F4962" s="399" t="s">
        <v>947</v>
      </c>
      <c r="G4962" s="399">
        <v>89300</v>
      </c>
      <c r="H4962" s="399" t="s">
        <v>6283</v>
      </c>
      <c r="I4962" s="399" t="s">
        <v>1205</v>
      </c>
      <c r="J4962" s="399" t="s">
        <v>1037</v>
      </c>
      <c r="K4962" s="400">
        <v>57.29</v>
      </c>
      <c r="L4962" s="399" t="s">
        <v>951</v>
      </c>
    </row>
    <row r="4963" spans="1:12" ht="13.5">
      <c r="A4963" s="399" t="s">
        <v>6196</v>
      </c>
      <c r="B4963" s="399" t="s">
        <v>6197</v>
      </c>
      <c r="C4963" s="399" t="s">
        <v>6263</v>
      </c>
      <c r="D4963" s="399" t="s">
        <v>6264</v>
      </c>
      <c r="E4963" s="400" t="s">
        <v>947</v>
      </c>
      <c r="F4963" s="399" t="s">
        <v>947</v>
      </c>
      <c r="G4963" s="399">
        <v>89301</v>
      </c>
      <c r="H4963" s="399" t="s">
        <v>6284</v>
      </c>
      <c r="I4963" s="399" t="s">
        <v>1205</v>
      </c>
      <c r="J4963" s="399" t="s">
        <v>1037</v>
      </c>
      <c r="K4963" s="400">
        <v>59</v>
      </c>
      <c r="L4963" s="399" t="s">
        <v>951</v>
      </c>
    </row>
    <row r="4964" spans="1:12" ht="13.5">
      <c r="A4964" s="399" t="s">
        <v>6196</v>
      </c>
      <c r="B4964" s="399" t="s">
        <v>6197</v>
      </c>
      <c r="C4964" s="399" t="s">
        <v>6263</v>
      </c>
      <c r="D4964" s="399" t="s">
        <v>6264</v>
      </c>
      <c r="E4964" s="400" t="s">
        <v>947</v>
      </c>
      <c r="F4964" s="399" t="s">
        <v>947</v>
      </c>
      <c r="G4964" s="399">
        <v>89302</v>
      </c>
      <c r="H4964" s="399" t="s">
        <v>6285</v>
      </c>
      <c r="I4964" s="399" t="s">
        <v>1205</v>
      </c>
      <c r="J4964" s="399" t="s">
        <v>1037</v>
      </c>
      <c r="K4964" s="400">
        <v>69.81</v>
      </c>
      <c r="L4964" s="399" t="s">
        <v>951</v>
      </c>
    </row>
    <row r="4965" spans="1:12" ht="13.5">
      <c r="A4965" s="399" t="s">
        <v>6196</v>
      </c>
      <c r="B4965" s="399" t="s">
        <v>6197</v>
      </c>
      <c r="C4965" s="399" t="s">
        <v>6263</v>
      </c>
      <c r="D4965" s="399" t="s">
        <v>6264</v>
      </c>
      <c r="E4965" s="400" t="s">
        <v>947</v>
      </c>
      <c r="F4965" s="399" t="s">
        <v>947</v>
      </c>
      <c r="G4965" s="399">
        <v>89303</v>
      </c>
      <c r="H4965" s="399" t="s">
        <v>6286</v>
      </c>
      <c r="I4965" s="399" t="s">
        <v>1205</v>
      </c>
      <c r="J4965" s="399" t="s">
        <v>1037</v>
      </c>
      <c r="K4965" s="400">
        <v>71.52</v>
      </c>
      <c r="L4965" s="399" t="s">
        <v>951</v>
      </c>
    </row>
    <row r="4966" spans="1:12" ht="13.5">
      <c r="A4966" s="399" t="s">
        <v>6196</v>
      </c>
      <c r="B4966" s="399" t="s">
        <v>6197</v>
      </c>
      <c r="C4966" s="399" t="s">
        <v>6263</v>
      </c>
      <c r="D4966" s="399" t="s">
        <v>6264</v>
      </c>
      <c r="E4966" s="400" t="s">
        <v>947</v>
      </c>
      <c r="F4966" s="399" t="s">
        <v>947</v>
      </c>
      <c r="G4966" s="399">
        <v>89304</v>
      </c>
      <c r="H4966" s="399" t="s">
        <v>6287</v>
      </c>
      <c r="I4966" s="399" t="s">
        <v>1205</v>
      </c>
      <c r="J4966" s="399" t="s">
        <v>1037</v>
      </c>
      <c r="K4966" s="400">
        <v>61.93</v>
      </c>
      <c r="L4966" s="399" t="s">
        <v>951</v>
      </c>
    </row>
    <row r="4967" spans="1:12" ht="13.5">
      <c r="A4967" s="399" t="s">
        <v>6196</v>
      </c>
      <c r="B4967" s="399" t="s">
        <v>6197</v>
      </c>
      <c r="C4967" s="399" t="s">
        <v>6263</v>
      </c>
      <c r="D4967" s="399" t="s">
        <v>6264</v>
      </c>
      <c r="E4967" s="400" t="s">
        <v>947</v>
      </c>
      <c r="F4967" s="399" t="s">
        <v>947</v>
      </c>
      <c r="G4967" s="399">
        <v>89305</v>
      </c>
      <c r="H4967" s="399" t="s">
        <v>6288</v>
      </c>
      <c r="I4967" s="399" t="s">
        <v>1205</v>
      </c>
      <c r="J4967" s="399" t="s">
        <v>1037</v>
      </c>
      <c r="K4967" s="400">
        <v>63.64</v>
      </c>
      <c r="L4967" s="399" t="s">
        <v>951</v>
      </c>
    </row>
    <row r="4968" spans="1:12" ht="13.5">
      <c r="A4968" s="399" t="s">
        <v>6196</v>
      </c>
      <c r="B4968" s="399" t="s">
        <v>6197</v>
      </c>
      <c r="C4968" s="399" t="s">
        <v>6263</v>
      </c>
      <c r="D4968" s="399" t="s">
        <v>6264</v>
      </c>
      <c r="E4968" s="400" t="s">
        <v>947</v>
      </c>
      <c r="F4968" s="399" t="s">
        <v>947</v>
      </c>
      <c r="G4968" s="399">
        <v>89306</v>
      </c>
      <c r="H4968" s="399" t="s">
        <v>6289</v>
      </c>
      <c r="I4968" s="399" t="s">
        <v>1205</v>
      </c>
      <c r="J4968" s="399" t="s">
        <v>1037</v>
      </c>
      <c r="K4968" s="400">
        <v>71.61</v>
      </c>
      <c r="L4968" s="399" t="s">
        <v>951</v>
      </c>
    </row>
    <row r="4969" spans="1:12" ht="13.5">
      <c r="A4969" s="399" t="s">
        <v>6196</v>
      </c>
      <c r="B4969" s="399" t="s">
        <v>6197</v>
      </c>
      <c r="C4969" s="399" t="s">
        <v>6263</v>
      </c>
      <c r="D4969" s="399" t="s">
        <v>6264</v>
      </c>
      <c r="E4969" s="400" t="s">
        <v>947</v>
      </c>
      <c r="F4969" s="399" t="s">
        <v>947</v>
      </c>
      <c r="G4969" s="399">
        <v>89307</v>
      </c>
      <c r="H4969" s="399" t="s">
        <v>6290</v>
      </c>
      <c r="I4969" s="399" t="s">
        <v>1205</v>
      </c>
      <c r="J4969" s="399" t="s">
        <v>1037</v>
      </c>
      <c r="K4969" s="400">
        <v>73.5</v>
      </c>
      <c r="L4969" s="399" t="s">
        <v>951</v>
      </c>
    </row>
    <row r="4970" spans="1:12" ht="13.5">
      <c r="A4970" s="399" t="s">
        <v>6196</v>
      </c>
      <c r="B4970" s="399" t="s">
        <v>6197</v>
      </c>
      <c r="C4970" s="399" t="s">
        <v>6263</v>
      </c>
      <c r="D4970" s="399" t="s">
        <v>6264</v>
      </c>
      <c r="E4970" s="400" t="s">
        <v>947</v>
      </c>
      <c r="F4970" s="399" t="s">
        <v>947</v>
      </c>
      <c r="G4970" s="399">
        <v>89308</v>
      </c>
      <c r="H4970" s="399" t="s">
        <v>6291</v>
      </c>
      <c r="I4970" s="399" t="s">
        <v>1205</v>
      </c>
      <c r="J4970" s="399" t="s">
        <v>1037</v>
      </c>
      <c r="K4970" s="400">
        <v>66.84</v>
      </c>
      <c r="L4970" s="399" t="s">
        <v>951</v>
      </c>
    </row>
    <row r="4971" spans="1:12" ht="13.5">
      <c r="A4971" s="399" t="s">
        <v>6196</v>
      </c>
      <c r="B4971" s="399" t="s">
        <v>6197</v>
      </c>
      <c r="C4971" s="399" t="s">
        <v>6263</v>
      </c>
      <c r="D4971" s="399" t="s">
        <v>6264</v>
      </c>
      <c r="E4971" s="400" t="s">
        <v>947</v>
      </c>
      <c r="F4971" s="399" t="s">
        <v>947</v>
      </c>
      <c r="G4971" s="399">
        <v>89309</v>
      </c>
      <c r="H4971" s="399" t="s">
        <v>6292</v>
      </c>
      <c r="I4971" s="399" t="s">
        <v>1205</v>
      </c>
      <c r="J4971" s="399" t="s">
        <v>1037</v>
      </c>
      <c r="K4971" s="400">
        <v>68.73</v>
      </c>
      <c r="L4971" s="399" t="s">
        <v>951</v>
      </c>
    </row>
    <row r="4972" spans="1:12" ht="13.5">
      <c r="A4972" s="399" t="s">
        <v>6196</v>
      </c>
      <c r="B4972" s="399" t="s">
        <v>6197</v>
      </c>
      <c r="C4972" s="399" t="s">
        <v>6263</v>
      </c>
      <c r="D4972" s="399" t="s">
        <v>6264</v>
      </c>
      <c r="E4972" s="400" t="s">
        <v>947</v>
      </c>
      <c r="F4972" s="399" t="s">
        <v>947</v>
      </c>
      <c r="G4972" s="399">
        <v>89310</v>
      </c>
      <c r="H4972" s="399" t="s">
        <v>6293</v>
      </c>
      <c r="I4972" s="399" t="s">
        <v>1205</v>
      </c>
      <c r="J4972" s="399" t="s">
        <v>1037</v>
      </c>
      <c r="K4972" s="400">
        <v>82.46</v>
      </c>
      <c r="L4972" s="399" t="s">
        <v>951</v>
      </c>
    </row>
    <row r="4973" spans="1:12" ht="13.5">
      <c r="A4973" s="399" t="s">
        <v>6196</v>
      </c>
      <c r="B4973" s="399" t="s">
        <v>6197</v>
      </c>
      <c r="C4973" s="399" t="s">
        <v>6263</v>
      </c>
      <c r="D4973" s="399" t="s">
        <v>6264</v>
      </c>
      <c r="E4973" s="400" t="s">
        <v>947</v>
      </c>
      <c r="F4973" s="399" t="s">
        <v>947</v>
      </c>
      <c r="G4973" s="399">
        <v>89311</v>
      </c>
      <c r="H4973" s="399" t="s">
        <v>6294</v>
      </c>
      <c r="I4973" s="399" t="s">
        <v>1205</v>
      </c>
      <c r="J4973" s="399" t="s">
        <v>1037</v>
      </c>
      <c r="K4973" s="400">
        <v>84.35</v>
      </c>
      <c r="L4973" s="399" t="s">
        <v>951</v>
      </c>
    </row>
    <row r="4974" spans="1:12" ht="13.5">
      <c r="A4974" s="399" t="s">
        <v>6196</v>
      </c>
      <c r="B4974" s="399" t="s">
        <v>6197</v>
      </c>
      <c r="C4974" s="399" t="s">
        <v>6263</v>
      </c>
      <c r="D4974" s="399" t="s">
        <v>6264</v>
      </c>
      <c r="E4974" s="400" t="s">
        <v>947</v>
      </c>
      <c r="F4974" s="399" t="s">
        <v>947</v>
      </c>
      <c r="G4974" s="399">
        <v>89312</v>
      </c>
      <c r="H4974" s="399" t="s">
        <v>6295</v>
      </c>
      <c r="I4974" s="399" t="s">
        <v>1205</v>
      </c>
      <c r="J4974" s="399" t="s">
        <v>1037</v>
      </c>
      <c r="K4974" s="400">
        <v>72.37</v>
      </c>
      <c r="L4974" s="399" t="s">
        <v>951</v>
      </c>
    </row>
    <row r="4975" spans="1:12" ht="13.5">
      <c r="A4975" s="399" t="s">
        <v>6196</v>
      </c>
      <c r="B4975" s="399" t="s">
        <v>6197</v>
      </c>
      <c r="C4975" s="399" t="s">
        <v>6263</v>
      </c>
      <c r="D4975" s="399" t="s">
        <v>6264</v>
      </c>
      <c r="E4975" s="400" t="s">
        <v>947</v>
      </c>
      <c r="F4975" s="399" t="s">
        <v>947</v>
      </c>
      <c r="G4975" s="399">
        <v>89313</v>
      </c>
      <c r="H4975" s="399" t="s">
        <v>6296</v>
      </c>
      <c r="I4975" s="399" t="s">
        <v>1205</v>
      </c>
      <c r="J4975" s="399" t="s">
        <v>1037</v>
      </c>
      <c r="K4975" s="400">
        <v>74.260000000000005</v>
      </c>
      <c r="L4975" s="399" t="s">
        <v>951</v>
      </c>
    </row>
    <row r="4976" spans="1:12" ht="13.5">
      <c r="A4976" s="399" t="s">
        <v>6196</v>
      </c>
      <c r="B4976" s="399" t="s">
        <v>6197</v>
      </c>
      <c r="C4976" s="399" t="s">
        <v>6263</v>
      </c>
      <c r="D4976" s="399" t="s">
        <v>6264</v>
      </c>
      <c r="E4976" s="400" t="s">
        <v>947</v>
      </c>
      <c r="F4976" s="399" t="s">
        <v>947</v>
      </c>
      <c r="G4976" s="399">
        <v>95465</v>
      </c>
      <c r="H4976" s="399" t="s">
        <v>6297</v>
      </c>
      <c r="I4976" s="399" t="s">
        <v>1205</v>
      </c>
      <c r="J4976" s="399" t="s">
        <v>1037</v>
      </c>
      <c r="K4976" s="400">
        <v>126.44</v>
      </c>
      <c r="L4976" s="399" t="s">
        <v>951</v>
      </c>
    </row>
    <row r="4977" spans="1:12" ht="13.5">
      <c r="A4977" s="399" t="s">
        <v>6196</v>
      </c>
      <c r="B4977" s="399" t="s">
        <v>6197</v>
      </c>
      <c r="C4977" s="399" t="s">
        <v>6298</v>
      </c>
      <c r="D4977" s="399" t="s">
        <v>6299</v>
      </c>
      <c r="E4977" s="400" t="s">
        <v>947</v>
      </c>
      <c r="F4977" s="399" t="s">
        <v>947</v>
      </c>
      <c r="G4977" s="399">
        <v>87447</v>
      </c>
      <c r="H4977" s="399" t="s">
        <v>6300</v>
      </c>
      <c r="I4977" s="399" t="s">
        <v>1205</v>
      </c>
      <c r="J4977" s="399" t="s">
        <v>950</v>
      </c>
      <c r="K4977" s="400">
        <v>49.46</v>
      </c>
      <c r="L4977" s="399" t="s">
        <v>951</v>
      </c>
    </row>
    <row r="4978" spans="1:12" ht="13.5">
      <c r="A4978" s="399" t="s">
        <v>6196</v>
      </c>
      <c r="B4978" s="399" t="s">
        <v>6197</v>
      </c>
      <c r="C4978" s="399" t="s">
        <v>6298</v>
      </c>
      <c r="D4978" s="399" t="s">
        <v>6299</v>
      </c>
      <c r="E4978" s="400" t="s">
        <v>947</v>
      </c>
      <c r="F4978" s="399" t="s">
        <v>947</v>
      </c>
      <c r="G4978" s="399">
        <v>87448</v>
      </c>
      <c r="H4978" s="399" t="s">
        <v>6301</v>
      </c>
      <c r="I4978" s="399" t="s">
        <v>1205</v>
      </c>
      <c r="J4978" s="399" t="s">
        <v>950</v>
      </c>
      <c r="K4978" s="400">
        <v>49.95</v>
      </c>
      <c r="L4978" s="399" t="s">
        <v>951</v>
      </c>
    </row>
    <row r="4979" spans="1:12" ht="13.5">
      <c r="A4979" s="399" t="s">
        <v>6196</v>
      </c>
      <c r="B4979" s="399" t="s">
        <v>6197</v>
      </c>
      <c r="C4979" s="399" t="s">
        <v>6298</v>
      </c>
      <c r="D4979" s="399" t="s">
        <v>6299</v>
      </c>
      <c r="E4979" s="400" t="s">
        <v>947</v>
      </c>
      <c r="F4979" s="399" t="s">
        <v>947</v>
      </c>
      <c r="G4979" s="399">
        <v>87449</v>
      </c>
      <c r="H4979" s="399" t="s">
        <v>6302</v>
      </c>
      <c r="I4979" s="399" t="s">
        <v>1205</v>
      </c>
      <c r="J4979" s="399" t="s">
        <v>950</v>
      </c>
      <c r="K4979" s="400">
        <v>63.34</v>
      </c>
      <c r="L4979" s="399" t="s">
        <v>951</v>
      </c>
    </row>
    <row r="4980" spans="1:12" ht="13.5">
      <c r="A4980" s="399" t="s">
        <v>6196</v>
      </c>
      <c r="B4980" s="399" t="s">
        <v>6197</v>
      </c>
      <c r="C4980" s="399" t="s">
        <v>6298</v>
      </c>
      <c r="D4980" s="399" t="s">
        <v>6299</v>
      </c>
      <c r="E4980" s="400" t="s">
        <v>947</v>
      </c>
      <c r="F4980" s="399" t="s">
        <v>947</v>
      </c>
      <c r="G4980" s="399">
        <v>87450</v>
      </c>
      <c r="H4980" s="399" t="s">
        <v>6303</v>
      </c>
      <c r="I4980" s="399" t="s">
        <v>1205</v>
      </c>
      <c r="J4980" s="399" t="s">
        <v>950</v>
      </c>
      <c r="K4980" s="400">
        <v>64.38</v>
      </c>
      <c r="L4980" s="399" t="s">
        <v>951</v>
      </c>
    </row>
    <row r="4981" spans="1:12" ht="13.5">
      <c r="A4981" s="399" t="s">
        <v>6196</v>
      </c>
      <c r="B4981" s="399" t="s">
        <v>6197</v>
      </c>
      <c r="C4981" s="399" t="s">
        <v>6298</v>
      </c>
      <c r="D4981" s="399" t="s">
        <v>6299</v>
      </c>
      <c r="E4981" s="400" t="s">
        <v>947</v>
      </c>
      <c r="F4981" s="399" t="s">
        <v>947</v>
      </c>
      <c r="G4981" s="399">
        <v>87451</v>
      </c>
      <c r="H4981" s="399" t="s">
        <v>6304</v>
      </c>
      <c r="I4981" s="399" t="s">
        <v>1205</v>
      </c>
      <c r="J4981" s="399" t="s">
        <v>950</v>
      </c>
      <c r="K4981" s="400">
        <v>78.19</v>
      </c>
      <c r="L4981" s="399" t="s">
        <v>951</v>
      </c>
    </row>
    <row r="4982" spans="1:12" ht="13.5">
      <c r="A4982" s="399" t="s">
        <v>6196</v>
      </c>
      <c r="B4982" s="399" t="s">
        <v>6197</v>
      </c>
      <c r="C4982" s="399" t="s">
        <v>6298</v>
      </c>
      <c r="D4982" s="399" t="s">
        <v>6299</v>
      </c>
      <c r="E4982" s="400" t="s">
        <v>947</v>
      </c>
      <c r="F4982" s="399" t="s">
        <v>947</v>
      </c>
      <c r="G4982" s="399">
        <v>87452</v>
      </c>
      <c r="H4982" s="399" t="s">
        <v>6305</v>
      </c>
      <c r="I4982" s="399" t="s">
        <v>1205</v>
      </c>
      <c r="J4982" s="399" t="s">
        <v>950</v>
      </c>
      <c r="K4982" s="400">
        <v>78.569999999999993</v>
      </c>
      <c r="L4982" s="399" t="s">
        <v>951</v>
      </c>
    </row>
    <row r="4983" spans="1:12" ht="13.5">
      <c r="A4983" s="399" t="s">
        <v>6196</v>
      </c>
      <c r="B4983" s="399" t="s">
        <v>6197</v>
      </c>
      <c r="C4983" s="399" t="s">
        <v>6298</v>
      </c>
      <c r="D4983" s="399" t="s">
        <v>6299</v>
      </c>
      <c r="E4983" s="400" t="s">
        <v>947</v>
      </c>
      <c r="F4983" s="399" t="s">
        <v>947</v>
      </c>
      <c r="G4983" s="399">
        <v>87453</v>
      </c>
      <c r="H4983" s="399" t="s">
        <v>6306</v>
      </c>
      <c r="I4983" s="399" t="s">
        <v>1205</v>
      </c>
      <c r="J4983" s="399" t="s">
        <v>950</v>
      </c>
      <c r="K4983" s="400">
        <v>45.63</v>
      </c>
      <c r="L4983" s="399" t="s">
        <v>951</v>
      </c>
    </row>
    <row r="4984" spans="1:12" ht="13.5">
      <c r="A4984" s="399" t="s">
        <v>6196</v>
      </c>
      <c r="B4984" s="399" t="s">
        <v>6197</v>
      </c>
      <c r="C4984" s="399" t="s">
        <v>6298</v>
      </c>
      <c r="D4984" s="399" t="s">
        <v>6299</v>
      </c>
      <c r="E4984" s="400" t="s">
        <v>947</v>
      </c>
      <c r="F4984" s="399" t="s">
        <v>947</v>
      </c>
      <c r="G4984" s="399">
        <v>87454</v>
      </c>
      <c r="H4984" s="399" t="s">
        <v>6307</v>
      </c>
      <c r="I4984" s="399" t="s">
        <v>1205</v>
      </c>
      <c r="J4984" s="399" t="s">
        <v>950</v>
      </c>
      <c r="K4984" s="400">
        <v>46.52</v>
      </c>
      <c r="L4984" s="399" t="s">
        <v>951</v>
      </c>
    </row>
    <row r="4985" spans="1:12" ht="13.5">
      <c r="A4985" s="399" t="s">
        <v>6196</v>
      </c>
      <c r="B4985" s="399" t="s">
        <v>6197</v>
      </c>
      <c r="C4985" s="399" t="s">
        <v>6298</v>
      </c>
      <c r="D4985" s="399" t="s">
        <v>6299</v>
      </c>
      <c r="E4985" s="400" t="s">
        <v>947</v>
      </c>
      <c r="F4985" s="399" t="s">
        <v>947</v>
      </c>
      <c r="G4985" s="399">
        <v>87455</v>
      </c>
      <c r="H4985" s="399" t="s">
        <v>6308</v>
      </c>
      <c r="I4985" s="399" t="s">
        <v>1205</v>
      </c>
      <c r="J4985" s="399" t="s">
        <v>950</v>
      </c>
      <c r="K4985" s="400">
        <v>58.72</v>
      </c>
      <c r="L4985" s="399" t="s">
        <v>951</v>
      </c>
    </row>
    <row r="4986" spans="1:12" ht="13.5">
      <c r="A4986" s="399" t="s">
        <v>6196</v>
      </c>
      <c r="B4986" s="399" t="s">
        <v>6197</v>
      </c>
      <c r="C4986" s="399" t="s">
        <v>6298</v>
      </c>
      <c r="D4986" s="399" t="s">
        <v>6299</v>
      </c>
      <c r="E4986" s="400" t="s">
        <v>947</v>
      </c>
      <c r="F4986" s="399" t="s">
        <v>947</v>
      </c>
      <c r="G4986" s="399">
        <v>87456</v>
      </c>
      <c r="H4986" s="399" t="s">
        <v>6309</v>
      </c>
      <c r="I4986" s="399" t="s">
        <v>1205</v>
      </c>
      <c r="J4986" s="399" t="s">
        <v>950</v>
      </c>
      <c r="K4986" s="400">
        <v>60.06</v>
      </c>
      <c r="L4986" s="399" t="s">
        <v>951</v>
      </c>
    </row>
    <row r="4987" spans="1:12" ht="13.5">
      <c r="A4987" s="399" t="s">
        <v>6196</v>
      </c>
      <c r="B4987" s="399" t="s">
        <v>6197</v>
      </c>
      <c r="C4987" s="399" t="s">
        <v>6298</v>
      </c>
      <c r="D4987" s="399" t="s">
        <v>6299</v>
      </c>
      <c r="E4987" s="400" t="s">
        <v>947</v>
      </c>
      <c r="F4987" s="399" t="s">
        <v>947</v>
      </c>
      <c r="G4987" s="399">
        <v>87457</v>
      </c>
      <c r="H4987" s="399" t="s">
        <v>6310</v>
      </c>
      <c r="I4987" s="399" t="s">
        <v>1205</v>
      </c>
      <c r="J4987" s="399" t="s">
        <v>950</v>
      </c>
      <c r="K4987" s="400">
        <v>71.94</v>
      </c>
      <c r="L4987" s="399" t="s">
        <v>951</v>
      </c>
    </row>
    <row r="4988" spans="1:12" ht="13.5">
      <c r="A4988" s="399" t="s">
        <v>6196</v>
      </c>
      <c r="B4988" s="399" t="s">
        <v>6197</v>
      </c>
      <c r="C4988" s="399" t="s">
        <v>6298</v>
      </c>
      <c r="D4988" s="399" t="s">
        <v>6299</v>
      </c>
      <c r="E4988" s="400" t="s">
        <v>947</v>
      </c>
      <c r="F4988" s="399" t="s">
        <v>947</v>
      </c>
      <c r="G4988" s="399">
        <v>87458</v>
      </c>
      <c r="H4988" s="399" t="s">
        <v>6311</v>
      </c>
      <c r="I4988" s="399" t="s">
        <v>1205</v>
      </c>
      <c r="J4988" s="399" t="s">
        <v>950</v>
      </c>
      <c r="K4988" s="400">
        <v>73.239999999999995</v>
      </c>
      <c r="L4988" s="399" t="s">
        <v>951</v>
      </c>
    </row>
    <row r="4989" spans="1:12" ht="13.5">
      <c r="A4989" s="399" t="s">
        <v>6196</v>
      </c>
      <c r="B4989" s="399" t="s">
        <v>6197</v>
      </c>
      <c r="C4989" s="399" t="s">
        <v>6298</v>
      </c>
      <c r="D4989" s="399" t="s">
        <v>6299</v>
      </c>
      <c r="E4989" s="400" t="s">
        <v>947</v>
      </c>
      <c r="F4989" s="399" t="s">
        <v>947</v>
      </c>
      <c r="G4989" s="399">
        <v>87459</v>
      </c>
      <c r="H4989" s="399" t="s">
        <v>6312</v>
      </c>
      <c r="I4989" s="399" t="s">
        <v>1205</v>
      </c>
      <c r="J4989" s="399" t="s">
        <v>950</v>
      </c>
      <c r="K4989" s="400">
        <v>55.78</v>
      </c>
      <c r="L4989" s="399" t="s">
        <v>951</v>
      </c>
    </row>
    <row r="4990" spans="1:12" ht="13.5">
      <c r="A4990" s="399" t="s">
        <v>6196</v>
      </c>
      <c r="B4990" s="399" t="s">
        <v>6197</v>
      </c>
      <c r="C4990" s="399" t="s">
        <v>6298</v>
      </c>
      <c r="D4990" s="399" t="s">
        <v>6299</v>
      </c>
      <c r="E4990" s="400" t="s">
        <v>947</v>
      </c>
      <c r="F4990" s="399" t="s">
        <v>947</v>
      </c>
      <c r="G4990" s="399">
        <v>87460</v>
      </c>
      <c r="H4990" s="399" t="s">
        <v>6313</v>
      </c>
      <c r="I4990" s="399" t="s">
        <v>1205</v>
      </c>
      <c r="J4990" s="399" t="s">
        <v>950</v>
      </c>
      <c r="K4990" s="400">
        <v>56.67</v>
      </c>
      <c r="L4990" s="399" t="s">
        <v>951</v>
      </c>
    </row>
    <row r="4991" spans="1:12" ht="13.5">
      <c r="A4991" s="399" t="s">
        <v>6196</v>
      </c>
      <c r="B4991" s="399" t="s">
        <v>6197</v>
      </c>
      <c r="C4991" s="399" t="s">
        <v>6298</v>
      </c>
      <c r="D4991" s="399" t="s">
        <v>6299</v>
      </c>
      <c r="E4991" s="400" t="s">
        <v>947</v>
      </c>
      <c r="F4991" s="399" t="s">
        <v>947</v>
      </c>
      <c r="G4991" s="399">
        <v>87461</v>
      </c>
      <c r="H4991" s="399" t="s">
        <v>6314</v>
      </c>
      <c r="I4991" s="399" t="s">
        <v>1205</v>
      </c>
      <c r="J4991" s="399" t="s">
        <v>950</v>
      </c>
      <c r="K4991" s="400">
        <v>69.680000000000007</v>
      </c>
      <c r="L4991" s="399" t="s">
        <v>951</v>
      </c>
    </row>
    <row r="4992" spans="1:12" ht="13.5">
      <c r="A4992" s="399" t="s">
        <v>6196</v>
      </c>
      <c r="B4992" s="399" t="s">
        <v>6197</v>
      </c>
      <c r="C4992" s="399" t="s">
        <v>6298</v>
      </c>
      <c r="D4992" s="399" t="s">
        <v>6299</v>
      </c>
      <c r="E4992" s="400" t="s">
        <v>947</v>
      </c>
      <c r="F4992" s="399" t="s">
        <v>947</v>
      </c>
      <c r="G4992" s="399">
        <v>87462</v>
      </c>
      <c r="H4992" s="399" t="s">
        <v>6315</v>
      </c>
      <c r="I4992" s="399" t="s">
        <v>1205</v>
      </c>
      <c r="J4992" s="399" t="s">
        <v>950</v>
      </c>
      <c r="K4992" s="400">
        <v>70.72</v>
      </c>
      <c r="L4992" s="399" t="s">
        <v>951</v>
      </c>
    </row>
    <row r="4993" spans="1:12" ht="13.5">
      <c r="A4993" s="399" t="s">
        <v>6196</v>
      </c>
      <c r="B4993" s="399" t="s">
        <v>6197</v>
      </c>
      <c r="C4993" s="399" t="s">
        <v>6298</v>
      </c>
      <c r="D4993" s="399" t="s">
        <v>6299</v>
      </c>
      <c r="E4993" s="400" t="s">
        <v>947</v>
      </c>
      <c r="F4993" s="399" t="s">
        <v>947</v>
      </c>
      <c r="G4993" s="399">
        <v>87463</v>
      </c>
      <c r="H4993" s="399" t="s">
        <v>6316</v>
      </c>
      <c r="I4993" s="399" t="s">
        <v>1205</v>
      </c>
      <c r="J4993" s="399" t="s">
        <v>950</v>
      </c>
      <c r="K4993" s="400">
        <v>83.67</v>
      </c>
      <c r="L4993" s="399" t="s">
        <v>951</v>
      </c>
    </row>
    <row r="4994" spans="1:12" ht="13.5">
      <c r="A4994" s="399" t="s">
        <v>6196</v>
      </c>
      <c r="B4994" s="399" t="s">
        <v>6197</v>
      </c>
      <c r="C4994" s="399" t="s">
        <v>6298</v>
      </c>
      <c r="D4994" s="399" t="s">
        <v>6299</v>
      </c>
      <c r="E4994" s="400" t="s">
        <v>947</v>
      </c>
      <c r="F4994" s="399" t="s">
        <v>947</v>
      </c>
      <c r="G4994" s="399">
        <v>87464</v>
      </c>
      <c r="H4994" s="399" t="s">
        <v>6317</v>
      </c>
      <c r="I4994" s="399" t="s">
        <v>1205</v>
      </c>
      <c r="J4994" s="399" t="s">
        <v>950</v>
      </c>
      <c r="K4994" s="400">
        <v>84.97</v>
      </c>
      <c r="L4994" s="399" t="s">
        <v>951</v>
      </c>
    </row>
    <row r="4995" spans="1:12" ht="13.5">
      <c r="A4995" s="399" t="s">
        <v>6196</v>
      </c>
      <c r="B4995" s="399" t="s">
        <v>6197</v>
      </c>
      <c r="C4995" s="399" t="s">
        <v>6298</v>
      </c>
      <c r="D4995" s="399" t="s">
        <v>6299</v>
      </c>
      <c r="E4995" s="400" t="s">
        <v>947</v>
      </c>
      <c r="F4995" s="399" t="s">
        <v>947</v>
      </c>
      <c r="G4995" s="399">
        <v>87465</v>
      </c>
      <c r="H4995" s="399" t="s">
        <v>6318</v>
      </c>
      <c r="I4995" s="399" t="s">
        <v>1205</v>
      </c>
      <c r="J4995" s="399" t="s">
        <v>950</v>
      </c>
      <c r="K4995" s="400">
        <v>49.19</v>
      </c>
      <c r="L4995" s="399" t="s">
        <v>951</v>
      </c>
    </row>
    <row r="4996" spans="1:12" ht="13.5">
      <c r="A4996" s="399" t="s">
        <v>6196</v>
      </c>
      <c r="B4996" s="399" t="s">
        <v>6197</v>
      </c>
      <c r="C4996" s="399" t="s">
        <v>6298</v>
      </c>
      <c r="D4996" s="399" t="s">
        <v>6299</v>
      </c>
      <c r="E4996" s="400" t="s">
        <v>947</v>
      </c>
      <c r="F4996" s="399" t="s">
        <v>947</v>
      </c>
      <c r="G4996" s="399">
        <v>87466</v>
      </c>
      <c r="H4996" s="399" t="s">
        <v>6319</v>
      </c>
      <c r="I4996" s="399" t="s">
        <v>1205</v>
      </c>
      <c r="J4996" s="399" t="s">
        <v>950</v>
      </c>
      <c r="K4996" s="400">
        <v>50.08</v>
      </c>
      <c r="L4996" s="399" t="s">
        <v>951</v>
      </c>
    </row>
    <row r="4997" spans="1:12" ht="13.5">
      <c r="A4997" s="399" t="s">
        <v>6196</v>
      </c>
      <c r="B4997" s="399" t="s">
        <v>6197</v>
      </c>
      <c r="C4997" s="399" t="s">
        <v>6298</v>
      </c>
      <c r="D4997" s="399" t="s">
        <v>6299</v>
      </c>
      <c r="E4997" s="400" t="s">
        <v>947</v>
      </c>
      <c r="F4997" s="399" t="s">
        <v>947</v>
      </c>
      <c r="G4997" s="399">
        <v>87467</v>
      </c>
      <c r="H4997" s="399" t="s">
        <v>6320</v>
      </c>
      <c r="I4997" s="399" t="s">
        <v>1205</v>
      </c>
      <c r="J4997" s="399" t="s">
        <v>950</v>
      </c>
      <c r="K4997" s="400">
        <v>62.6</v>
      </c>
      <c r="L4997" s="399" t="s">
        <v>951</v>
      </c>
    </row>
    <row r="4998" spans="1:12" ht="13.5">
      <c r="A4998" s="399" t="s">
        <v>6196</v>
      </c>
      <c r="B4998" s="399" t="s">
        <v>6197</v>
      </c>
      <c r="C4998" s="399" t="s">
        <v>6298</v>
      </c>
      <c r="D4998" s="399" t="s">
        <v>6299</v>
      </c>
      <c r="E4998" s="400" t="s">
        <v>947</v>
      </c>
      <c r="F4998" s="399" t="s">
        <v>947</v>
      </c>
      <c r="G4998" s="399">
        <v>87468</v>
      </c>
      <c r="H4998" s="399" t="s">
        <v>6321</v>
      </c>
      <c r="I4998" s="399" t="s">
        <v>1205</v>
      </c>
      <c r="J4998" s="399" t="s">
        <v>950</v>
      </c>
      <c r="K4998" s="400">
        <v>63.64</v>
      </c>
      <c r="L4998" s="399" t="s">
        <v>951</v>
      </c>
    </row>
    <row r="4999" spans="1:12" ht="13.5">
      <c r="A4999" s="399" t="s">
        <v>6196</v>
      </c>
      <c r="B4999" s="399" t="s">
        <v>6197</v>
      </c>
      <c r="C4999" s="399" t="s">
        <v>6298</v>
      </c>
      <c r="D4999" s="399" t="s">
        <v>6299</v>
      </c>
      <c r="E4999" s="400" t="s">
        <v>947</v>
      </c>
      <c r="F4999" s="399" t="s">
        <v>947</v>
      </c>
      <c r="G4999" s="399">
        <v>87469</v>
      </c>
      <c r="H4999" s="399" t="s">
        <v>6322</v>
      </c>
      <c r="I4999" s="399" t="s">
        <v>1205</v>
      </c>
      <c r="J4999" s="399" t="s">
        <v>950</v>
      </c>
      <c r="K4999" s="400">
        <v>75.95</v>
      </c>
      <c r="L4999" s="399" t="s">
        <v>951</v>
      </c>
    </row>
    <row r="5000" spans="1:12" ht="13.5">
      <c r="A5000" s="399" t="s">
        <v>6196</v>
      </c>
      <c r="B5000" s="399" t="s">
        <v>6197</v>
      </c>
      <c r="C5000" s="399" t="s">
        <v>6298</v>
      </c>
      <c r="D5000" s="399" t="s">
        <v>6299</v>
      </c>
      <c r="E5000" s="400" t="s">
        <v>947</v>
      </c>
      <c r="F5000" s="399" t="s">
        <v>947</v>
      </c>
      <c r="G5000" s="399">
        <v>87470</v>
      </c>
      <c r="H5000" s="399" t="s">
        <v>6323</v>
      </c>
      <c r="I5000" s="399" t="s">
        <v>1205</v>
      </c>
      <c r="J5000" s="399" t="s">
        <v>950</v>
      </c>
      <c r="K5000" s="400">
        <v>77.25</v>
      </c>
      <c r="L5000" s="399" t="s">
        <v>951</v>
      </c>
    </row>
    <row r="5001" spans="1:12" ht="13.5">
      <c r="A5001" s="399" t="s">
        <v>6196</v>
      </c>
      <c r="B5001" s="399" t="s">
        <v>6197</v>
      </c>
      <c r="C5001" s="399" t="s">
        <v>6298</v>
      </c>
      <c r="D5001" s="399" t="s">
        <v>6299</v>
      </c>
      <c r="E5001" s="400" t="s">
        <v>947</v>
      </c>
      <c r="F5001" s="399" t="s">
        <v>947</v>
      </c>
      <c r="G5001" s="399">
        <v>89044</v>
      </c>
      <c r="H5001" s="399" t="s">
        <v>6324</v>
      </c>
      <c r="I5001" s="399" t="s">
        <v>1205</v>
      </c>
      <c r="J5001" s="399" t="s">
        <v>950</v>
      </c>
      <c r="K5001" s="400">
        <v>49.31</v>
      </c>
      <c r="L5001" s="399" t="s">
        <v>951</v>
      </c>
    </row>
    <row r="5002" spans="1:12" ht="13.5">
      <c r="A5002" s="399" t="s">
        <v>6196</v>
      </c>
      <c r="B5002" s="399" t="s">
        <v>6197</v>
      </c>
      <c r="C5002" s="399" t="s">
        <v>6298</v>
      </c>
      <c r="D5002" s="399" t="s">
        <v>6299</v>
      </c>
      <c r="E5002" s="400" t="s">
        <v>947</v>
      </c>
      <c r="F5002" s="399" t="s">
        <v>947</v>
      </c>
      <c r="G5002" s="399">
        <v>89169</v>
      </c>
      <c r="H5002" s="399" t="s">
        <v>6325</v>
      </c>
      <c r="I5002" s="399" t="s">
        <v>1205</v>
      </c>
      <c r="J5002" s="399" t="s">
        <v>950</v>
      </c>
      <c r="K5002" s="400">
        <v>50.14</v>
      </c>
      <c r="L5002" s="399" t="s">
        <v>951</v>
      </c>
    </row>
    <row r="5003" spans="1:12" ht="13.5">
      <c r="A5003" s="399" t="s">
        <v>6196</v>
      </c>
      <c r="B5003" s="399" t="s">
        <v>6197</v>
      </c>
      <c r="C5003" s="399" t="s">
        <v>6298</v>
      </c>
      <c r="D5003" s="399" t="s">
        <v>6299</v>
      </c>
      <c r="E5003" s="400" t="s">
        <v>947</v>
      </c>
      <c r="F5003" s="399" t="s">
        <v>947</v>
      </c>
      <c r="G5003" s="399">
        <v>89978</v>
      </c>
      <c r="H5003" s="399" t="s">
        <v>6326</v>
      </c>
      <c r="I5003" s="399" t="s">
        <v>1205</v>
      </c>
      <c r="J5003" s="399" t="s">
        <v>950</v>
      </c>
      <c r="K5003" s="400">
        <v>63.72</v>
      </c>
      <c r="L5003" s="399" t="s">
        <v>951</v>
      </c>
    </row>
    <row r="5004" spans="1:12" ht="13.5">
      <c r="A5004" s="399" t="s">
        <v>6196</v>
      </c>
      <c r="B5004" s="399" t="s">
        <v>6197</v>
      </c>
      <c r="C5004" s="399" t="s">
        <v>6327</v>
      </c>
      <c r="D5004" s="399" t="s">
        <v>6328</v>
      </c>
      <c r="E5004" s="400">
        <v>73937</v>
      </c>
      <c r="F5004" s="399" t="s">
        <v>6329</v>
      </c>
      <c r="G5004" s="399" t="s">
        <v>6330</v>
      </c>
      <c r="H5004" s="399" t="s">
        <v>6331</v>
      </c>
      <c r="I5004" s="399" t="s">
        <v>1205</v>
      </c>
      <c r="J5004" s="399" t="s">
        <v>1037</v>
      </c>
      <c r="K5004" s="400">
        <v>109.48</v>
      </c>
      <c r="L5004" s="399" t="s">
        <v>951</v>
      </c>
    </row>
    <row r="5005" spans="1:12" ht="13.5">
      <c r="A5005" s="399" t="s">
        <v>6196</v>
      </c>
      <c r="B5005" s="399" t="s">
        <v>6197</v>
      </c>
      <c r="C5005" s="399" t="s">
        <v>6327</v>
      </c>
      <c r="D5005" s="399" t="s">
        <v>6328</v>
      </c>
      <c r="E5005" s="400">
        <v>73937</v>
      </c>
      <c r="F5005" s="399" t="s">
        <v>6329</v>
      </c>
      <c r="G5005" s="399" t="s">
        <v>6332</v>
      </c>
      <c r="H5005" s="399" t="s">
        <v>6333</v>
      </c>
      <c r="I5005" s="399" t="s">
        <v>1205</v>
      </c>
      <c r="J5005" s="399" t="s">
        <v>1037</v>
      </c>
      <c r="K5005" s="400">
        <v>109.64</v>
      </c>
      <c r="L5005" s="399" t="s">
        <v>951</v>
      </c>
    </row>
    <row r="5006" spans="1:12" ht="13.5">
      <c r="A5006" s="399" t="s">
        <v>6196</v>
      </c>
      <c r="B5006" s="399" t="s">
        <v>6197</v>
      </c>
      <c r="C5006" s="399" t="s">
        <v>6327</v>
      </c>
      <c r="D5006" s="399" t="s">
        <v>6328</v>
      </c>
      <c r="E5006" s="400">
        <v>73937</v>
      </c>
      <c r="F5006" s="399" t="s">
        <v>6329</v>
      </c>
      <c r="G5006" s="399" t="s">
        <v>6334</v>
      </c>
      <c r="H5006" s="399" t="s">
        <v>6335</v>
      </c>
      <c r="I5006" s="399" t="s">
        <v>1205</v>
      </c>
      <c r="J5006" s="399" t="s">
        <v>1037</v>
      </c>
      <c r="K5006" s="400">
        <v>188.73</v>
      </c>
      <c r="L5006" s="399" t="s">
        <v>951</v>
      </c>
    </row>
    <row r="5007" spans="1:12" ht="13.5">
      <c r="A5007" s="399" t="s">
        <v>6196</v>
      </c>
      <c r="B5007" s="399" t="s">
        <v>6197</v>
      </c>
      <c r="C5007" s="399" t="s">
        <v>6327</v>
      </c>
      <c r="D5007" s="399" t="s">
        <v>6328</v>
      </c>
      <c r="E5007" s="400" t="s">
        <v>947</v>
      </c>
      <c r="F5007" s="399" t="s">
        <v>947</v>
      </c>
      <c r="G5007" s="399">
        <v>89453</v>
      </c>
      <c r="H5007" s="399" t="s">
        <v>6336</v>
      </c>
      <c r="I5007" s="399" t="s">
        <v>1205</v>
      </c>
      <c r="J5007" s="399" t="s">
        <v>1037</v>
      </c>
      <c r="K5007" s="400">
        <v>55.12</v>
      </c>
      <c r="L5007" s="399" t="s">
        <v>951</v>
      </c>
    </row>
    <row r="5008" spans="1:12" ht="13.5">
      <c r="A5008" s="399" t="s">
        <v>6196</v>
      </c>
      <c r="B5008" s="399" t="s">
        <v>6197</v>
      </c>
      <c r="C5008" s="399" t="s">
        <v>6327</v>
      </c>
      <c r="D5008" s="399" t="s">
        <v>6328</v>
      </c>
      <c r="E5008" s="400" t="s">
        <v>947</v>
      </c>
      <c r="F5008" s="399" t="s">
        <v>947</v>
      </c>
      <c r="G5008" s="399">
        <v>89454</v>
      </c>
      <c r="H5008" s="399" t="s">
        <v>6337</v>
      </c>
      <c r="I5008" s="399" t="s">
        <v>1205</v>
      </c>
      <c r="J5008" s="399" t="s">
        <v>1037</v>
      </c>
      <c r="K5008" s="400">
        <v>52.36</v>
      </c>
      <c r="L5008" s="399" t="s">
        <v>951</v>
      </c>
    </row>
    <row r="5009" spans="1:12" ht="13.5">
      <c r="A5009" s="399" t="s">
        <v>6196</v>
      </c>
      <c r="B5009" s="399" t="s">
        <v>6197</v>
      </c>
      <c r="C5009" s="399" t="s">
        <v>6327</v>
      </c>
      <c r="D5009" s="399" t="s">
        <v>6328</v>
      </c>
      <c r="E5009" s="400" t="s">
        <v>947</v>
      </c>
      <c r="F5009" s="399" t="s">
        <v>947</v>
      </c>
      <c r="G5009" s="399">
        <v>89455</v>
      </c>
      <c r="H5009" s="399" t="s">
        <v>6338</v>
      </c>
      <c r="I5009" s="399" t="s">
        <v>1205</v>
      </c>
      <c r="J5009" s="399" t="s">
        <v>1037</v>
      </c>
      <c r="K5009" s="400">
        <v>67.81</v>
      </c>
      <c r="L5009" s="399" t="s">
        <v>951</v>
      </c>
    </row>
    <row r="5010" spans="1:12" ht="13.5">
      <c r="A5010" s="399" t="s">
        <v>6196</v>
      </c>
      <c r="B5010" s="399" t="s">
        <v>6197</v>
      </c>
      <c r="C5010" s="399" t="s">
        <v>6327</v>
      </c>
      <c r="D5010" s="399" t="s">
        <v>6328</v>
      </c>
      <c r="E5010" s="400" t="s">
        <v>947</v>
      </c>
      <c r="F5010" s="399" t="s">
        <v>947</v>
      </c>
      <c r="G5010" s="399">
        <v>89456</v>
      </c>
      <c r="H5010" s="399" t="s">
        <v>6339</v>
      </c>
      <c r="I5010" s="399" t="s">
        <v>1205</v>
      </c>
      <c r="J5010" s="399" t="s">
        <v>1037</v>
      </c>
      <c r="K5010" s="400">
        <v>64.5</v>
      </c>
      <c r="L5010" s="399" t="s">
        <v>951</v>
      </c>
    </row>
    <row r="5011" spans="1:12" ht="13.5">
      <c r="A5011" s="399" t="s">
        <v>6196</v>
      </c>
      <c r="B5011" s="399" t="s">
        <v>6197</v>
      </c>
      <c r="C5011" s="399" t="s">
        <v>6327</v>
      </c>
      <c r="D5011" s="399" t="s">
        <v>6328</v>
      </c>
      <c r="E5011" s="400" t="s">
        <v>947</v>
      </c>
      <c r="F5011" s="399" t="s">
        <v>947</v>
      </c>
      <c r="G5011" s="399">
        <v>89457</v>
      </c>
      <c r="H5011" s="399" t="s">
        <v>6340</v>
      </c>
      <c r="I5011" s="399" t="s">
        <v>1205</v>
      </c>
      <c r="J5011" s="399" t="s">
        <v>1037</v>
      </c>
      <c r="K5011" s="400">
        <v>58.96</v>
      </c>
      <c r="L5011" s="399" t="s">
        <v>951</v>
      </c>
    </row>
    <row r="5012" spans="1:12" ht="13.5">
      <c r="A5012" s="399" t="s">
        <v>6196</v>
      </c>
      <c r="B5012" s="399" t="s">
        <v>6197</v>
      </c>
      <c r="C5012" s="399" t="s">
        <v>6327</v>
      </c>
      <c r="D5012" s="399" t="s">
        <v>6328</v>
      </c>
      <c r="E5012" s="400" t="s">
        <v>947</v>
      </c>
      <c r="F5012" s="399" t="s">
        <v>947</v>
      </c>
      <c r="G5012" s="399">
        <v>89458</v>
      </c>
      <c r="H5012" s="399" t="s">
        <v>6341</v>
      </c>
      <c r="I5012" s="399" t="s">
        <v>1205</v>
      </c>
      <c r="J5012" s="399" t="s">
        <v>1037</v>
      </c>
      <c r="K5012" s="400">
        <v>54.55</v>
      </c>
      <c r="L5012" s="399" t="s">
        <v>951</v>
      </c>
    </row>
    <row r="5013" spans="1:12" ht="13.5">
      <c r="A5013" s="399" t="s">
        <v>6196</v>
      </c>
      <c r="B5013" s="399" t="s">
        <v>6197</v>
      </c>
      <c r="C5013" s="399" t="s">
        <v>6327</v>
      </c>
      <c r="D5013" s="399" t="s">
        <v>6328</v>
      </c>
      <c r="E5013" s="400" t="s">
        <v>947</v>
      </c>
      <c r="F5013" s="399" t="s">
        <v>947</v>
      </c>
      <c r="G5013" s="399">
        <v>89459</v>
      </c>
      <c r="H5013" s="399" t="s">
        <v>6342</v>
      </c>
      <c r="I5013" s="399" t="s">
        <v>1205</v>
      </c>
      <c r="J5013" s="399" t="s">
        <v>1037</v>
      </c>
      <c r="K5013" s="400">
        <v>73.03</v>
      </c>
      <c r="L5013" s="399" t="s">
        <v>951</v>
      </c>
    </row>
    <row r="5014" spans="1:12" ht="13.5">
      <c r="A5014" s="399" t="s">
        <v>6196</v>
      </c>
      <c r="B5014" s="399" t="s">
        <v>6197</v>
      </c>
      <c r="C5014" s="399" t="s">
        <v>6327</v>
      </c>
      <c r="D5014" s="399" t="s">
        <v>6328</v>
      </c>
      <c r="E5014" s="400" t="s">
        <v>947</v>
      </c>
      <c r="F5014" s="399" t="s">
        <v>947</v>
      </c>
      <c r="G5014" s="399">
        <v>89460</v>
      </c>
      <c r="H5014" s="399" t="s">
        <v>6343</v>
      </c>
      <c r="I5014" s="399" t="s">
        <v>1205</v>
      </c>
      <c r="J5014" s="399" t="s">
        <v>1037</v>
      </c>
      <c r="K5014" s="400">
        <v>67.66</v>
      </c>
      <c r="L5014" s="399" t="s">
        <v>951</v>
      </c>
    </row>
    <row r="5015" spans="1:12" ht="13.5">
      <c r="A5015" s="399" t="s">
        <v>6196</v>
      </c>
      <c r="B5015" s="399" t="s">
        <v>6197</v>
      </c>
      <c r="C5015" s="399" t="s">
        <v>6327</v>
      </c>
      <c r="D5015" s="399" t="s">
        <v>6328</v>
      </c>
      <c r="E5015" s="400" t="s">
        <v>947</v>
      </c>
      <c r="F5015" s="399" t="s">
        <v>947</v>
      </c>
      <c r="G5015" s="399">
        <v>89462</v>
      </c>
      <c r="H5015" s="399" t="s">
        <v>6344</v>
      </c>
      <c r="I5015" s="399" t="s">
        <v>1205</v>
      </c>
      <c r="J5015" s="399" t="s">
        <v>1037</v>
      </c>
      <c r="K5015" s="400">
        <v>63.84</v>
      </c>
      <c r="L5015" s="399" t="s">
        <v>951</v>
      </c>
    </row>
    <row r="5016" spans="1:12" ht="13.5">
      <c r="A5016" s="399" t="s">
        <v>6196</v>
      </c>
      <c r="B5016" s="399" t="s">
        <v>6197</v>
      </c>
      <c r="C5016" s="399" t="s">
        <v>6327</v>
      </c>
      <c r="D5016" s="399" t="s">
        <v>6328</v>
      </c>
      <c r="E5016" s="400" t="s">
        <v>947</v>
      </c>
      <c r="F5016" s="399" t="s">
        <v>947</v>
      </c>
      <c r="G5016" s="399">
        <v>89463</v>
      </c>
      <c r="H5016" s="399" t="s">
        <v>6345</v>
      </c>
      <c r="I5016" s="399" t="s">
        <v>1205</v>
      </c>
      <c r="J5016" s="399" t="s">
        <v>1037</v>
      </c>
      <c r="K5016" s="400">
        <v>61.33</v>
      </c>
      <c r="L5016" s="399" t="s">
        <v>951</v>
      </c>
    </row>
    <row r="5017" spans="1:12" ht="13.5">
      <c r="A5017" s="399" t="s">
        <v>6196</v>
      </c>
      <c r="B5017" s="399" t="s">
        <v>6197</v>
      </c>
      <c r="C5017" s="399" t="s">
        <v>6327</v>
      </c>
      <c r="D5017" s="399" t="s">
        <v>6328</v>
      </c>
      <c r="E5017" s="400" t="s">
        <v>947</v>
      </c>
      <c r="F5017" s="399" t="s">
        <v>947</v>
      </c>
      <c r="G5017" s="399">
        <v>89464</v>
      </c>
      <c r="H5017" s="399" t="s">
        <v>6346</v>
      </c>
      <c r="I5017" s="399" t="s">
        <v>1205</v>
      </c>
      <c r="J5017" s="399" t="s">
        <v>1037</v>
      </c>
      <c r="K5017" s="400">
        <v>83.92</v>
      </c>
      <c r="L5017" s="399" t="s">
        <v>951</v>
      </c>
    </row>
    <row r="5018" spans="1:12" ht="13.5">
      <c r="A5018" s="399" t="s">
        <v>6196</v>
      </c>
      <c r="B5018" s="399" t="s">
        <v>6197</v>
      </c>
      <c r="C5018" s="399" t="s">
        <v>6327</v>
      </c>
      <c r="D5018" s="399" t="s">
        <v>6328</v>
      </c>
      <c r="E5018" s="400" t="s">
        <v>947</v>
      </c>
      <c r="F5018" s="399" t="s">
        <v>947</v>
      </c>
      <c r="G5018" s="399">
        <v>89465</v>
      </c>
      <c r="H5018" s="399" t="s">
        <v>6347</v>
      </c>
      <c r="I5018" s="399" t="s">
        <v>1205</v>
      </c>
      <c r="J5018" s="399" t="s">
        <v>1037</v>
      </c>
      <c r="K5018" s="400">
        <v>80.97</v>
      </c>
      <c r="L5018" s="399" t="s">
        <v>951</v>
      </c>
    </row>
    <row r="5019" spans="1:12" ht="13.5">
      <c r="A5019" s="399" t="s">
        <v>6196</v>
      </c>
      <c r="B5019" s="399" t="s">
        <v>6197</v>
      </c>
      <c r="C5019" s="399" t="s">
        <v>6327</v>
      </c>
      <c r="D5019" s="399" t="s">
        <v>6328</v>
      </c>
      <c r="E5019" s="400" t="s">
        <v>947</v>
      </c>
      <c r="F5019" s="399" t="s">
        <v>947</v>
      </c>
      <c r="G5019" s="399">
        <v>89466</v>
      </c>
      <c r="H5019" s="399" t="s">
        <v>6348</v>
      </c>
      <c r="I5019" s="399" t="s">
        <v>1205</v>
      </c>
      <c r="J5019" s="399" t="s">
        <v>1037</v>
      </c>
      <c r="K5019" s="400">
        <v>67.98</v>
      </c>
      <c r="L5019" s="399" t="s">
        <v>951</v>
      </c>
    </row>
    <row r="5020" spans="1:12" ht="13.5">
      <c r="A5020" s="399" t="s">
        <v>6196</v>
      </c>
      <c r="B5020" s="399" t="s">
        <v>6197</v>
      </c>
      <c r="C5020" s="399" t="s">
        <v>6327</v>
      </c>
      <c r="D5020" s="399" t="s">
        <v>6328</v>
      </c>
      <c r="E5020" s="400" t="s">
        <v>947</v>
      </c>
      <c r="F5020" s="399" t="s">
        <v>947</v>
      </c>
      <c r="G5020" s="399">
        <v>89467</v>
      </c>
      <c r="H5020" s="399" t="s">
        <v>6349</v>
      </c>
      <c r="I5020" s="399" t="s">
        <v>1205</v>
      </c>
      <c r="J5020" s="399" t="s">
        <v>1037</v>
      </c>
      <c r="K5020" s="400">
        <v>63.59</v>
      </c>
      <c r="L5020" s="399" t="s">
        <v>951</v>
      </c>
    </row>
    <row r="5021" spans="1:12" ht="13.5">
      <c r="A5021" s="399" t="s">
        <v>6196</v>
      </c>
      <c r="B5021" s="399" t="s">
        <v>6197</v>
      </c>
      <c r="C5021" s="399" t="s">
        <v>6327</v>
      </c>
      <c r="D5021" s="399" t="s">
        <v>6328</v>
      </c>
      <c r="E5021" s="400" t="s">
        <v>947</v>
      </c>
      <c r="F5021" s="399" t="s">
        <v>947</v>
      </c>
      <c r="G5021" s="399">
        <v>89468</v>
      </c>
      <c r="H5021" s="399" t="s">
        <v>6350</v>
      </c>
      <c r="I5021" s="399" t="s">
        <v>1205</v>
      </c>
      <c r="J5021" s="399" t="s">
        <v>1037</v>
      </c>
      <c r="K5021" s="400">
        <v>88.95</v>
      </c>
      <c r="L5021" s="399" t="s">
        <v>951</v>
      </c>
    </row>
    <row r="5022" spans="1:12" ht="13.5">
      <c r="A5022" s="399" t="s">
        <v>6196</v>
      </c>
      <c r="B5022" s="399" t="s">
        <v>6197</v>
      </c>
      <c r="C5022" s="399" t="s">
        <v>6327</v>
      </c>
      <c r="D5022" s="399" t="s">
        <v>6328</v>
      </c>
      <c r="E5022" s="400" t="s">
        <v>947</v>
      </c>
      <c r="F5022" s="399" t="s">
        <v>947</v>
      </c>
      <c r="G5022" s="399">
        <v>89469</v>
      </c>
      <c r="H5022" s="399" t="s">
        <v>6351</v>
      </c>
      <c r="I5022" s="399" t="s">
        <v>1205</v>
      </c>
      <c r="J5022" s="399" t="s">
        <v>1037</v>
      </c>
      <c r="K5022" s="400">
        <v>83.74</v>
      </c>
      <c r="L5022" s="399" t="s">
        <v>951</v>
      </c>
    </row>
    <row r="5023" spans="1:12" ht="13.5">
      <c r="A5023" s="399" t="s">
        <v>6196</v>
      </c>
      <c r="B5023" s="399" t="s">
        <v>6197</v>
      </c>
      <c r="C5023" s="399" t="s">
        <v>6327</v>
      </c>
      <c r="D5023" s="399" t="s">
        <v>6328</v>
      </c>
      <c r="E5023" s="400" t="s">
        <v>947</v>
      </c>
      <c r="F5023" s="399" t="s">
        <v>947</v>
      </c>
      <c r="G5023" s="399">
        <v>89470</v>
      </c>
      <c r="H5023" s="399" t="s">
        <v>6352</v>
      </c>
      <c r="I5023" s="399" t="s">
        <v>1205</v>
      </c>
      <c r="J5023" s="399" t="s">
        <v>1037</v>
      </c>
      <c r="K5023" s="400">
        <v>67.760000000000005</v>
      </c>
      <c r="L5023" s="399" t="s">
        <v>951</v>
      </c>
    </row>
    <row r="5024" spans="1:12" ht="13.5">
      <c r="A5024" s="399" t="s">
        <v>6196</v>
      </c>
      <c r="B5024" s="399" t="s">
        <v>6197</v>
      </c>
      <c r="C5024" s="399" t="s">
        <v>6327</v>
      </c>
      <c r="D5024" s="399" t="s">
        <v>6328</v>
      </c>
      <c r="E5024" s="400" t="s">
        <v>947</v>
      </c>
      <c r="F5024" s="399" t="s">
        <v>947</v>
      </c>
      <c r="G5024" s="399">
        <v>89471</v>
      </c>
      <c r="H5024" s="399" t="s">
        <v>6353</v>
      </c>
      <c r="I5024" s="399" t="s">
        <v>1205</v>
      </c>
      <c r="J5024" s="399" t="s">
        <v>1037</v>
      </c>
      <c r="K5024" s="400">
        <v>65.010000000000005</v>
      </c>
      <c r="L5024" s="399" t="s">
        <v>951</v>
      </c>
    </row>
    <row r="5025" spans="1:12" ht="13.5">
      <c r="A5025" s="399" t="s">
        <v>6196</v>
      </c>
      <c r="B5025" s="399" t="s">
        <v>6197</v>
      </c>
      <c r="C5025" s="399" t="s">
        <v>6327</v>
      </c>
      <c r="D5025" s="399" t="s">
        <v>6328</v>
      </c>
      <c r="E5025" s="400" t="s">
        <v>947</v>
      </c>
      <c r="F5025" s="399" t="s">
        <v>947</v>
      </c>
      <c r="G5025" s="399">
        <v>89472</v>
      </c>
      <c r="H5025" s="399" t="s">
        <v>6354</v>
      </c>
      <c r="I5025" s="399" t="s">
        <v>1205</v>
      </c>
      <c r="J5025" s="399" t="s">
        <v>1037</v>
      </c>
      <c r="K5025" s="400">
        <v>80.150000000000006</v>
      </c>
      <c r="L5025" s="399" t="s">
        <v>951</v>
      </c>
    </row>
    <row r="5026" spans="1:12" ht="13.5">
      <c r="A5026" s="399" t="s">
        <v>6196</v>
      </c>
      <c r="B5026" s="399" t="s">
        <v>6197</v>
      </c>
      <c r="C5026" s="399" t="s">
        <v>6327</v>
      </c>
      <c r="D5026" s="399" t="s">
        <v>6328</v>
      </c>
      <c r="E5026" s="400" t="s">
        <v>947</v>
      </c>
      <c r="F5026" s="399" t="s">
        <v>947</v>
      </c>
      <c r="G5026" s="399">
        <v>89473</v>
      </c>
      <c r="H5026" s="399" t="s">
        <v>6355</v>
      </c>
      <c r="I5026" s="399" t="s">
        <v>1205</v>
      </c>
      <c r="J5026" s="399" t="s">
        <v>1037</v>
      </c>
      <c r="K5026" s="400">
        <v>77.069999999999993</v>
      </c>
      <c r="L5026" s="399" t="s">
        <v>951</v>
      </c>
    </row>
    <row r="5027" spans="1:12" ht="13.5">
      <c r="A5027" s="399" t="s">
        <v>6196</v>
      </c>
      <c r="B5027" s="399" t="s">
        <v>6197</v>
      </c>
      <c r="C5027" s="399" t="s">
        <v>6327</v>
      </c>
      <c r="D5027" s="399" t="s">
        <v>6328</v>
      </c>
      <c r="E5027" s="400" t="s">
        <v>947</v>
      </c>
      <c r="F5027" s="399" t="s">
        <v>947</v>
      </c>
      <c r="G5027" s="399">
        <v>89474</v>
      </c>
      <c r="H5027" s="399" t="s">
        <v>6356</v>
      </c>
      <c r="I5027" s="399" t="s">
        <v>1205</v>
      </c>
      <c r="J5027" s="399" t="s">
        <v>1037</v>
      </c>
      <c r="K5027" s="400">
        <v>75.180000000000007</v>
      </c>
      <c r="L5027" s="399" t="s">
        <v>951</v>
      </c>
    </row>
    <row r="5028" spans="1:12" ht="13.5">
      <c r="A5028" s="399" t="s">
        <v>6196</v>
      </c>
      <c r="B5028" s="399" t="s">
        <v>6197</v>
      </c>
      <c r="C5028" s="399" t="s">
        <v>6327</v>
      </c>
      <c r="D5028" s="399" t="s">
        <v>6328</v>
      </c>
      <c r="E5028" s="400" t="s">
        <v>947</v>
      </c>
      <c r="F5028" s="399" t="s">
        <v>947</v>
      </c>
      <c r="G5028" s="399">
        <v>89475</v>
      </c>
      <c r="H5028" s="399" t="s">
        <v>6357</v>
      </c>
      <c r="I5028" s="399" t="s">
        <v>1205</v>
      </c>
      <c r="J5028" s="399" t="s">
        <v>1037</v>
      </c>
      <c r="K5028" s="400">
        <v>69.14</v>
      </c>
      <c r="L5028" s="399" t="s">
        <v>951</v>
      </c>
    </row>
    <row r="5029" spans="1:12" ht="13.5">
      <c r="A5029" s="399" t="s">
        <v>6196</v>
      </c>
      <c r="B5029" s="399" t="s">
        <v>6197</v>
      </c>
      <c r="C5029" s="399" t="s">
        <v>6327</v>
      </c>
      <c r="D5029" s="399" t="s">
        <v>6328</v>
      </c>
      <c r="E5029" s="400" t="s">
        <v>947</v>
      </c>
      <c r="F5029" s="399" t="s">
        <v>947</v>
      </c>
      <c r="G5029" s="399">
        <v>89476</v>
      </c>
      <c r="H5029" s="399" t="s">
        <v>6358</v>
      </c>
      <c r="I5029" s="399" t="s">
        <v>1205</v>
      </c>
      <c r="J5029" s="399" t="s">
        <v>1037</v>
      </c>
      <c r="K5029" s="400">
        <v>89.17</v>
      </c>
      <c r="L5029" s="399" t="s">
        <v>951</v>
      </c>
    </row>
    <row r="5030" spans="1:12" ht="13.5">
      <c r="A5030" s="399" t="s">
        <v>6196</v>
      </c>
      <c r="B5030" s="399" t="s">
        <v>6197</v>
      </c>
      <c r="C5030" s="399" t="s">
        <v>6327</v>
      </c>
      <c r="D5030" s="399" t="s">
        <v>6328</v>
      </c>
      <c r="E5030" s="400" t="s">
        <v>947</v>
      </c>
      <c r="F5030" s="399" t="s">
        <v>947</v>
      </c>
      <c r="G5030" s="399">
        <v>89477</v>
      </c>
      <c r="H5030" s="399" t="s">
        <v>6359</v>
      </c>
      <c r="I5030" s="399" t="s">
        <v>1205</v>
      </c>
      <c r="J5030" s="399" t="s">
        <v>1037</v>
      </c>
      <c r="K5030" s="400">
        <v>82.42</v>
      </c>
      <c r="L5030" s="399" t="s">
        <v>951</v>
      </c>
    </row>
    <row r="5031" spans="1:12" ht="13.5">
      <c r="A5031" s="399" t="s">
        <v>6196</v>
      </c>
      <c r="B5031" s="399" t="s">
        <v>6197</v>
      </c>
      <c r="C5031" s="399" t="s">
        <v>6327</v>
      </c>
      <c r="D5031" s="399" t="s">
        <v>6328</v>
      </c>
      <c r="E5031" s="400" t="s">
        <v>947</v>
      </c>
      <c r="F5031" s="399" t="s">
        <v>947</v>
      </c>
      <c r="G5031" s="399">
        <v>89478</v>
      </c>
      <c r="H5031" s="399" t="s">
        <v>6360</v>
      </c>
      <c r="I5031" s="399" t="s">
        <v>1205</v>
      </c>
      <c r="J5031" s="399" t="s">
        <v>1037</v>
      </c>
      <c r="K5031" s="400">
        <v>76.69</v>
      </c>
      <c r="L5031" s="399" t="s">
        <v>951</v>
      </c>
    </row>
    <row r="5032" spans="1:12" ht="13.5">
      <c r="A5032" s="399" t="s">
        <v>6196</v>
      </c>
      <c r="B5032" s="399" t="s">
        <v>6197</v>
      </c>
      <c r="C5032" s="399" t="s">
        <v>6327</v>
      </c>
      <c r="D5032" s="399" t="s">
        <v>6328</v>
      </c>
      <c r="E5032" s="400" t="s">
        <v>947</v>
      </c>
      <c r="F5032" s="399" t="s">
        <v>947</v>
      </c>
      <c r="G5032" s="399">
        <v>89479</v>
      </c>
      <c r="H5032" s="399" t="s">
        <v>6361</v>
      </c>
      <c r="I5032" s="399" t="s">
        <v>1205</v>
      </c>
      <c r="J5032" s="399" t="s">
        <v>1037</v>
      </c>
      <c r="K5032" s="400">
        <v>74.2</v>
      </c>
      <c r="L5032" s="399" t="s">
        <v>951</v>
      </c>
    </row>
    <row r="5033" spans="1:12" ht="13.5">
      <c r="A5033" s="399" t="s">
        <v>6196</v>
      </c>
      <c r="B5033" s="399" t="s">
        <v>6197</v>
      </c>
      <c r="C5033" s="399" t="s">
        <v>6327</v>
      </c>
      <c r="D5033" s="399" t="s">
        <v>6328</v>
      </c>
      <c r="E5033" s="400" t="s">
        <v>947</v>
      </c>
      <c r="F5033" s="399" t="s">
        <v>947</v>
      </c>
      <c r="G5033" s="399">
        <v>89480</v>
      </c>
      <c r="H5033" s="399" t="s">
        <v>6362</v>
      </c>
      <c r="I5033" s="399" t="s">
        <v>1205</v>
      </c>
      <c r="J5033" s="399" t="s">
        <v>1037</v>
      </c>
      <c r="K5033" s="400">
        <v>96.49</v>
      </c>
      <c r="L5033" s="399" t="s">
        <v>951</v>
      </c>
    </row>
    <row r="5034" spans="1:12" ht="13.5">
      <c r="A5034" s="399" t="s">
        <v>6196</v>
      </c>
      <c r="B5034" s="399" t="s">
        <v>6197</v>
      </c>
      <c r="C5034" s="399" t="s">
        <v>6327</v>
      </c>
      <c r="D5034" s="399" t="s">
        <v>6328</v>
      </c>
      <c r="E5034" s="400" t="s">
        <v>947</v>
      </c>
      <c r="F5034" s="399" t="s">
        <v>947</v>
      </c>
      <c r="G5034" s="399">
        <v>89483</v>
      </c>
      <c r="H5034" s="399" t="s">
        <v>6363</v>
      </c>
      <c r="I5034" s="399" t="s">
        <v>1205</v>
      </c>
      <c r="J5034" s="399" t="s">
        <v>1037</v>
      </c>
      <c r="K5034" s="400">
        <v>93.75</v>
      </c>
      <c r="L5034" s="399" t="s">
        <v>951</v>
      </c>
    </row>
    <row r="5035" spans="1:12" ht="13.5">
      <c r="A5035" s="399" t="s">
        <v>6196</v>
      </c>
      <c r="B5035" s="399" t="s">
        <v>6197</v>
      </c>
      <c r="C5035" s="399" t="s">
        <v>6327</v>
      </c>
      <c r="D5035" s="399" t="s">
        <v>6328</v>
      </c>
      <c r="E5035" s="400" t="s">
        <v>947</v>
      </c>
      <c r="F5035" s="399" t="s">
        <v>947</v>
      </c>
      <c r="G5035" s="399">
        <v>89484</v>
      </c>
      <c r="H5035" s="399" t="s">
        <v>6364</v>
      </c>
      <c r="I5035" s="399" t="s">
        <v>1205</v>
      </c>
      <c r="J5035" s="399" t="s">
        <v>1037</v>
      </c>
      <c r="K5035" s="400">
        <v>84.42</v>
      </c>
      <c r="L5035" s="399" t="s">
        <v>951</v>
      </c>
    </row>
    <row r="5036" spans="1:12" ht="13.5">
      <c r="A5036" s="399" t="s">
        <v>6196</v>
      </c>
      <c r="B5036" s="399" t="s">
        <v>6197</v>
      </c>
      <c r="C5036" s="399" t="s">
        <v>6327</v>
      </c>
      <c r="D5036" s="399" t="s">
        <v>6328</v>
      </c>
      <c r="E5036" s="400" t="s">
        <v>947</v>
      </c>
      <c r="F5036" s="399" t="s">
        <v>947</v>
      </c>
      <c r="G5036" s="399">
        <v>89486</v>
      </c>
      <c r="H5036" s="399" t="s">
        <v>6365</v>
      </c>
      <c r="I5036" s="399" t="s">
        <v>1205</v>
      </c>
      <c r="J5036" s="399" t="s">
        <v>1037</v>
      </c>
      <c r="K5036" s="400">
        <v>78.62</v>
      </c>
      <c r="L5036" s="399" t="s">
        <v>951</v>
      </c>
    </row>
    <row r="5037" spans="1:12" ht="13.5">
      <c r="A5037" s="399" t="s">
        <v>6196</v>
      </c>
      <c r="B5037" s="399" t="s">
        <v>6197</v>
      </c>
      <c r="C5037" s="399" t="s">
        <v>6327</v>
      </c>
      <c r="D5037" s="399" t="s">
        <v>6328</v>
      </c>
      <c r="E5037" s="400" t="s">
        <v>947</v>
      </c>
      <c r="F5037" s="399" t="s">
        <v>947</v>
      </c>
      <c r="G5037" s="399">
        <v>89487</v>
      </c>
      <c r="H5037" s="399" t="s">
        <v>6366</v>
      </c>
      <c r="I5037" s="399" t="s">
        <v>1205</v>
      </c>
      <c r="J5037" s="399" t="s">
        <v>1037</v>
      </c>
      <c r="K5037" s="400">
        <v>105.31</v>
      </c>
      <c r="L5037" s="399" t="s">
        <v>951</v>
      </c>
    </row>
    <row r="5038" spans="1:12" ht="13.5">
      <c r="A5038" s="399" t="s">
        <v>6196</v>
      </c>
      <c r="B5038" s="399" t="s">
        <v>6197</v>
      </c>
      <c r="C5038" s="399" t="s">
        <v>6327</v>
      </c>
      <c r="D5038" s="399" t="s">
        <v>6328</v>
      </c>
      <c r="E5038" s="400" t="s">
        <v>947</v>
      </c>
      <c r="F5038" s="399" t="s">
        <v>947</v>
      </c>
      <c r="G5038" s="399">
        <v>89488</v>
      </c>
      <c r="H5038" s="399" t="s">
        <v>6367</v>
      </c>
      <c r="I5038" s="399" t="s">
        <v>1205</v>
      </c>
      <c r="J5038" s="399" t="s">
        <v>1037</v>
      </c>
      <c r="K5038" s="400">
        <v>98.7</v>
      </c>
      <c r="L5038" s="399" t="s">
        <v>951</v>
      </c>
    </row>
    <row r="5039" spans="1:12" ht="13.5">
      <c r="A5039" s="399" t="s">
        <v>6196</v>
      </c>
      <c r="B5039" s="399" t="s">
        <v>6197</v>
      </c>
      <c r="C5039" s="399" t="s">
        <v>6327</v>
      </c>
      <c r="D5039" s="399" t="s">
        <v>6328</v>
      </c>
      <c r="E5039" s="400" t="s">
        <v>947</v>
      </c>
      <c r="F5039" s="399" t="s">
        <v>947</v>
      </c>
      <c r="G5039" s="399">
        <v>91815</v>
      </c>
      <c r="H5039" s="399" t="s">
        <v>6368</v>
      </c>
      <c r="I5039" s="399" t="s">
        <v>1205</v>
      </c>
      <c r="J5039" s="399" t="s">
        <v>1037</v>
      </c>
      <c r="K5039" s="400">
        <v>55.12</v>
      </c>
      <c r="L5039" s="399" t="s">
        <v>951</v>
      </c>
    </row>
    <row r="5040" spans="1:12" ht="13.5">
      <c r="A5040" s="399" t="s">
        <v>6196</v>
      </c>
      <c r="B5040" s="399" t="s">
        <v>6197</v>
      </c>
      <c r="C5040" s="399" t="s">
        <v>6327</v>
      </c>
      <c r="D5040" s="399" t="s">
        <v>6328</v>
      </c>
      <c r="E5040" s="400" t="s">
        <v>947</v>
      </c>
      <c r="F5040" s="399" t="s">
        <v>947</v>
      </c>
      <c r="G5040" s="399">
        <v>91816</v>
      </c>
      <c r="H5040" s="399" t="s">
        <v>6369</v>
      </c>
      <c r="I5040" s="399" t="s">
        <v>1205</v>
      </c>
      <c r="J5040" s="399" t="s">
        <v>1037</v>
      </c>
      <c r="K5040" s="400">
        <v>64.040000000000006</v>
      </c>
      <c r="L5040" s="399" t="s">
        <v>951</v>
      </c>
    </row>
    <row r="5041" spans="1:12" ht="13.5">
      <c r="A5041" s="399" t="s">
        <v>6196</v>
      </c>
      <c r="B5041" s="399" t="s">
        <v>6197</v>
      </c>
      <c r="C5041" s="399" t="s">
        <v>6370</v>
      </c>
      <c r="D5041" s="399" t="s">
        <v>6371</v>
      </c>
      <c r="E5041" s="400" t="s">
        <v>947</v>
      </c>
      <c r="F5041" s="399" t="s">
        <v>947</v>
      </c>
      <c r="G5041" s="399">
        <v>72139</v>
      </c>
      <c r="H5041" s="399" t="s">
        <v>6372</v>
      </c>
      <c r="I5041" s="399" t="s">
        <v>1205</v>
      </c>
      <c r="J5041" s="399" t="s">
        <v>1037</v>
      </c>
      <c r="K5041" s="400">
        <v>430.56</v>
      </c>
      <c r="L5041" s="399" t="s">
        <v>951</v>
      </c>
    </row>
    <row r="5042" spans="1:12" ht="13.5">
      <c r="A5042" s="399" t="s">
        <v>6196</v>
      </c>
      <c r="B5042" s="399" t="s">
        <v>6197</v>
      </c>
      <c r="C5042" s="399" t="s">
        <v>6370</v>
      </c>
      <c r="D5042" s="399" t="s">
        <v>6371</v>
      </c>
      <c r="E5042" s="400" t="s">
        <v>947</v>
      </c>
      <c r="F5042" s="399" t="s">
        <v>947</v>
      </c>
      <c r="G5042" s="399">
        <v>72175</v>
      </c>
      <c r="H5042" s="399" t="s">
        <v>6373</v>
      </c>
      <c r="I5042" s="399" t="s">
        <v>1205</v>
      </c>
      <c r="J5042" s="399" t="s">
        <v>1037</v>
      </c>
      <c r="K5042" s="400">
        <v>433.31</v>
      </c>
      <c r="L5042" s="399" t="s">
        <v>951</v>
      </c>
    </row>
    <row r="5043" spans="1:12" ht="13.5">
      <c r="A5043" s="399" t="s">
        <v>6196</v>
      </c>
      <c r="B5043" s="399" t="s">
        <v>6197</v>
      </c>
      <c r="C5043" s="399" t="s">
        <v>6370</v>
      </c>
      <c r="D5043" s="399" t="s">
        <v>6371</v>
      </c>
      <c r="E5043" s="400" t="s">
        <v>947</v>
      </c>
      <c r="F5043" s="399" t="s">
        <v>947</v>
      </c>
      <c r="G5043" s="399">
        <v>72176</v>
      </c>
      <c r="H5043" s="399" t="s">
        <v>6374</v>
      </c>
      <c r="I5043" s="399" t="s">
        <v>1205</v>
      </c>
      <c r="J5043" s="399" t="s">
        <v>1037</v>
      </c>
      <c r="K5043" s="400">
        <v>436.31</v>
      </c>
      <c r="L5043" s="399" t="s">
        <v>951</v>
      </c>
    </row>
    <row r="5044" spans="1:12" ht="13.5">
      <c r="A5044" s="399" t="s">
        <v>6196</v>
      </c>
      <c r="B5044" s="399" t="s">
        <v>6197</v>
      </c>
      <c r="C5044" s="399" t="s">
        <v>6375</v>
      </c>
      <c r="D5044" s="399" t="s">
        <v>6376</v>
      </c>
      <c r="E5044" s="400" t="s">
        <v>947</v>
      </c>
      <c r="F5044" s="399" t="s">
        <v>947</v>
      </c>
      <c r="G5044" s="399">
        <v>72178</v>
      </c>
      <c r="H5044" s="399" t="s">
        <v>6377</v>
      </c>
      <c r="I5044" s="399" t="s">
        <v>1205</v>
      </c>
      <c r="J5044" s="399" t="s">
        <v>1037</v>
      </c>
      <c r="K5044" s="400">
        <v>26.8</v>
      </c>
      <c r="L5044" s="399" t="s">
        <v>951</v>
      </c>
    </row>
    <row r="5045" spans="1:12" ht="13.5">
      <c r="A5045" s="399" t="s">
        <v>6196</v>
      </c>
      <c r="B5045" s="399" t="s">
        <v>6197</v>
      </c>
      <c r="C5045" s="399" t="s">
        <v>6375</v>
      </c>
      <c r="D5045" s="399" t="s">
        <v>6376</v>
      </c>
      <c r="E5045" s="400" t="s">
        <v>947</v>
      </c>
      <c r="F5045" s="399" t="s">
        <v>947</v>
      </c>
      <c r="G5045" s="399">
        <v>72179</v>
      </c>
      <c r="H5045" s="399" t="s">
        <v>6378</v>
      </c>
      <c r="I5045" s="399" t="s">
        <v>1205</v>
      </c>
      <c r="J5045" s="399" t="s">
        <v>1440</v>
      </c>
      <c r="K5045" s="400">
        <v>56.12</v>
      </c>
      <c r="L5045" s="399" t="s">
        <v>951</v>
      </c>
    </row>
    <row r="5046" spans="1:12" ht="13.5">
      <c r="A5046" s="399" t="s">
        <v>6196</v>
      </c>
      <c r="B5046" s="399" t="s">
        <v>6197</v>
      </c>
      <c r="C5046" s="399" t="s">
        <v>6375</v>
      </c>
      <c r="D5046" s="399" t="s">
        <v>6376</v>
      </c>
      <c r="E5046" s="400" t="s">
        <v>947</v>
      </c>
      <c r="F5046" s="399" t="s">
        <v>947</v>
      </c>
      <c r="G5046" s="399">
        <v>72180</v>
      </c>
      <c r="H5046" s="399" t="s">
        <v>6379</v>
      </c>
      <c r="I5046" s="399" t="s">
        <v>1205</v>
      </c>
      <c r="J5046" s="399" t="s">
        <v>1037</v>
      </c>
      <c r="K5046" s="400">
        <v>16.350000000000001</v>
      </c>
      <c r="L5046" s="399" t="s">
        <v>951</v>
      </c>
    </row>
    <row r="5047" spans="1:12" ht="13.5">
      <c r="A5047" s="399" t="s">
        <v>6196</v>
      </c>
      <c r="B5047" s="399" t="s">
        <v>6197</v>
      </c>
      <c r="C5047" s="399" t="s">
        <v>6375</v>
      </c>
      <c r="D5047" s="399" t="s">
        <v>6376</v>
      </c>
      <c r="E5047" s="400" t="s">
        <v>947</v>
      </c>
      <c r="F5047" s="399" t="s">
        <v>947</v>
      </c>
      <c r="G5047" s="399">
        <v>72181</v>
      </c>
      <c r="H5047" s="399" t="s">
        <v>6380</v>
      </c>
      <c r="I5047" s="399" t="s">
        <v>1205</v>
      </c>
      <c r="J5047" s="399" t="s">
        <v>1037</v>
      </c>
      <c r="K5047" s="400">
        <v>33.11</v>
      </c>
      <c r="L5047" s="399" t="s">
        <v>951</v>
      </c>
    </row>
    <row r="5048" spans="1:12" ht="13.5">
      <c r="A5048" s="399" t="s">
        <v>6196</v>
      </c>
      <c r="B5048" s="399" t="s">
        <v>6197</v>
      </c>
      <c r="C5048" s="399" t="s">
        <v>6375</v>
      </c>
      <c r="D5048" s="399" t="s">
        <v>6376</v>
      </c>
      <c r="E5048" s="400">
        <v>73774</v>
      </c>
      <c r="F5048" s="399" t="s">
        <v>6381</v>
      </c>
      <c r="G5048" s="399" t="s">
        <v>6382</v>
      </c>
      <c r="H5048" s="399" t="s">
        <v>6383</v>
      </c>
      <c r="I5048" s="399" t="s">
        <v>1205</v>
      </c>
      <c r="J5048" s="399" t="s">
        <v>1037</v>
      </c>
      <c r="K5048" s="400">
        <v>281.77</v>
      </c>
      <c r="L5048" s="399" t="s">
        <v>951</v>
      </c>
    </row>
    <row r="5049" spans="1:12" ht="13.5">
      <c r="A5049" s="399" t="s">
        <v>6196</v>
      </c>
      <c r="B5049" s="399" t="s">
        <v>6197</v>
      </c>
      <c r="C5049" s="399" t="s">
        <v>6375</v>
      </c>
      <c r="D5049" s="399" t="s">
        <v>6376</v>
      </c>
      <c r="E5049" s="400">
        <v>73909</v>
      </c>
      <c r="F5049" s="399" t="s">
        <v>6384</v>
      </c>
      <c r="G5049" s="399" t="s">
        <v>6385</v>
      </c>
      <c r="H5049" s="399" t="s">
        <v>6386</v>
      </c>
      <c r="I5049" s="399" t="s">
        <v>1205</v>
      </c>
      <c r="J5049" s="399" t="s">
        <v>1037</v>
      </c>
      <c r="K5049" s="400">
        <v>236.52</v>
      </c>
      <c r="L5049" s="399" t="s">
        <v>951</v>
      </c>
    </row>
    <row r="5050" spans="1:12" ht="13.5">
      <c r="A5050" s="399" t="s">
        <v>6196</v>
      </c>
      <c r="B5050" s="399" t="s">
        <v>6197</v>
      </c>
      <c r="C5050" s="399" t="s">
        <v>6375</v>
      </c>
      <c r="D5050" s="399" t="s">
        <v>6376</v>
      </c>
      <c r="E5050" s="400">
        <v>74229</v>
      </c>
      <c r="F5050" s="399" t="s">
        <v>6387</v>
      </c>
      <c r="G5050" s="399" t="s">
        <v>6388</v>
      </c>
      <c r="H5050" s="399" t="s">
        <v>6389</v>
      </c>
      <c r="I5050" s="399" t="s">
        <v>1205</v>
      </c>
      <c r="J5050" s="399" t="s">
        <v>1037</v>
      </c>
      <c r="K5050" s="400">
        <v>451.07</v>
      </c>
      <c r="L5050" s="399" t="s">
        <v>951</v>
      </c>
    </row>
    <row r="5051" spans="1:12" ht="13.5">
      <c r="A5051" s="399" t="s">
        <v>6196</v>
      </c>
      <c r="B5051" s="399" t="s">
        <v>6197</v>
      </c>
      <c r="C5051" s="399" t="s">
        <v>6375</v>
      </c>
      <c r="D5051" s="399" t="s">
        <v>6376</v>
      </c>
      <c r="E5051" s="400" t="s">
        <v>947</v>
      </c>
      <c r="F5051" s="399" t="s">
        <v>947</v>
      </c>
      <c r="G5051" s="399">
        <v>79627</v>
      </c>
      <c r="H5051" s="399" t="s">
        <v>6390</v>
      </c>
      <c r="I5051" s="399" t="s">
        <v>1205</v>
      </c>
      <c r="J5051" s="399" t="s">
        <v>1037</v>
      </c>
      <c r="K5051" s="400">
        <v>683.04</v>
      </c>
      <c r="L5051" s="399" t="s">
        <v>951</v>
      </c>
    </row>
    <row r="5052" spans="1:12" ht="13.5">
      <c r="A5052" s="399" t="s">
        <v>6196</v>
      </c>
      <c r="B5052" s="399" t="s">
        <v>6197</v>
      </c>
      <c r="C5052" s="399" t="s">
        <v>6375</v>
      </c>
      <c r="D5052" s="399" t="s">
        <v>6376</v>
      </c>
      <c r="E5052" s="400" t="s">
        <v>947</v>
      </c>
      <c r="F5052" s="399" t="s">
        <v>947</v>
      </c>
      <c r="G5052" s="399">
        <v>96358</v>
      </c>
      <c r="H5052" s="399" t="s">
        <v>6391</v>
      </c>
      <c r="I5052" s="399" t="s">
        <v>1205</v>
      </c>
      <c r="J5052" s="399" t="s">
        <v>950</v>
      </c>
      <c r="K5052" s="400">
        <v>79.180000000000007</v>
      </c>
      <c r="L5052" s="399" t="s">
        <v>951</v>
      </c>
    </row>
    <row r="5053" spans="1:12" ht="13.5">
      <c r="A5053" s="399" t="s">
        <v>6196</v>
      </c>
      <c r="B5053" s="399" t="s">
        <v>6197</v>
      </c>
      <c r="C5053" s="399" t="s">
        <v>6375</v>
      </c>
      <c r="D5053" s="399" t="s">
        <v>6376</v>
      </c>
      <c r="E5053" s="400" t="s">
        <v>947</v>
      </c>
      <c r="F5053" s="399" t="s">
        <v>947</v>
      </c>
      <c r="G5053" s="399">
        <v>96359</v>
      </c>
      <c r="H5053" s="399" t="s">
        <v>6392</v>
      </c>
      <c r="I5053" s="399" t="s">
        <v>1205</v>
      </c>
      <c r="J5053" s="399" t="s">
        <v>950</v>
      </c>
      <c r="K5053" s="400">
        <v>86.38</v>
      </c>
      <c r="L5053" s="399" t="s">
        <v>951</v>
      </c>
    </row>
    <row r="5054" spans="1:12" ht="13.5">
      <c r="A5054" s="399" t="s">
        <v>6196</v>
      </c>
      <c r="B5054" s="399" t="s">
        <v>6197</v>
      </c>
      <c r="C5054" s="399" t="s">
        <v>6375</v>
      </c>
      <c r="D5054" s="399" t="s">
        <v>6376</v>
      </c>
      <c r="E5054" s="400" t="s">
        <v>947</v>
      </c>
      <c r="F5054" s="399" t="s">
        <v>947</v>
      </c>
      <c r="G5054" s="399">
        <v>96360</v>
      </c>
      <c r="H5054" s="399" t="s">
        <v>6393</v>
      </c>
      <c r="I5054" s="399" t="s">
        <v>1205</v>
      </c>
      <c r="J5054" s="399" t="s">
        <v>950</v>
      </c>
      <c r="K5054" s="400">
        <v>98.45</v>
      </c>
      <c r="L5054" s="399" t="s">
        <v>951</v>
      </c>
    </row>
    <row r="5055" spans="1:12" ht="13.5">
      <c r="A5055" s="399" t="s">
        <v>6196</v>
      </c>
      <c r="B5055" s="399" t="s">
        <v>6197</v>
      </c>
      <c r="C5055" s="399" t="s">
        <v>6375</v>
      </c>
      <c r="D5055" s="399" t="s">
        <v>6376</v>
      </c>
      <c r="E5055" s="400" t="s">
        <v>947</v>
      </c>
      <c r="F5055" s="399" t="s">
        <v>947</v>
      </c>
      <c r="G5055" s="399">
        <v>96361</v>
      </c>
      <c r="H5055" s="399" t="s">
        <v>6394</v>
      </c>
      <c r="I5055" s="399" t="s">
        <v>1205</v>
      </c>
      <c r="J5055" s="399" t="s">
        <v>950</v>
      </c>
      <c r="K5055" s="400">
        <v>112.37</v>
      </c>
      <c r="L5055" s="399" t="s">
        <v>951</v>
      </c>
    </row>
    <row r="5056" spans="1:12" ht="13.5">
      <c r="A5056" s="399" t="s">
        <v>6196</v>
      </c>
      <c r="B5056" s="399" t="s">
        <v>6197</v>
      </c>
      <c r="C5056" s="399" t="s">
        <v>6375</v>
      </c>
      <c r="D5056" s="399" t="s">
        <v>6376</v>
      </c>
      <c r="E5056" s="400" t="s">
        <v>947</v>
      </c>
      <c r="F5056" s="399" t="s">
        <v>947</v>
      </c>
      <c r="G5056" s="399">
        <v>96362</v>
      </c>
      <c r="H5056" s="399" t="s">
        <v>6395</v>
      </c>
      <c r="I5056" s="399" t="s">
        <v>1205</v>
      </c>
      <c r="J5056" s="399" t="s">
        <v>950</v>
      </c>
      <c r="K5056" s="400">
        <v>105.39</v>
      </c>
      <c r="L5056" s="399" t="s">
        <v>951</v>
      </c>
    </row>
    <row r="5057" spans="1:12" ht="13.5">
      <c r="A5057" s="399" t="s">
        <v>6196</v>
      </c>
      <c r="B5057" s="399" t="s">
        <v>6197</v>
      </c>
      <c r="C5057" s="399" t="s">
        <v>6375</v>
      </c>
      <c r="D5057" s="399" t="s">
        <v>6376</v>
      </c>
      <c r="E5057" s="400" t="s">
        <v>947</v>
      </c>
      <c r="F5057" s="399" t="s">
        <v>947</v>
      </c>
      <c r="G5057" s="399">
        <v>96363</v>
      </c>
      <c r="H5057" s="399" t="s">
        <v>6396</v>
      </c>
      <c r="I5057" s="399" t="s">
        <v>1205</v>
      </c>
      <c r="J5057" s="399" t="s">
        <v>950</v>
      </c>
      <c r="K5057" s="400">
        <v>112.88</v>
      </c>
      <c r="L5057" s="399" t="s">
        <v>951</v>
      </c>
    </row>
    <row r="5058" spans="1:12" ht="13.5">
      <c r="A5058" s="399" t="s">
        <v>6196</v>
      </c>
      <c r="B5058" s="399" t="s">
        <v>6197</v>
      </c>
      <c r="C5058" s="399" t="s">
        <v>6375</v>
      </c>
      <c r="D5058" s="399" t="s">
        <v>6376</v>
      </c>
      <c r="E5058" s="400" t="s">
        <v>947</v>
      </c>
      <c r="F5058" s="399" t="s">
        <v>947</v>
      </c>
      <c r="G5058" s="399">
        <v>96364</v>
      </c>
      <c r="H5058" s="399" t="s">
        <v>6397</v>
      </c>
      <c r="I5058" s="399" t="s">
        <v>1205</v>
      </c>
      <c r="J5058" s="399" t="s">
        <v>950</v>
      </c>
      <c r="K5058" s="400">
        <v>124.65</v>
      </c>
      <c r="L5058" s="399" t="s">
        <v>951</v>
      </c>
    </row>
    <row r="5059" spans="1:12" ht="13.5">
      <c r="A5059" s="399" t="s">
        <v>6196</v>
      </c>
      <c r="B5059" s="399" t="s">
        <v>6197</v>
      </c>
      <c r="C5059" s="399" t="s">
        <v>6375</v>
      </c>
      <c r="D5059" s="399" t="s">
        <v>6376</v>
      </c>
      <c r="E5059" s="400" t="s">
        <v>947</v>
      </c>
      <c r="F5059" s="399" t="s">
        <v>947</v>
      </c>
      <c r="G5059" s="399">
        <v>96365</v>
      </c>
      <c r="H5059" s="399" t="s">
        <v>6398</v>
      </c>
      <c r="I5059" s="399" t="s">
        <v>1205</v>
      </c>
      <c r="J5059" s="399" t="s">
        <v>950</v>
      </c>
      <c r="K5059" s="400">
        <v>138.86000000000001</v>
      </c>
      <c r="L5059" s="399" t="s">
        <v>951</v>
      </c>
    </row>
    <row r="5060" spans="1:12" ht="13.5">
      <c r="A5060" s="399" t="s">
        <v>6196</v>
      </c>
      <c r="B5060" s="399" t="s">
        <v>6197</v>
      </c>
      <c r="C5060" s="399" t="s">
        <v>6375</v>
      </c>
      <c r="D5060" s="399" t="s">
        <v>6376</v>
      </c>
      <c r="E5060" s="400" t="s">
        <v>947</v>
      </c>
      <c r="F5060" s="399" t="s">
        <v>947</v>
      </c>
      <c r="G5060" s="399">
        <v>96366</v>
      </c>
      <c r="H5060" s="399" t="s">
        <v>6399</v>
      </c>
      <c r="I5060" s="399" t="s">
        <v>1205</v>
      </c>
      <c r="J5060" s="399" t="s">
        <v>950</v>
      </c>
      <c r="K5060" s="400">
        <v>131.61000000000001</v>
      </c>
      <c r="L5060" s="399" t="s">
        <v>951</v>
      </c>
    </row>
    <row r="5061" spans="1:12" ht="13.5">
      <c r="A5061" s="399" t="s">
        <v>6196</v>
      </c>
      <c r="B5061" s="399" t="s">
        <v>6197</v>
      </c>
      <c r="C5061" s="399" t="s">
        <v>6375</v>
      </c>
      <c r="D5061" s="399" t="s">
        <v>6376</v>
      </c>
      <c r="E5061" s="400" t="s">
        <v>947</v>
      </c>
      <c r="F5061" s="399" t="s">
        <v>947</v>
      </c>
      <c r="G5061" s="399">
        <v>96367</v>
      </c>
      <c r="H5061" s="399" t="s">
        <v>6400</v>
      </c>
      <c r="I5061" s="399" t="s">
        <v>1205</v>
      </c>
      <c r="J5061" s="399" t="s">
        <v>950</v>
      </c>
      <c r="K5061" s="400">
        <v>139.38</v>
      </c>
      <c r="L5061" s="399" t="s">
        <v>951</v>
      </c>
    </row>
    <row r="5062" spans="1:12" ht="13.5">
      <c r="A5062" s="399" t="s">
        <v>6196</v>
      </c>
      <c r="B5062" s="399" t="s">
        <v>6197</v>
      </c>
      <c r="C5062" s="399" t="s">
        <v>6375</v>
      </c>
      <c r="D5062" s="399" t="s">
        <v>6376</v>
      </c>
      <c r="E5062" s="400" t="s">
        <v>947</v>
      </c>
      <c r="F5062" s="399" t="s">
        <v>947</v>
      </c>
      <c r="G5062" s="399">
        <v>96368</v>
      </c>
      <c r="H5062" s="399" t="s">
        <v>6401</v>
      </c>
      <c r="I5062" s="399" t="s">
        <v>1205</v>
      </c>
      <c r="J5062" s="399" t="s">
        <v>950</v>
      </c>
      <c r="K5062" s="400">
        <v>150.87</v>
      </c>
      <c r="L5062" s="399" t="s">
        <v>951</v>
      </c>
    </row>
    <row r="5063" spans="1:12" ht="13.5">
      <c r="A5063" s="399" t="s">
        <v>6196</v>
      </c>
      <c r="B5063" s="399" t="s">
        <v>6197</v>
      </c>
      <c r="C5063" s="399" t="s">
        <v>6375</v>
      </c>
      <c r="D5063" s="399" t="s">
        <v>6376</v>
      </c>
      <c r="E5063" s="400" t="s">
        <v>947</v>
      </c>
      <c r="F5063" s="399" t="s">
        <v>947</v>
      </c>
      <c r="G5063" s="399">
        <v>96369</v>
      </c>
      <c r="H5063" s="399" t="s">
        <v>6402</v>
      </c>
      <c r="I5063" s="399" t="s">
        <v>1205</v>
      </c>
      <c r="J5063" s="399" t="s">
        <v>950</v>
      </c>
      <c r="K5063" s="400">
        <v>165.38</v>
      </c>
      <c r="L5063" s="399" t="s">
        <v>951</v>
      </c>
    </row>
    <row r="5064" spans="1:12" ht="13.5">
      <c r="A5064" s="399" t="s">
        <v>6196</v>
      </c>
      <c r="B5064" s="399" t="s">
        <v>6197</v>
      </c>
      <c r="C5064" s="399" t="s">
        <v>6375</v>
      </c>
      <c r="D5064" s="399" t="s">
        <v>6376</v>
      </c>
      <c r="E5064" s="400" t="s">
        <v>947</v>
      </c>
      <c r="F5064" s="399" t="s">
        <v>947</v>
      </c>
      <c r="G5064" s="399">
        <v>96370</v>
      </c>
      <c r="H5064" s="399" t="s">
        <v>6403</v>
      </c>
      <c r="I5064" s="399" t="s">
        <v>1205</v>
      </c>
      <c r="J5064" s="399" t="s">
        <v>950</v>
      </c>
      <c r="K5064" s="400">
        <v>49.67</v>
      </c>
      <c r="L5064" s="399" t="s">
        <v>951</v>
      </c>
    </row>
    <row r="5065" spans="1:12" ht="13.5">
      <c r="A5065" s="399" t="s">
        <v>6196</v>
      </c>
      <c r="B5065" s="399" t="s">
        <v>6197</v>
      </c>
      <c r="C5065" s="399" t="s">
        <v>6375</v>
      </c>
      <c r="D5065" s="399" t="s">
        <v>6376</v>
      </c>
      <c r="E5065" s="400" t="s">
        <v>947</v>
      </c>
      <c r="F5065" s="399" t="s">
        <v>947</v>
      </c>
      <c r="G5065" s="399">
        <v>96371</v>
      </c>
      <c r="H5065" s="399" t="s">
        <v>6404</v>
      </c>
      <c r="I5065" s="399" t="s">
        <v>1205</v>
      </c>
      <c r="J5065" s="399" t="s">
        <v>950</v>
      </c>
      <c r="K5065" s="400">
        <v>56.7</v>
      </c>
      <c r="L5065" s="399" t="s">
        <v>951</v>
      </c>
    </row>
    <row r="5066" spans="1:12" ht="13.5">
      <c r="A5066" s="399" t="s">
        <v>6196</v>
      </c>
      <c r="B5066" s="399" t="s">
        <v>6197</v>
      </c>
      <c r="C5066" s="399" t="s">
        <v>6375</v>
      </c>
      <c r="D5066" s="399" t="s">
        <v>6376</v>
      </c>
      <c r="E5066" s="400" t="s">
        <v>947</v>
      </c>
      <c r="F5066" s="399" t="s">
        <v>947</v>
      </c>
      <c r="G5066" s="399">
        <v>96372</v>
      </c>
      <c r="H5066" s="399" t="s">
        <v>6405</v>
      </c>
      <c r="I5066" s="399" t="s">
        <v>1205</v>
      </c>
      <c r="J5066" s="399" t="s">
        <v>950</v>
      </c>
      <c r="K5066" s="400">
        <v>22.63</v>
      </c>
      <c r="L5066" s="399" t="s">
        <v>951</v>
      </c>
    </row>
    <row r="5067" spans="1:12" ht="13.5">
      <c r="A5067" s="399" t="s">
        <v>6196</v>
      </c>
      <c r="B5067" s="399" t="s">
        <v>6197</v>
      </c>
      <c r="C5067" s="399" t="s">
        <v>6375</v>
      </c>
      <c r="D5067" s="399" t="s">
        <v>6376</v>
      </c>
      <c r="E5067" s="400" t="s">
        <v>947</v>
      </c>
      <c r="F5067" s="399" t="s">
        <v>947</v>
      </c>
      <c r="G5067" s="399">
        <v>96373</v>
      </c>
      <c r="H5067" s="399" t="s">
        <v>6406</v>
      </c>
      <c r="I5067" s="399" t="s">
        <v>949</v>
      </c>
      <c r="J5067" s="399" t="s">
        <v>1037</v>
      </c>
      <c r="K5067" s="400">
        <v>7.18</v>
      </c>
      <c r="L5067" s="399" t="s">
        <v>951</v>
      </c>
    </row>
    <row r="5068" spans="1:12" ht="13.5">
      <c r="A5068" s="399" t="s">
        <v>6196</v>
      </c>
      <c r="B5068" s="399" t="s">
        <v>6197</v>
      </c>
      <c r="C5068" s="399" t="s">
        <v>6375</v>
      </c>
      <c r="D5068" s="399" t="s">
        <v>6376</v>
      </c>
      <c r="E5068" s="400" t="s">
        <v>947</v>
      </c>
      <c r="F5068" s="399" t="s">
        <v>947</v>
      </c>
      <c r="G5068" s="399">
        <v>96374</v>
      </c>
      <c r="H5068" s="399" t="s">
        <v>6407</v>
      </c>
      <c r="I5068" s="399" t="s">
        <v>949</v>
      </c>
      <c r="J5068" s="399" t="s">
        <v>1037</v>
      </c>
      <c r="K5068" s="400">
        <v>27.43</v>
      </c>
      <c r="L5068" s="399" t="s">
        <v>951</v>
      </c>
    </row>
    <row r="5069" spans="1:12" ht="13.5">
      <c r="A5069" s="399" t="s">
        <v>6196</v>
      </c>
      <c r="B5069" s="399" t="s">
        <v>6197</v>
      </c>
      <c r="C5069" s="399" t="s">
        <v>6408</v>
      </c>
      <c r="D5069" s="399" t="s">
        <v>6409</v>
      </c>
      <c r="E5069" s="400">
        <v>73863</v>
      </c>
      <c r="F5069" s="399" t="s">
        <v>6410</v>
      </c>
      <c r="G5069" s="399" t="s">
        <v>6411</v>
      </c>
      <c r="H5069" s="399" t="s">
        <v>6412</v>
      </c>
      <c r="I5069" s="399" t="s">
        <v>1205</v>
      </c>
      <c r="J5069" s="399" t="s">
        <v>950</v>
      </c>
      <c r="K5069" s="400">
        <v>60.53</v>
      </c>
      <c r="L5069" s="399" t="s">
        <v>951</v>
      </c>
    </row>
    <row r="5070" spans="1:12" ht="13.5">
      <c r="A5070" s="399" t="s">
        <v>6196</v>
      </c>
      <c r="B5070" s="399" t="s">
        <v>6197</v>
      </c>
      <c r="C5070" s="399" t="s">
        <v>6408</v>
      </c>
      <c r="D5070" s="399" t="s">
        <v>6409</v>
      </c>
      <c r="E5070" s="400">
        <v>73863</v>
      </c>
      <c r="F5070" s="399" t="s">
        <v>6410</v>
      </c>
      <c r="G5070" s="399" t="s">
        <v>6413</v>
      </c>
      <c r="H5070" s="399" t="s">
        <v>6414</v>
      </c>
      <c r="I5070" s="399" t="s">
        <v>1205</v>
      </c>
      <c r="J5070" s="399" t="s">
        <v>950</v>
      </c>
      <c r="K5070" s="400">
        <v>123.7</v>
      </c>
      <c r="L5070" s="399" t="s">
        <v>951</v>
      </c>
    </row>
    <row r="5071" spans="1:12" ht="13.5">
      <c r="A5071" s="399" t="s">
        <v>6415</v>
      </c>
      <c r="B5071" s="399" t="s">
        <v>6416</v>
      </c>
      <c r="C5071" s="399" t="s">
        <v>6417</v>
      </c>
      <c r="D5071" s="399" t="s">
        <v>6418</v>
      </c>
      <c r="E5071" s="400">
        <v>73790</v>
      </c>
      <c r="F5071" s="399" t="s">
        <v>6419</v>
      </c>
      <c r="G5071" s="399" t="s">
        <v>6420</v>
      </c>
      <c r="H5071" s="399" t="s">
        <v>6421</v>
      </c>
      <c r="I5071" s="399" t="s">
        <v>1205</v>
      </c>
      <c r="J5071" s="399" t="s">
        <v>950</v>
      </c>
      <c r="K5071" s="400">
        <v>51.92</v>
      </c>
      <c r="L5071" s="399" t="s">
        <v>951</v>
      </c>
    </row>
    <row r="5072" spans="1:12" ht="13.5">
      <c r="A5072" s="399" t="s">
        <v>6415</v>
      </c>
      <c r="B5072" s="399" t="s">
        <v>6416</v>
      </c>
      <c r="C5072" s="399" t="s">
        <v>6417</v>
      </c>
      <c r="D5072" s="399" t="s">
        <v>6418</v>
      </c>
      <c r="E5072" s="400">
        <v>73790</v>
      </c>
      <c r="F5072" s="399" t="s">
        <v>6419</v>
      </c>
      <c r="G5072" s="399" t="s">
        <v>6422</v>
      </c>
      <c r="H5072" s="399" t="s">
        <v>6423</v>
      </c>
      <c r="I5072" s="399" t="s">
        <v>1205</v>
      </c>
      <c r="J5072" s="399" t="s">
        <v>1037</v>
      </c>
      <c r="K5072" s="400">
        <v>43.47</v>
      </c>
      <c r="L5072" s="399" t="s">
        <v>951</v>
      </c>
    </row>
    <row r="5073" spans="1:12" ht="13.5">
      <c r="A5073" s="399" t="s">
        <v>6415</v>
      </c>
      <c r="B5073" s="399" t="s">
        <v>6416</v>
      </c>
      <c r="C5073" s="399" t="s">
        <v>6417</v>
      </c>
      <c r="D5073" s="399" t="s">
        <v>6418</v>
      </c>
      <c r="E5073" s="400" t="s">
        <v>947</v>
      </c>
      <c r="F5073" s="399" t="s">
        <v>947</v>
      </c>
      <c r="G5073" s="399">
        <v>83694</v>
      </c>
      <c r="H5073" s="399" t="s">
        <v>6424</v>
      </c>
      <c r="I5073" s="399" t="s">
        <v>1205</v>
      </c>
      <c r="J5073" s="399" t="s">
        <v>1037</v>
      </c>
      <c r="K5073" s="400">
        <v>18.95</v>
      </c>
      <c r="L5073" s="399" t="s">
        <v>951</v>
      </c>
    </row>
    <row r="5074" spans="1:12" ht="13.5">
      <c r="A5074" s="399" t="s">
        <v>6415</v>
      </c>
      <c r="B5074" s="399" t="s">
        <v>6416</v>
      </c>
      <c r="C5074" s="399" t="s">
        <v>6417</v>
      </c>
      <c r="D5074" s="399" t="s">
        <v>6418</v>
      </c>
      <c r="E5074" s="400">
        <v>83695</v>
      </c>
      <c r="F5074" s="399" t="s">
        <v>6419</v>
      </c>
      <c r="G5074" s="399" t="s">
        <v>6425</v>
      </c>
      <c r="H5074" s="399" t="s">
        <v>6426</v>
      </c>
      <c r="I5074" s="399" t="s">
        <v>1205</v>
      </c>
      <c r="J5074" s="399" t="s">
        <v>950</v>
      </c>
      <c r="K5074" s="400">
        <v>24</v>
      </c>
      <c r="L5074" s="399" t="s">
        <v>951</v>
      </c>
    </row>
    <row r="5075" spans="1:12" ht="13.5">
      <c r="A5075" s="399" t="s">
        <v>6415</v>
      </c>
      <c r="B5075" s="399" t="s">
        <v>6416</v>
      </c>
      <c r="C5075" s="399" t="s">
        <v>6417</v>
      </c>
      <c r="D5075" s="399" t="s">
        <v>6418</v>
      </c>
      <c r="E5075" s="400" t="s">
        <v>947</v>
      </c>
      <c r="F5075" s="399" t="s">
        <v>947</v>
      </c>
      <c r="G5075" s="399">
        <v>83771</v>
      </c>
      <c r="H5075" s="399" t="s">
        <v>6427</v>
      </c>
      <c r="I5075" s="399" t="s">
        <v>2331</v>
      </c>
      <c r="J5075" s="399" t="s">
        <v>950</v>
      </c>
      <c r="K5075" s="400">
        <v>6.76</v>
      </c>
      <c r="L5075" s="399" t="s">
        <v>951</v>
      </c>
    </row>
    <row r="5076" spans="1:12" ht="13.5">
      <c r="A5076" s="399" t="s">
        <v>6415</v>
      </c>
      <c r="B5076" s="399" t="s">
        <v>6416</v>
      </c>
      <c r="C5076" s="399" t="s">
        <v>6428</v>
      </c>
      <c r="D5076" s="399" t="s">
        <v>6429</v>
      </c>
      <c r="E5076" s="400" t="s">
        <v>947</v>
      </c>
      <c r="F5076" s="399" t="s">
        <v>947</v>
      </c>
      <c r="G5076" s="399">
        <v>100576</v>
      </c>
      <c r="H5076" s="399" t="s">
        <v>6430</v>
      </c>
      <c r="I5076" s="399" t="s">
        <v>1205</v>
      </c>
      <c r="J5076" s="399" t="s">
        <v>950</v>
      </c>
      <c r="K5076" s="400">
        <v>1.38</v>
      </c>
      <c r="L5076" s="399" t="s">
        <v>951</v>
      </c>
    </row>
    <row r="5077" spans="1:12" ht="13.5">
      <c r="A5077" s="399" t="s">
        <v>6415</v>
      </c>
      <c r="B5077" s="399" t="s">
        <v>6416</v>
      </c>
      <c r="C5077" s="399" t="s">
        <v>6428</v>
      </c>
      <c r="D5077" s="399" t="s">
        <v>6429</v>
      </c>
      <c r="E5077" s="400" t="s">
        <v>947</v>
      </c>
      <c r="F5077" s="399" t="s">
        <v>947</v>
      </c>
      <c r="G5077" s="399">
        <v>100577</v>
      </c>
      <c r="H5077" s="399" t="s">
        <v>6431</v>
      </c>
      <c r="I5077" s="399" t="s">
        <v>1205</v>
      </c>
      <c r="J5077" s="399" t="s">
        <v>950</v>
      </c>
      <c r="K5077" s="400">
        <v>0.62</v>
      </c>
      <c r="L5077" s="399" t="s">
        <v>951</v>
      </c>
    </row>
    <row r="5078" spans="1:12" ht="13.5">
      <c r="A5078" s="399" t="s">
        <v>6415</v>
      </c>
      <c r="B5078" s="399" t="s">
        <v>6416</v>
      </c>
      <c r="C5078" s="399" t="s">
        <v>6432</v>
      </c>
      <c r="D5078" s="399" t="s">
        <v>6433</v>
      </c>
      <c r="E5078" s="400" t="s">
        <v>947</v>
      </c>
      <c r="F5078" s="399" t="s">
        <v>947</v>
      </c>
      <c r="G5078" s="399">
        <v>96388</v>
      </c>
      <c r="H5078" s="399" t="s">
        <v>6434</v>
      </c>
      <c r="I5078" s="399" t="s">
        <v>2331</v>
      </c>
      <c r="J5078" s="399" t="s">
        <v>950</v>
      </c>
      <c r="K5078" s="400">
        <v>6.44</v>
      </c>
      <c r="L5078" s="399" t="s">
        <v>951</v>
      </c>
    </row>
    <row r="5079" spans="1:12" ht="13.5">
      <c r="A5079" s="399" t="s">
        <v>6415</v>
      </c>
      <c r="B5079" s="399" t="s">
        <v>6416</v>
      </c>
      <c r="C5079" s="399" t="s">
        <v>6432</v>
      </c>
      <c r="D5079" s="399" t="s">
        <v>6433</v>
      </c>
      <c r="E5079" s="400" t="s">
        <v>947</v>
      </c>
      <c r="F5079" s="399" t="s">
        <v>947</v>
      </c>
      <c r="G5079" s="399">
        <v>96389</v>
      </c>
      <c r="H5079" s="399" t="s">
        <v>6435</v>
      </c>
      <c r="I5079" s="399" t="s">
        <v>2331</v>
      </c>
      <c r="J5079" s="399" t="s">
        <v>950</v>
      </c>
      <c r="K5079" s="400">
        <v>28.45</v>
      </c>
      <c r="L5079" s="399" t="s">
        <v>951</v>
      </c>
    </row>
    <row r="5080" spans="1:12" ht="13.5">
      <c r="A5080" s="399" t="s">
        <v>6415</v>
      </c>
      <c r="B5080" s="399" t="s">
        <v>6416</v>
      </c>
      <c r="C5080" s="399" t="s">
        <v>6432</v>
      </c>
      <c r="D5080" s="399" t="s">
        <v>6433</v>
      </c>
      <c r="E5080" s="400" t="s">
        <v>947</v>
      </c>
      <c r="F5080" s="399" t="s">
        <v>947</v>
      </c>
      <c r="G5080" s="399">
        <v>96390</v>
      </c>
      <c r="H5080" s="399" t="s">
        <v>6436</v>
      </c>
      <c r="I5080" s="399" t="s">
        <v>2331</v>
      </c>
      <c r="J5080" s="399" t="s">
        <v>950</v>
      </c>
      <c r="K5080" s="400">
        <v>44.93</v>
      </c>
      <c r="L5080" s="399" t="s">
        <v>951</v>
      </c>
    </row>
    <row r="5081" spans="1:12" ht="13.5">
      <c r="A5081" s="399" t="s">
        <v>6415</v>
      </c>
      <c r="B5081" s="399" t="s">
        <v>6416</v>
      </c>
      <c r="C5081" s="399" t="s">
        <v>6432</v>
      </c>
      <c r="D5081" s="399" t="s">
        <v>6433</v>
      </c>
      <c r="E5081" s="400" t="s">
        <v>947</v>
      </c>
      <c r="F5081" s="399" t="s">
        <v>947</v>
      </c>
      <c r="G5081" s="399">
        <v>96391</v>
      </c>
      <c r="H5081" s="399" t="s">
        <v>6437</v>
      </c>
      <c r="I5081" s="399" t="s">
        <v>2331</v>
      </c>
      <c r="J5081" s="399" t="s">
        <v>950</v>
      </c>
      <c r="K5081" s="400">
        <v>62.44</v>
      </c>
      <c r="L5081" s="399" t="s">
        <v>951</v>
      </c>
    </row>
    <row r="5082" spans="1:12" ht="13.5">
      <c r="A5082" s="399" t="s">
        <v>6415</v>
      </c>
      <c r="B5082" s="399" t="s">
        <v>6416</v>
      </c>
      <c r="C5082" s="399" t="s">
        <v>6432</v>
      </c>
      <c r="D5082" s="399" t="s">
        <v>6433</v>
      </c>
      <c r="E5082" s="400" t="s">
        <v>947</v>
      </c>
      <c r="F5082" s="399" t="s">
        <v>947</v>
      </c>
      <c r="G5082" s="399">
        <v>96392</v>
      </c>
      <c r="H5082" s="399" t="s">
        <v>6438</v>
      </c>
      <c r="I5082" s="399" t="s">
        <v>2331</v>
      </c>
      <c r="J5082" s="399" t="s">
        <v>950</v>
      </c>
      <c r="K5082" s="400">
        <v>79.239999999999995</v>
      </c>
      <c r="L5082" s="399" t="s">
        <v>951</v>
      </c>
    </row>
    <row r="5083" spans="1:12" ht="13.5">
      <c r="A5083" s="399" t="s">
        <v>6415</v>
      </c>
      <c r="B5083" s="399" t="s">
        <v>6416</v>
      </c>
      <c r="C5083" s="399" t="s">
        <v>6432</v>
      </c>
      <c r="D5083" s="399" t="s">
        <v>6433</v>
      </c>
      <c r="E5083" s="400" t="s">
        <v>947</v>
      </c>
      <c r="F5083" s="399" t="s">
        <v>947</v>
      </c>
      <c r="G5083" s="399">
        <v>96396</v>
      </c>
      <c r="H5083" s="399" t="s">
        <v>6439</v>
      </c>
      <c r="I5083" s="399" t="s">
        <v>2331</v>
      </c>
      <c r="J5083" s="399" t="s">
        <v>950</v>
      </c>
      <c r="K5083" s="400">
        <v>115.09</v>
      </c>
      <c r="L5083" s="399" t="s">
        <v>951</v>
      </c>
    </row>
    <row r="5084" spans="1:12" ht="13.5">
      <c r="A5084" s="399" t="s">
        <v>6415</v>
      </c>
      <c r="B5084" s="399" t="s">
        <v>6416</v>
      </c>
      <c r="C5084" s="399" t="s">
        <v>6432</v>
      </c>
      <c r="D5084" s="399" t="s">
        <v>6433</v>
      </c>
      <c r="E5084" s="400" t="s">
        <v>947</v>
      </c>
      <c r="F5084" s="399" t="s">
        <v>947</v>
      </c>
      <c r="G5084" s="399">
        <v>96397</v>
      </c>
      <c r="H5084" s="399" t="s">
        <v>6440</v>
      </c>
      <c r="I5084" s="399" t="s">
        <v>2331</v>
      </c>
      <c r="J5084" s="399" t="s">
        <v>950</v>
      </c>
      <c r="K5084" s="400">
        <v>146.18</v>
      </c>
      <c r="L5084" s="399" t="s">
        <v>951</v>
      </c>
    </row>
    <row r="5085" spans="1:12" ht="13.5">
      <c r="A5085" s="399" t="s">
        <v>6415</v>
      </c>
      <c r="B5085" s="399" t="s">
        <v>6416</v>
      </c>
      <c r="C5085" s="399" t="s">
        <v>6432</v>
      </c>
      <c r="D5085" s="399" t="s">
        <v>6433</v>
      </c>
      <c r="E5085" s="400" t="s">
        <v>947</v>
      </c>
      <c r="F5085" s="399" t="s">
        <v>947</v>
      </c>
      <c r="G5085" s="399">
        <v>96398</v>
      </c>
      <c r="H5085" s="399" t="s">
        <v>6441</v>
      </c>
      <c r="I5085" s="399" t="s">
        <v>2331</v>
      </c>
      <c r="J5085" s="399" t="s">
        <v>950</v>
      </c>
      <c r="K5085" s="400">
        <v>188.62</v>
      </c>
      <c r="L5085" s="399" t="s">
        <v>951</v>
      </c>
    </row>
    <row r="5086" spans="1:12" ht="13.5">
      <c r="A5086" s="399" t="s">
        <v>6415</v>
      </c>
      <c r="B5086" s="399" t="s">
        <v>6416</v>
      </c>
      <c r="C5086" s="399" t="s">
        <v>6432</v>
      </c>
      <c r="D5086" s="399" t="s">
        <v>6433</v>
      </c>
      <c r="E5086" s="400" t="s">
        <v>947</v>
      </c>
      <c r="F5086" s="399" t="s">
        <v>947</v>
      </c>
      <c r="G5086" s="399">
        <v>96399</v>
      </c>
      <c r="H5086" s="399" t="s">
        <v>6442</v>
      </c>
      <c r="I5086" s="399" t="s">
        <v>2331</v>
      </c>
      <c r="J5086" s="399" t="s">
        <v>950</v>
      </c>
      <c r="K5086" s="400">
        <v>83.65</v>
      </c>
      <c r="L5086" s="399" t="s">
        <v>951</v>
      </c>
    </row>
    <row r="5087" spans="1:12" ht="13.5">
      <c r="A5087" s="399" t="s">
        <v>6415</v>
      </c>
      <c r="B5087" s="399" t="s">
        <v>6416</v>
      </c>
      <c r="C5087" s="399" t="s">
        <v>6432</v>
      </c>
      <c r="D5087" s="399" t="s">
        <v>6433</v>
      </c>
      <c r="E5087" s="400" t="s">
        <v>947</v>
      </c>
      <c r="F5087" s="399" t="s">
        <v>947</v>
      </c>
      <c r="G5087" s="399">
        <v>96400</v>
      </c>
      <c r="H5087" s="399" t="s">
        <v>6443</v>
      </c>
      <c r="I5087" s="399" t="s">
        <v>2331</v>
      </c>
      <c r="J5087" s="399" t="s">
        <v>950</v>
      </c>
      <c r="K5087" s="400">
        <v>106.11</v>
      </c>
      <c r="L5087" s="399" t="s">
        <v>951</v>
      </c>
    </row>
    <row r="5088" spans="1:12" ht="13.5">
      <c r="A5088" s="399" t="s">
        <v>6415</v>
      </c>
      <c r="B5088" s="399" t="s">
        <v>6416</v>
      </c>
      <c r="C5088" s="399" t="s">
        <v>6432</v>
      </c>
      <c r="D5088" s="399" t="s">
        <v>6433</v>
      </c>
      <c r="E5088" s="400" t="s">
        <v>947</v>
      </c>
      <c r="F5088" s="399" t="s">
        <v>947</v>
      </c>
      <c r="G5088" s="399">
        <v>96401</v>
      </c>
      <c r="H5088" s="399" t="s">
        <v>6444</v>
      </c>
      <c r="I5088" s="399" t="s">
        <v>1205</v>
      </c>
      <c r="J5088" s="399" t="s">
        <v>950</v>
      </c>
      <c r="K5088" s="400">
        <v>6.27</v>
      </c>
      <c r="L5088" s="399" t="s">
        <v>951</v>
      </c>
    </row>
    <row r="5089" spans="1:12" ht="13.5">
      <c r="A5089" s="399" t="s">
        <v>6415</v>
      </c>
      <c r="B5089" s="399" t="s">
        <v>6416</v>
      </c>
      <c r="C5089" s="399" t="s">
        <v>6432</v>
      </c>
      <c r="D5089" s="399" t="s">
        <v>6433</v>
      </c>
      <c r="E5089" s="400" t="s">
        <v>947</v>
      </c>
      <c r="F5089" s="399" t="s">
        <v>947</v>
      </c>
      <c r="G5089" s="399">
        <v>96402</v>
      </c>
      <c r="H5089" s="399" t="s">
        <v>6445</v>
      </c>
      <c r="I5089" s="399" t="s">
        <v>1205</v>
      </c>
      <c r="J5089" s="399" t="s">
        <v>950</v>
      </c>
      <c r="K5089" s="400">
        <v>1.7</v>
      </c>
      <c r="L5089" s="399" t="s">
        <v>951</v>
      </c>
    </row>
    <row r="5090" spans="1:12" ht="13.5">
      <c r="A5090" s="399" t="s">
        <v>6415</v>
      </c>
      <c r="B5090" s="399" t="s">
        <v>6416</v>
      </c>
      <c r="C5090" s="399" t="s">
        <v>6432</v>
      </c>
      <c r="D5090" s="399" t="s">
        <v>6433</v>
      </c>
      <c r="E5090" s="400" t="s">
        <v>947</v>
      </c>
      <c r="F5090" s="399" t="s">
        <v>947</v>
      </c>
      <c r="G5090" s="399">
        <v>100564</v>
      </c>
      <c r="H5090" s="399" t="s">
        <v>6446</v>
      </c>
      <c r="I5090" s="399" t="s">
        <v>2331</v>
      </c>
      <c r="J5090" s="399" t="s">
        <v>950</v>
      </c>
      <c r="K5090" s="400">
        <v>67.11</v>
      </c>
      <c r="L5090" s="399" t="s">
        <v>951</v>
      </c>
    </row>
    <row r="5091" spans="1:12" ht="13.5">
      <c r="A5091" s="399" t="s">
        <v>6415</v>
      </c>
      <c r="B5091" s="399" t="s">
        <v>6416</v>
      </c>
      <c r="C5091" s="399" t="s">
        <v>6432</v>
      </c>
      <c r="D5091" s="399" t="s">
        <v>6433</v>
      </c>
      <c r="E5091" s="400" t="s">
        <v>947</v>
      </c>
      <c r="F5091" s="399" t="s">
        <v>947</v>
      </c>
      <c r="G5091" s="399">
        <v>100565</v>
      </c>
      <c r="H5091" s="399" t="s">
        <v>6447</v>
      </c>
      <c r="I5091" s="399" t="s">
        <v>2331</v>
      </c>
      <c r="J5091" s="399" t="s">
        <v>950</v>
      </c>
      <c r="K5091" s="400">
        <v>58.16</v>
      </c>
      <c r="L5091" s="399" t="s">
        <v>951</v>
      </c>
    </row>
    <row r="5092" spans="1:12" ht="13.5">
      <c r="A5092" s="399" t="s">
        <v>6415</v>
      </c>
      <c r="B5092" s="399" t="s">
        <v>6416</v>
      </c>
      <c r="C5092" s="399" t="s">
        <v>6432</v>
      </c>
      <c r="D5092" s="399" t="s">
        <v>6433</v>
      </c>
      <c r="E5092" s="400" t="s">
        <v>947</v>
      </c>
      <c r="F5092" s="399" t="s">
        <v>947</v>
      </c>
      <c r="G5092" s="399">
        <v>100566</v>
      </c>
      <c r="H5092" s="399" t="s">
        <v>6448</v>
      </c>
      <c r="I5092" s="399" t="s">
        <v>2331</v>
      </c>
      <c r="J5092" s="399" t="s">
        <v>950</v>
      </c>
      <c r="K5092" s="400">
        <v>101.22</v>
      </c>
      <c r="L5092" s="399" t="s">
        <v>951</v>
      </c>
    </row>
    <row r="5093" spans="1:12" ht="13.5">
      <c r="A5093" s="399" t="s">
        <v>6415</v>
      </c>
      <c r="B5093" s="399" t="s">
        <v>6416</v>
      </c>
      <c r="C5093" s="399" t="s">
        <v>6432</v>
      </c>
      <c r="D5093" s="399" t="s">
        <v>6433</v>
      </c>
      <c r="E5093" s="400" t="s">
        <v>947</v>
      </c>
      <c r="F5093" s="399" t="s">
        <v>947</v>
      </c>
      <c r="G5093" s="399">
        <v>100567</v>
      </c>
      <c r="H5093" s="399" t="s">
        <v>6449</v>
      </c>
      <c r="I5093" s="399" t="s">
        <v>2331</v>
      </c>
      <c r="J5093" s="399" t="s">
        <v>950</v>
      </c>
      <c r="K5093" s="400">
        <v>117.2</v>
      </c>
      <c r="L5093" s="399" t="s">
        <v>951</v>
      </c>
    </row>
    <row r="5094" spans="1:12" ht="13.5">
      <c r="A5094" s="399" t="s">
        <v>6415</v>
      </c>
      <c r="B5094" s="399" t="s">
        <v>6416</v>
      </c>
      <c r="C5094" s="399" t="s">
        <v>6432</v>
      </c>
      <c r="D5094" s="399" t="s">
        <v>6433</v>
      </c>
      <c r="E5094" s="400" t="s">
        <v>947</v>
      </c>
      <c r="F5094" s="399" t="s">
        <v>947</v>
      </c>
      <c r="G5094" s="399">
        <v>100568</v>
      </c>
      <c r="H5094" s="399" t="s">
        <v>6450</v>
      </c>
      <c r="I5094" s="399" t="s">
        <v>2331</v>
      </c>
      <c r="J5094" s="399" t="s">
        <v>950</v>
      </c>
      <c r="K5094" s="400">
        <v>132.88999999999999</v>
      </c>
      <c r="L5094" s="399" t="s">
        <v>951</v>
      </c>
    </row>
    <row r="5095" spans="1:12" ht="13.5">
      <c r="A5095" s="399" t="s">
        <v>6415</v>
      </c>
      <c r="B5095" s="399" t="s">
        <v>6416</v>
      </c>
      <c r="C5095" s="399" t="s">
        <v>6432</v>
      </c>
      <c r="D5095" s="399" t="s">
        <v>6433</v>
      </c>
      <c r="E5095" s="400" t="s">
        <v>947</v>
      </c>
      <c r="F5095" s="399" t="s">
        <v>947</v>
      </c>
      <c r="G5095" s="399">
        <v>100569</v>
      </c>
      <c r="H5095" s="399" t="s">
        <v>6451</v>
      </c>
      <c r="I5095" s="399" t="s">
        <v>2331</v>
      </c>
      <c r="J5095" s="399" t="s">
        <v>950</v>
      </c>
      <c r="K5095" s="400">
        <v>92.6</v>
      </c>
      <c r="L5095" s="399" t="s">
        <v>951</v>
      </c>
    </row>
    <row r="5096" spans="1:12" ht="13.5">
      <c r="A5096" s="399" t="s">
        <v>6415</v>
      </c>
      <c r="B5096" s="399" t="s">
        <v>6416</v>
      </c>
      <c r="C5096" s="399" t="s">
        <v>6432</v>
      </c>
      <c r="D5096" s="399" t="s">
        <v>6433</v>
      </c>
      <c r="E5096" s="400" t="s">
        <v>947</v>
      </c>
      <c r="F5096" s="399" t="s">
        <v>947</v>
      </c>
      <c r="G5096" s="399">
        <v>100570</v>
      </c>
      <c r="H5096" s="399" t="s">
        <v>6452</v>
      </c>
      <c r="I5096" s="399" t="s">
        <v>2331</v>
      </c>
      <c r="J5096" s="399" t="s">
        <v>950</v>
      </c>
      <c r="K5096" s="400">
        <v>109.97</v>
      </c>
      <c r="L5096" s="399" t="s">
        <v>951</v>
      </c>
    </row>
    <row r="5097" spans="1:12" ht="13.5">
      <c r="A5097" s="399" t="s">
        <v>6415</v>
      </c>
      <c r="B5097" s="399" t="s">
        <v>6416</v>
      </c>
      <c r="C5097" s="399" t="s">
        <v>6432</v>
      </c>
      <c r="D5097" s="399" t="s">
        <v>6433</v>
      </c>
      <c r="E5097" s="400" t="s">
        <v>947</v>
      </c>
      <c r="F5097" s="399" t="s">
        <v>947</v>
      </c>
      <c r="G5097" s="399">
        <v>100571</v>
      </c>
      <c r="H5097" s="399" t="s">
        <v>6453</v>
      </c>
      <c r="I5097" s="399" t="s">
        <v>2331</v>
      </c>
      <c r="J5097" s="399" t="s">
        <v>950</v>
      </c>
      <c r="K5097" s="400">
        <v>124.65</v>
      </c>
      <c r="L5097" s="399" t="s">
        <v>951</v>
      </c>
    </row>
    <row r="5098" spans="1:12" ht="13.5">
      <c r="A5098" s="399" t="s">
        <v>6415</v>
      </c>
      <c r="B5098" s="399" t="s">
        <v>6416</v>
      </c>
      <c r="C5098" s="399" t="s">
        <v>6432</v>
      </c>
      <c r="D5098" s="399" t="s">
        <v>6433</v>
      </c>
      <c r="E5098" s="400" t="s">
        <v>947</v>
      </c>
      <c r="F5098" s="399" t="s">
        <v>947</v>
      </c>
      <c r="G5098" s="399">
        <v>100572</v>
      </c>
      <c r="H5098" s="399" t="s">
        <v>6454</v>
      </c>
      <c r="I5098" s="399" t="s">
        <v>2331</v>
      </c>
      <c r="J5098" s="399" t="s">
        <v>950</v>
      </c>
      <c r="K5098" s="400">
        <v>70.400000000000006</v>
      </c>
      <c r="L5098" s="399" t="s">
        <v>951</v>
      </c>
    </row>
    <row r="5099" spans="1:12" ht="13.5">
      <c r="A5099" s="399" t="s">
        <v>6415</v>
      </c>
      <c r="B5099" s="399" t="s">
        <v>6416</v>
      </c>
      <c r="C5099" s="399" t="s">
        <v>6432</v>
      </c>
      <c r="D5099" s="399" t="s">
        <v>6433</v>
      </c>
      <c r="E5099" s="400" t="s">
        <v>947</v>
      </c>
      <c r="F5099" s="399" t="s">
        <v>947</v>
      </c>
      <c r="G5099" s="399">
        <v>100573</v>
      </c>
      <c r="H5099" s="399" t="s">
        <v>6455</v>
      </c>
      <c r="I5099" s="399" t="s">
        <v>2331</v>
      </c>
      <c r="J5099" s="399" t="s">
        <v>950</v>
      </c>
      <c r="K5099" s="400">
        <v>61.45</v>
      </c>
      <c r="L5099" s="399" t="s">
        <v>951</v>
      </c>
    </row>
    <row r="5100" spans="1:12" ht="13.5">
      <c r="A5100" s="399" t="s">
        <v>6415</v>
      </c>
      <c r="B5100" s="399" t="s">
        <v>6416</v>
      </c>
      <c r="C5100" s="399" t="s">
        <v>6432</v>
      </c>
      <c r="D5100" s="399" t="s">
        <v>6433</v>
      </c>
      <c r="E5100" s="400" t="s">
        <v>947</v>
      </c>
      <c r="F5100" s="399" t="s">
        <v>947</v>
      </c>
      <c r="G5100" s="399">
        <v>100574</v>
      </c>
      <c r="H5100" s="399" t="s">
        <v>6456</v>
      </c>
      <c r="I5100" s="399" t="s">
        <v>2331</v>
      </c>
      <c r="J5100" s="399" t="s">
        <v>950</v>
      </c>
      <c r="K5100" s="400">
        <v>0.82</v>
      </c>
      <c r="L5100" s="399" t="s">
        <v>951</v>
      </c>
    </row>
    <row r="5101" spans="1:12" ht="13.5">
      <c r="A5101" s="399" t="s">
        <v>6415</v>
      </c>
      <c r="B5101" s="399" t="s">
        <v>6416</v>
      </c>
      <c r="C5101" s="399" t="s">
        <v>6432</v>
      </c>
      <c r="D5101" s="399" t="s">
        <v>6433</v>
      </c>
      <c r="E5101" s="400" t="s">
        <v>947</v>
      </c>
      <c r="F5101" s="399" t="s">
        <v>947</v>
      </c>
      <c r="G5101" s="399">
        <v>100575</v>
      </c>
      <c r="H5101" s="399" t="s">
        <v>6457</v>
      </c>
      <c r="I5101" s="399" t="s">
        <v>1205</v>
      </c>
      <c r="J5101" s="399" t="s">
        <v>950</v>
      </c>
      <c r="K5101" s="400">
        <v>0.06</v>
      </c>
      <c r="L5101" s="399" t="s">
        <v>951</v>
      </c>
    </row>
    <row r="5102" spans="1:12" ht="13.5">
      <c r="A5102" s="399" t="s">
        <v>6415</v>
      </c>
      <c r="B5102" s="399" t="s">
        <v>6416</v>
      </c>
      <c r="C5102" s="399" t="s">
        <v>6458</v>
      </c>
      <c r="D5102" s="399" t="s">
        <v>6459</v>
      </c>
      <c r="E5102" s="400" t="s">
        <v>947</v>
      </c>
      <c r="F5102" s="399" t="s">
        <v>947</v>
      </c>
      <c r="G5102" s="399">
        <v>72799</v>
      </c>
      <c r="H5102" s="399" t="s">
        <v>6460</v>
      </c>
      <c r="I5102" s="399" t="s">
        <v>1205</v>
      </c>
      <c r="J5102" s="399" t="s">
        <v>950</v>
      </c>
      <c r="K5102" s="400">
        <v>88.46</v>
      </c>
      <c r="L5102" s="399" t="s">
        <v>951</v>
      </c>
    </row>
    <row r="5103" spans="1:12" ht="13.5">
      <c r="A5103" s="399" t="s">
        <v>6415</v>
      </c>
      <c r="B5103" s="399" t="s">
        <v>6416</v>
      </c>
      <c r="C5103" s="399" t="s">
        <v>6458</v>
      </c>
      <c r="D5103" s="399" t="s">
        <v>6459</v>
      </c>
      <c r="E5103" s="400" t="s">
        <v>947</v>
      </c>
      <c r="F5103" s="399" t="s">
        <v>947</v>
      </c>
      <c r="G5103" s="399">
        <v>92391</v>
      </c>
      <c r="H5103" s="399" t="s">
        <v>6461</v>
      </c>
      <c r="I5103" s="399" t="s">
        <v>1205</v>
      </c>
      <c r="J5103" s="399" t="s">
        <v>1037</v>
      </c>
      <c r="K5103" s="400">
        <v>59.08</v>
      </c>
      <c r="L5103" s="399" t="s">
        <v>951</v>
      </c>
    </row>
    <row r="5104" spans="1:12" ht="13.5">
      <c r="A5104" s="399" t="s">
        <v>6415</v>
      </c>
      <c r="B5104" s="399" t="s">
        <v>6416</v>
      </c>
      <c r="C5104" s="399" t="s">
        <v>6458</v>
      </c>
      <c r="D5104" s="399" t="s">
        <v>6459</v>
      </c>
      <c r="E5104" s="400" t="s">
        <v>947</v>
      </c>
      <c r="F5104" s="399" t="s">
        <v>947</v>
      </c>
      <c r="G5104" s="399">
        <v>92392</v>
      </c>
      <c r="H5104" s="399" t="s">
        <v>6462</v>
      </c>
      <c r="I5104" s="399" t="s">
        <v>1205</v>
      </c>
      <c r="J5104" s="399" t="s">
        <v>1037</v>
      </c>
      <c r="K5104" s="400">
        <v>61.96</v>
      </c>
      <c r="L5104" s="399" t="s">
        <v>951</v>
      </c>
    </row>
    <row r="5105" spans="1:12" ht="13.5">
      <c r="A5105" s="399" t="s">
        <v>6415</v>
      </c>
      <c r="B5105" s="399" t="s">
        <v>6416</v>
      </c>
      <c r="C5105" s="399" t="s">
        <v>6458</v>
      </c>
      <c r="D5105" s="399" t="s">
        <v>6459</v>
      </c>
      <c r="E5105" s="400" t="s">
        <v>947</v>
      </c>
      <c r="F5105" s="399" t="s">
        <v>947</v>
      </c>
      <c r="G5105" s="399">
        <v>92393</v>
      </c>
      <c r="H5105" s="399" t="s">
        <v>6463</v>
      </c>
      <c r="I5105" s="399" t="s">
        <v>1205</v>
      </c>
      <c r="J5105" s="399" t="s">
        <v>1037</v>
      </c>
      <c r="K5105" s="400">
        <v>53.35</v>
      </c>
      <c r="L5105" s="399" t="s">
        <v>951</v>
      </c>
    </row>
    <row r="5106" spans="1:12" ht="13.5">
      <c r="A5106" s="399" t="s">
        <v>6415</v>
      </c>
      <c r="B5106" s="399" t="s">
        <v>6416</v>
      </c>
      <c r="C5106" s="399" t="s">
        <v>6458</v>
      </c>
      <c r="D5106" s="399" t="s">
        <v>6459</v>
      </c>
      <c r="E5106" s="400" t="s">
        <v>947</v>
      </c>
      <c r="F5106" s="399" t="s">
        <v>947</v>
      </c>
      <c r="G5106" s="399">
        <v>92394</v>
      </c>
      <c r="H5106" s="399" t="s">
        <v>6464</v>
      </c>
      <c r="I5106" s="399" t="s">
        <v>1205</v>
      </c>
      <c r="J5106" s="399" t="s">
        <v>1037</v>
      </c>
      <c r="K5106" s="400">
        <v>57.44</v>
      </c>
      <c r="L5106" s="399" t="s">
        <v>951</v>
      </c>
    </row>
    <row r="5107" spans="1:12" ht="13.5">
      <c r="A5107" s="399" t="s">
        <v>6415</v>
      </c>
      <c r="B5107" s="399" t="s">
        <v>6416</v>
      </c>
      <c r="C5107" s="399" t="s">
        <v>6458</v>
      </c>
      <c r="D5107" s="399" t="s">
        <v>6459</v>
      </c>
      <c r="E5107" s="400" t="s">
        <v>947</v>
      </c>
      <c r="F5107" s="399" t="s">
        <v>947</v>
      </c>
      <c r="G5107" s="399">
        <v>92395</v>
      </c>
      <c r="H5107" s="399" t="s">
        <v>6465</v>
      </c>
      <c r="I5107" s="399" t="s">
        <v>1205</v>
      </c>
      <c r="J5107" s="399" t="s">
        <v>1037</v>
      </c>
      <c r="K5107" s="400">
        <v>72.430000000000007</v>
      </c>
      <c r="L5107" s="399" t="s">
        <v>951</v>
      </c>
    </row>
    <row r="5108" spans="1:12" ht="13.5">
      <c r="A5108" s="399" t="s">
        <v>6415</v>
      </c>
      <c r="B5108" s="399" t="s">
        <v>6416</v>
      </c>
      <c r="C5108" s="399" t="s">
        <v>6458</v>
      </c>
      <c r="D5108" s="399" t="s">
        <v>6459</v>
      </c>
      <c r="E5108" s="400" t="s">
        <v>947</v>
      </c>
      <c r="F5108" s="399" t="s">
        <v>947</v>
      </c>
      <c r="G5108" s="399">
        <v>92396</v>
      </c>
      <c r="H5108" s="399" t="s">
        <v>6466</v>
      </c>
      <c r="I5108" s="399" t="s">
        <v>1205</v>
      </c>
      <c r="J5108" s="399" t="s">
        <v>1037</v>
      </c>
      <c r="K5108" s="400">
        <v>64.400000000000006</v>
      </c>
      <c r="L5108" s="399" t="s">
        <v>951</v>
      </c>
    </row>
    <row r="5109" spans="1:12" ht="13.5">
      <c r="A5109" s="399" t="s">
        <v>6415</v>
      </c>
      <c r="B5109" s="399" t="s">
        <v>6416</v>
      </c>
      <c r="C5109" s="399" t="s">
        <v>6458</v>
      </c>
      <c r="D5109" s="399" t="s">
        <v>6459</v>
      </c>
      <c r="E5109" s="400" t="s">
        <v>947</v>
      </c>
      <c r="F5109" s="399" t="s">
        <v>947</v>
      </c>
      <c r="G5109" s="399">
        <v>92397</v>
      </c>
      <c r="H5109" s="399" t="s">
        <v>6467</v>
      </c>
      <c r="I5109" s="399" t="s">
        <v>1205</v>
      </c>
      <c r="J5109" s="399" t="s">
        <v>1037</v>
      </c>
      <c r="K5109" s="400">
        <v>52.8</v>
      </c>
      <c r="L5109" s="399" t="s">
        <v>951</v>
      </c>
    </row>
    <row r="5110" spans="1:12" ht="13.5">
      <c r="A5110" s="399" t="s">
        <v>6415</v>
      </c>
      <c r="B5110" s="399" t="s">
        <v>6416</v>
      </c>
      <c r="C5110" s="399" t="s">
        <v>6458</v>
      </c>
      <c r="D5110" s="399" t="s">
        <v>6459</v>
      </c>
      <c r="E5110" s="400" t="s">
        <v>947</v>
      </c>
      <c r="F5110" s="399" t="s">
        <v>947</v>
      </c>
      <c r="G5110" s="399">
        <v>92398</v>
      </c>
      <c r="H5110" s="399" t="s">
        <v>6468</v>
      </c>
      <c r="I5110" s="399" t="s">
        <v>1205</v>
      </c>
      <c r="J5110" s="399" t="s">
        <v>1037</v>
      </c>
      <c r="K5110" s="400">
        <v>59.44</v>
      </c>
      <c r="L5110" s="399" t="s">
        <v>951</v>
      </c>
    </row>
    <row r="5111" spans="1:12" ht="13.5">
      <c r="A5111" s="399" t="s">
        <v>6415</v>
      </c>
      <c r="B5111" s="399" t="s">
        <v>6416</v>
      </c>
      <c r="C5111" s="399" t="s">
        <v>6458</v>
      </c>
      <c r="D5111" s="399" t="s">
        <v>6459</v>
      </c>
      <c r="E5111" s="400" t="s">
        <v>947</v>
      </c>
      <c r="F5111" s="399" t="s">
        <v>947</v>
      </c>
      <c r="G5111" s="399">
        <v>92399</v>
      </c>
      <c r="H5111" s="399" t="s">
        <v>6469</v>
      </c>
      <c r="I5111" s="399" t="s">
        <v>1205</v>
      </c>
      <c r="J5111" s="399" t="s">
        <v>1037</v>
      </c>
      <c r="K5111" s="400">
        <v>60.68</v>
      </c>
      <c r="L5111" s="399" t="s">
        <v>951</v>
      </c>
    </row>
    <row r="5112" spans="1:12" ht="13.5">
      <c r="A5112" s="399" t="s">
        <v>6415</v>
      </c>
      <c r="B5112" s="399" t="s">
        <v>6416</v>
      </c>
      <c r="C5112" s="399" t="s">
        <v>6458</v>
      </c>
      <c r="D5112" s="399" t="s">
        <v>6459</v>
      </c>
      <c r="E5112" s="400" t="s">
        <v>947</v>
      </c>
      <c r="F5112" s="399" t="s">
        <v>947</v>
      </c>
      <c r="G5112" s="399">
        <v>92400</v>
      </c>
      <c r="H5112" s="399" t="s">
        <v>6470</v>
      </c>
      <c r="I5112" s="399" t="s">
        <v>1205</v>
      </c>
      <c r="J5112" s="399" t="s">
        <v>1037</v>
      </c>
      <c r="K5112" s="400">
        <v>72.62</v>
      </c>
      <c r="L5112" s="399" t="s">
        <v>951</v>
      </c>
    </row>
    <row r="5113" spans="1:12" ht="13.5">
      <c r="A5113" s="399" t="s">
        <v>6415</v>
      </c>
      <c r="B5113" s="399" t="s">
        <v>6416</v>
      </c>
      <c r="C5113" s="399" t="s">
        <v>6458</v>
      </c>
      <c r="D5113" s="399" t="s">
        <v>6459</v>
      </c>
      <c r="E5113" s="400" t="s">
        <v>947</v>
      </c>
      <c r="F5113" s="399" t="s">
        <v>947</v>
      </c>
      <c r="G5113" s="399">
        <v>92401</v>
      </c>
      <c r="H5113" s="399" t="s">
        <v>6471</v>
      </c>
      <c r="I5113" s="399" t="s">
        <v>1205</v>
      </c>
      <c r="J5113" s="399" t="s">
        <v>1037</v>
      </c>
      <c r="K5113" s="400">
        <v>73.95</v>
      </c>
      <c r="L5113" s="399" t="s">
        <v>951</v>
      </c>
    </row>
    <row r="5114" spans="1:12" ht="13.5">
      <c r="A5114" s="399" t="s">
        <v>6415</v>
      </c>
      <c r="B5114" s="399" t="s">
        <v>6416</v>
      </c>
      <c r="C5114" s="399" t="s">
        <v>6458</v>
      </c>
      <c r="D5114" s="399" t="s">
        <v>6459</v>
      </c>
      <c r="E5114" s="400" t="s">
        <v>947</v>
      </c>
      <c r="F5114" s="399" t="s">
        <v>947</v>
      </c>
      <c r="G5114" s="399">
        <v>92402</v>
      </c>
      <c r="H5114" s="399" t="s">
        <v>6472</v>
      </c>
      <c r="I5114" s="399" t="s">
        <v>1205</v>
      </c>
      <c r="J5114" s="399" t="s">
        <v>1037</v>
      </c>
      <c r="K5114" s="400">
        <v>66.02</v>
      </c>
      <c r="L5114" s="399" t="s">
        <v>951</v>
      </c>
    </row>
    <row r="5115" spans="1:12" ht="13.5">
      <c r="A5115" s="399" t="s">
        <v>6415</v>
      </c>
      <c r="B5115" s="399" t="s">
        <v>6416</v>
      </c>
      <c r="C5115" s="399" t="s">
        <v>6458</v>
      </c>
      <c r="D5115" s="399" t="s">
        <v>6459</v>
      </c>
      <c r="E5115" s="400" t="s">
        <v>947</v>
      </c>
      <c r="F5115" s="399" t="s">
        <v>947</v>
      </c>
      <c r="G5115" s="399">
        <v>92403</v>
      </c>
      <c r="H5115" s="399" t="s">
        <v>6473</v>
      </c>
      <c r="I5115" s="399" t="s">
        <v>1205</v>
      </c>
      <c r="J5115" s="399" t="s">
        <v>1037</v>
      </c>
      <c r="K5115" s="400">
        <v>54.3</v>
      </c>
      <c r="L5115" s="399" t="s">
        <v>951</v>
      </c>
    </row>
    <row r="5116" spans="1:12" ht="13.5">
      <c r="A5116" s="399" t="s">
        <v>6415</v>
      </c>
      <c r="B5116" s="399" t="s">
        <v>6416</v>
      </c>
      <c r="C5116" s="399" t="s">
        <v>6458</v>
      </c>
      <c r="D5116" s="399" t="s">
        <v>6459</v>
      </c>
      <c r="E5116" s="400" t="s">
        <v>947</v>
      </c>
      <c r="F5116" s="399" t="s">
        <v>947</v>
      </c>
      <c r="G5116" s="399">
        <v>92404</v>
      </c>
      <c r="H5116" s="399" t="s">
        <v>6474</v>
      </c>
      <c r="I5116" s="399" t="s">
        <v>1205</v>
      </c>
      <c r="J5116" s="399" t="s">
        <v>1037</v>
      </c>
      <c r="K5116" s="400">
        <v>60.96</v>
      </c>
      <c r="L5116" s="399" t="s">
        <v>951</v>
      </c>
    </row>
    <row r="5117" spans="1:12" ht="13.5">
      <c r="A5117" s="399" t="s">
        <v>6415</v>
      </c>
      <c r="B5117" s="399" t="s">
        <v>6416</v>
      </c>
      <c r="C5117" s="399" t="s">
        <v>6458</v>
      </c>
      <c r="D5117" s="399" t="s">
        <v>6459</v>
      </c>
      <c r="E5117" s="400" t="s">
        <v>947</v>
      </c>
      <c r="F5117" s="399" t="s">
        <v>947</v>
      </c>
      <c r="G5117" s="399">
        <v>92405</v>
      </c>
      <c r="H5117" s="399" t="s">
        <v>6475</v>
      </c>
      <c r="I5117" s="399" t="s">
        <v>1205</v>
      </c>
      <c r="J5117" s="399" t="s">
        <v>1037</v>
      </c>
      <c r="K5117" s="400">
        <v>62.16</v>
      </c>
      <c r="L5117" s="399" t="s">
        <v>951</v>
      </c>
    </row>
    <row r="5118" spans="1:12" ht="13.5">
      <c r="A5118" s="399" t="s">
        <v>6415</v>
      </c>
      <c r="B5118" s="399" t="s">
        <v>6416</v>
      </c>
      <c r="C5118" s="399" t="s">
        <v>6458</v>
      </c>
      <c r="D5118" s="399" t="s">
        <v>6459</v>
      </c>
      <c r="E5118" s="400" t="s">
        <v>947</v>
      </c>
      <c r="F5118" s="399" t="s">
        <v>947</v>
      </c>
      <c r="G5118" s="399">
        <v>92406</v>
      </c>
      <c r="H5118" s="399" t="s">
        <v>6476</v>
      </c>
      <c r="I5118" s="399" t="s">
        <v>1205</v>
      </c>
      <c r="J5118" s="399" t="s">
        <v>1037</v>
      </c>
      <c r="K5118" s="400">
        <v>74.14</v>
      </c>
      <c r="L5118" s="399" t="s">
        <v>951</v>
      </c>
    </row>
    <row r="5119" spans="1:12" ht="13.5">
      <c r="A5119" s="399" t="s">
        <v>6415</v>
      </c>
      <c r="B5119" s="399" t="s">
        <v>6416</v>
      </c>
      <c r="C5119" s="399" t="s">
        <v>6458</v>
      </c>
      <c r="D5119" s="399" t="s">
        <v>6459</v>
      </c>
      <c r="E5119" s="400" t="s">
        <v>947</v>
      </c>
      <c r="F5119" s="399" t="s">
        <v>947</v>
      </c>
      <c r="G5119" s="399">
        <v>92407</v>
      </c>
      <c r="H5119" s="399" t="s">
        <v>6477</v>
      </c>
      <c r="I5119" s="399" t="s">
        <v>1205</v>
      </c>
      <c r="J5119" s="399" t="s">
        <v>1037</v>
      </c>
      <c r="K5119" s="400">
        <v>75.44</v>
      </c>
      <c r="L5119" s="399" t="s">
        <v>951</v>
      </c>
    </row>
    <row r="5120" spans="1:12" ht="13.5">
      <c r="A5120" s="399" t="s">
        <v>6415</v>
      </c>
      <c r="B5120" s="399" t="s">
        <v>6416</v>
      </c>
      <c r="C5120" s="399" t="s">
        <v>6458</v>
      </c>
      <c r="D5120" s="399" t="s">
        <v>6459</v>
      </c>
      <c r="E5120" s="400" t="s">
        <v>947</v>
      </c>
      <c r="F5120" s="399" t="s">
        <v>947</v>
      </c>
      <c r="G5120" s="399">
        <v>93679</v>
      </c>
      <c r="H5120" s="399" t="s">
        <v>6478</v>
      </c>
      <c r="I5120" s="399" t="s">
        <v>1205</v>
      </c>
      <c r="J5120" s="399" t="s">
        <v>1037</v>
      </c>
      <c r="K5120" s="400">
        <v>69.89</v>
      </c>
      <c r="L5120" s="399" t="s">
        <v>951</v>
      </c>
    </row>
    <row r="5121" spans="1:12" ht="13.5">
      <c r="A5121" s="399" t="s">
        <v>6415</v>
      </c>
      <c r="B5121" s="399" t="s">
        <v>6416</v>
      </c>
      <c r="C5121" s="399" t="s">
        <v>6458</v>
      </c>
      <c r="D5121" s="399" t="s">
        <v>6459</v>
      </c>
      <c r="E5121" s="400" t="s">
        <v>947</v>
      </c>
      <c r="F5121" s="399" t="s">
        <v>947</v>
      </c>
      <c r="G5121" s="399">
        <v>93680</v>
      </c>
      <c r="H5121" s="399" t="s">
        <v>6479</v>
      </c>
      <c r="I5121" s="399" t="s">
        <v>1205</v>
      </c>
      <c r="J5121" s="399" t="s">
        <v>1037</v>
      </c>
      <c r="K5121" s="400">
        <v>58.06</v>
      </c>
      <c r="L5121" s="399" t="s">
        <v>951</v>
      </c>
    </row>
    <row r="5122" spans="1:12" ht="13.5">
      <c r="A5122" s="399" t="s">
        <v>6415</v>
      </c>
      <c r="B5122" s="399" t="s">
        <v>6416</v>
      </c>
      <c r="C5122" s="399" t="s">
        <v>6458</v>
      </c>
      <c r="D5122" s="399" t="s">
        <v>6459</v>
      </c>
      <c r="E5122" s="400" t="s">
        <v>947</v>
      </c>
      <c r="F5122" s="399" t="s">
        <v>947</v>
      </c>
      <c r="G5122" s="399">
        <v>93681</v>
      </c>
      <c r="H5122" s="399" t="s">
        <v>6480</v>
      </c>
      <c r="I5122" s="399" t="s">
        <v>1205</v>
      </c>
      <c r="J5122" s="399" t="s">
        <v>1037</v>
      </c>
      <c r="K5122" s="400">
        <v>69.95</v>
      </c>
      <c r="L5122" s="399" t="s">
        <v>951</v>
      </c>
    </row>
    <row r="5123" spans="1:12" ht="13.5">
      <c r="A5123" s="399" t="s">
        <v>6415</v>
      </c>
      <c r="B5123" s="399" t="s">
        <v>6416</v>
      </c>
      <c r="C5123" s="399" t="s">
        <v>6458</v>
      </c>
      <c r="D5123" s="399" t="s">
        <v>6459</v>
      </c>
      <c r="E5123" s="400" t="s">
        <v>947</v>
      </c>
      <c r="F5123" s="399" t="s">
        <v>947</v>
      </c>
      <c r="G5123" s="399">
        <v>93682</v>
      </c>
      <c r="H5123" s="399" t="s">
        <v>6481</v>
      </c>
      <c r="I5123" s="399" t="s">
        <v>1205</v>
      </c>
      <c r="J5123" s="399" t="s">
        <v>1037</v>
      </c>
      <c r="K5123" s="400">
        <v>71.290000000000006</v>
      </c>
      <c r="L5123" s="399" t="s">
        <v>951</v>
      </c>
    </row>
    <row r="5124" spans="1:12" ht="13.5">
      <c r="A5124" s="399" t="s">
        <v>6415</v>
      </c>
      <c r="B5124" s="399" t="s">
        <v>6416</v>
      </c>
      <c r="C5124" s="399" t="s">
        <v>6458</v>
      </c>
      <c r="D5124" s="399" t="s">
        <v>6459</v>
      </c>
      <c r="E5124" s="400" t="s">
        <v>947</v>
      </c>
      <c r="F5124" s="399" t="s">
        <v>947</v>
      </c>
      <c r="G5124" s="399">
        <v>97114</v>
      </c>
      <c r="H5124" s="399" t="s">
        <v>6482</v>
      </c>
      <c r="I5124" s="399" t="s">
        <v>949</v>
      </c>
      <c r="J5124" s="399" t="s">
        <v>1037</v>
      </c>
      <c r="K5124" s="400">
        <v>0.37</v>
      </c>
      <c r="L5124" s="399" t="s">
        <v>951</v>
      </c>
    </row>
    <row r="5125" spans="1:12" ht="13.5">
      <c r="A5125" s="399" t="s">
        <v>6415</v>
      </c>
      <c r="B5125" s="399" t="s">
        <v>6416</v>
      </c>
      <c r="C5125" s="399" t="s">
        <v>6458</v>
      </c>
      <c r="D5125" s="399" t="s">
        <v>6459</v>
      </c>
      <c r="E5125" s="400" t="s">
        <v>947</v>
      </c>
      <c r="F5125" s="399" t="s">
        <v>947</v>
      </c>
      <c r="G5125" s="399">
        <v>97115</v>
      </c>
      <c r="H5125" s="399" t="s">
        <v>6483</v>
      </c>
      <c r="I5125" s="399" t="s">
        <v>226</v>
      </c>
      <c r="J5125" s="399" t="s">
        <v>1037</v>
      </c>
      <c r="K5125" s="400">
        <v>45.84</v>
      </c>
      <c r="L5125" s="399" t="s">
        <v>951</v>
      </c>
    </row>
    <row r="5126" spans="1:12" ht="13.5">
      <c r="A5126" s="399" t="s">
        <v>6415</v>
      </c>
      <c r="B5126" s="399" t="s">
        <v>6416</v>
      </c>
      <c r="C5126" s="399" t="s">
        <v>6458</v>
      </c>
      <c r="D5126" s="399" t="s">
        <v>6459</v>
      </c>
      <c r="E5126" s="400" t="s">
        <v>947</v>
      </c>
      <c r="F5126" s="399" t="s">
        <v>947</v>
      </c>
      <c r="G5126" s="399">
        <v>97120</v>
      </c>
      <c r="H5126" s="399" t="s">
        <v>6484</v>
      </c>
      <c r="I5126" s="399" t="s">
        <v>226</v>
      </c>
      <c r="J5126" s="399" t="s">
        <v>1037</v>
      </c>
      <c r="K5126" s="400">
        <v>7.37</v>
      </c>
      <c r="L5126" s="399" t="s">
        <v>951</v>
      </c>
    </row>
    <row r="5127" spans="1:12" ht="13.5">
      <c r="A5127" s="399" t="s">
        <v>6415</v>
      </c>
      <c r="B5127" s="399" t="s">
        <v>6416</v>
      </c>
      <c r="C5127" s="399" t="s">
        <v>6458</v>
      </c>
      <c r="D5127" s="399" t="s">
        <v>6459</v>
      </c>
      <c r="E5127" s="400" t="s">
        <v>947</v>
      </c>
      <c r="F5127" s="399" t="s">
        <v>947</v>
      </c>
      <c r="G5127" s="399">
        <v>97802</v>
      </c>
      <c r="H5127" s="399" t="s">
        <v>6485</v>
      </c>
      <c r="I5127" s="399" t="s">
        <v>1205</v>
      </c>
      <c r="J5127" s="399" t="s">
        <v>950</v>
      </c>
      <c r="K5127" s="400">
        <v>4.6100000000000003</v>
      </c>
      <c r="L5127" s="399" t="s">
        <v>951</v>
      </c>
    </row>
    <row r="5128" spans="1:12" ht="13.5">
      <c r="A5128" s="399" t="s">
        <v>6415</v>
      </c>
      <c r="B5128" s="399" t="s">
        <v>6416</v>
      </c>
      <c r="C5128" s="399" t="s">
        <v>6458</v>
      </c>
      <c r="D5128" s="399" t="s">
        <v>6459</v>
      </c>
      <c r="E5128" s="400" t="s">
        <v>947</v>
      </c>
      <c r="F5128" s="399" t="s">
        <v>947</v>
      </c>
      <c r="G5128" s="399">
        <v>97803</v>
      </c>
      <c r="H5128" s="399" t="s">
        <v>6486</v>
      </c>
      <c r="I5128" s="399" t="s">
        <v>1205</v>
      </c>
      <c r="J5128" s="399" t="s">
        <v>950</v>
      </c>
      <c r="K5128" s="400">
        <v>6.95</v>
      </c>
      <c r="L5128" s="399" t="s">
        <v>951</v>
      </c>
    </row>
    <row r="5129" spans="1:12" ht="13.5">
      <c r="A5129" s="399" t="s">
        <v>6415</v>
      </c>
      <c r="B5129" s="399" t="s">
        <v>6416</v>
      </c>
      <c r="C5129" s="399" t="s">
        <v>6458</v>
      </c>
      <c r="D5129" s="399" t="s">
        <v>6459</v>
      </c>
      <c r="E5129" s="400" t="s">
        <v>947</v>
      </c>
      <c r="F5129" s="399" t="s">
        <v>947</v>
      </c>
      <c r="G5129" s="399">
        <v>97805</v>
      </c>
      <c r="H5129" s="399" t="s">
        <v>6487</v>
      </c>
      <c r="I5129" s="399" t="s">
        <v>1205</v>
      </c>
      <c r="J5129" s="399" t="s">
        <v>950</v>
      </c>
      <c r="K5129" s="400">
        <v>11.58</v>
      </c>
      <c r="L5129" s="399" t="s">
        <v>951</v>
      </c>
    </row>
    <row r="5130" spans="1:12" ht="13.5">
      <c r="A5130" s="399" t="s">
        <v>6415</v>
      </c>
      <c r="B5130" s="399" t="s">
        <v>6416</v>
      </c>
      <c r="C5130" s="399" t="s">
        <v>6458</v>
      </c>
      <c r="D5130" s="399" t="s">
        <v>6459</v>
      </c>
      <c r="E5130" s="400" t="s">
        <v>947</v>
      </c>
      <c r="F5130" s="399" t="s">
        <v>947</v>
      </c>
      <c r="G5130" s="399">
        <v>97806</v>
      </c>
      <c r="H5130" s="399" t="s">
        <v>6488</v>
      </c>
      <c r="I5130" s="399" t="s">
        <v>1205</v>
      </c>
      <c r="J5130" s="399" t="s">
        <v>950</v>
      </c>
      <c r="K5130" s="400">
        <v>13.89</v>
      </c>
      <c r="L5130" s="399" t="s">
        <v>951</v>
      </c>
    </row>
    <row r="5131" spans="1:12" ht="13.5">
      <c r="A5131" s="399" t="s">
        <v>6415</v>
      </c>
      <c r="B5131" s="399" t="s">
        <v>6416</v>
      </c>
      <c r="C5131" s="399" t="s">
        <v>6458</v>
      </c>
      <c r="D5131" s="399" t="s">
        <v>6459</v>
      </c>
      <c r="E5131" s="400" t="s">
        <v>947</v>
      </c>
      <c r="F5131" s="399" t="s">
        <v>947</v>
      </c>
      <c r="G5131" s="399">
        <v>97807</v>
      </c>
      <c r="H5131" s="399" t="s">
        <v>6489</v>
      </c>
      <c r="I5131" s="399" t="s">
        <v>1205</v>
      </c>
      <c r="J5131" s="399" t="s">
        <v>950</v>
      </c>
      <c r="K5131" s="400">
        <v>15.99</v>
      </c>
      <c r="L5131" s="399" t="s">
        <v>951</v>
      </c>
    </row>
    <row r="5132" spans="1:12" ht="13.5">
      <c r="A5132" s="399" t="s">
        <v>6415</v>
      </c>
      <c r="B5132" s="399" t="s">
        <v>6416</v>
      </c>
      <c r="C5132" s="399" t="s">
        <v>6458</v>
      </c>
      <c r="D5132" s="399" t="s">
        <v>6459</v>
      </c>
      <c r="E5132" s="400" t="s">
        <v>947</v>
      </c>
      <c r="F5132" s="399" t="s">
        <v>947</v>
      </c>
      <c r="G5132" s="399">
        <v>97809</v>
      </c>
      <c r="H5132" s="399" t="s">
        <v>6490</v>
      </c>
      <c r="I5132" s="399" t="s">
        <v>1205</v>
      </c>
      <c r="J5132" s="399" t="s">
        <v>950</v>
      </c>
      <c r="K5132" s="400">
        <v>12.93</v>
      </c>
      <c r="L5132" s="399" t="s">
        <v>951</v>
      </c>
    </row>
    <row r="5133" spans="1:12" ht="13.5">
      <c r="A5133" s="399" t="s">
        <v>6415</v>
      </c>
      <c r="B5133" s="399" t="s">
        <v>6416</v>
      </c>
      <c r="C5133" s="399" t="s">
        <v>6458</v>
      </c>
      <c r="D5133" s="399" t="s">
        <v>6459</v>
      </c>
      <c r="E5133" s="400" t="s">
        <v>947</v>
      </c>
      <c r="F5133" s="399" t="s">
        <v>947</v>
      </c>
      <c r="G5133" s="399">
        <v>97810</v>
      </c>
      <c r="H5133" s="399" t="s">
        <v>6491</v>
      </c>
      <c r="I5133" s="399" t="s">
        <v>1205</v>
      </c>
      <c r="J5133" s="399" t="s">
        <v>950</v>
      </c>
      <c r="K5133" s="400">
        <v>14</v>
      </c>
      <c r="L5133" s="399" t="s">
        <v>951</v>
      </c>
    </row>
    <row r="5134" spans="1:12" ht="13.5">
      <c r="A5134" s="399" t="s">
        <v>6415</v>
      </c>
      <c r="B5134" s="399" t="s">
        <v>6416</v>
      </c>
      <c r="C5134" s="399" t="s">
        <v>6458</v>
      </c>
      <c r="D5134" s="399" t="s">
        <v>6459</v>
      </c>
      <c r="E5134" s="400" t="s">
        <v>947</v>
      </c>
      <c r="F5134" s="399" t="s">
        <v>947</v>
      </c>
      <c r="G5134" s="399">
        <v>97811</v>
      </c>
      <c r="H5134" s="399" t="s">
        <v>6492</v>
      </c>
      <c r="I5134" s="399" t="s">
        <v>1205</v>
      </c>
      <c r="J5134" s="399" t="s">
        <v>950</v>
      </c>
      <c r="K5134" s="400">
        <v>16.16</v>
      </c>
      <c r="L5134" s="399" t="s">
        <v>951</v>
      </c>
    </row>
    <row r="5135" spans="1:12" ht="13.5">
      <c r="A5135" s="399" t="s">
        <v>6415</v>
      </c>
      <c r="B5135" s="399" t="s">
        <v>6416</v>
      </c>
      <c r="C5135" s="399" t="s">
        <v>6493</v>
      </c>
      <c r="D5135" s="399" t="s">
        <v>6494</v>
      </c>
      <c r="E5135" s="400" t="s">
        <v>947</v>
      </c>
      <c r="F5135" s="399" t="s">
        <v>947</v>
      </c>
      <c r="G5135" s="399">
        <v>72947</v>
      </c>
      <c r="H5135" s="399" t="s">
        <v>6495</v>
      </c>
      <c r="I5135" s="399" t="s">
        <v>1205</v>
      </c>
      <c r="J5135" s="399" t="s">
        <v>950</v>
      </c>
      <c r="K5135" s="400">
        <v>15.28</v>
      </c>
      <c r="L5135" s="399" t="s">
        <v>951</v>
      </c>
    </row>
    <row r="5136" spans="1:12" ht="13.5">
      <c r="A5136" s="399" t="s">
        <v>6415</v>
      </c>
      <c r="B5136" s="399" t="s">
        <v>6416</v>
      </c>
      <c r="C5136" s="399" t="s">
        <v>6493</v>
      </c>
      <c r="D5136" s="399" t="s">
        <v>6494</v>
      </c>
      <c r="E5136" s="400" t="s">
        <v>947</v>
      </c>
      <c r="F5136" s="399" t="s">
        <v>947</v>
      </c>
      <c r="G5136" s="399">
        <v>83693</v>
      </c>
      <c r="H5136" s="399" t="s">
        <v>6496</v>
      </c>
      <c r="I5136" s="399" t="s">
        <v>1205</v>
      </c>
      <c r="J5136" s="399" t="s">
        <v>1037</v>
      </c>
      <c r="K5136" s="400">
        <v>4.0199999999999996</v>
      </c>
      <c r="L5136" s="399" t="s">
        <v>951</v>
      </c>
    </row>
    <row r="5137" spans="1:12" ht="13.5">
      <c r="A5137" s="399" t="s">
        <v>6415</v>
      </c>
      <c r="B5137" s="399" t="s">
        <v>6416</v>
      </c>
      <c r="C5137" s="399" t="s">
        <v>6497</v>
      </c>
      <c r="D5137" s="399" t="s">
        <v>6498</v>
      </c>
      <c r="E5137" s="400" t="s">
        <v>947</v>
      </c>
      <c r="F5137" s="399" t="s">
        <v>947</v>
      </c>
      <c r="G5137" s="399">
        <v>95995</v>
      </c>
      <c r="H5137" s="399" t="s">
        <v>6499</v>
      </c>
      <c r="I5137" s="399" t="s">
        <v>2331</v>
      </c>
      <c r="J5137" s="399" t="s">
        <v>950</v>
      </c>
      <c r="K5137" s="400">
        <v>907.89</v>
      </c>
      <c r="L5137" s="399" t="s">
        <v>951</v>
      </c>
    </row>
    <row r="5138" spans="1:12" ht="13.5">
      <c r="A5138" s="399" t="s">
        <v>6415</v>
      </c>
      <c r="B5138" s="399" t="s">
        <v>6416</v>
      </c>
      <c r="C5138" s="399" t="s">
        <v>6497</v>
      </c>
      <c r="D5138" s="399" t="s">
        <v>6498</v>
      </c>
      <c r="E5138" s="400" t="s">
        <v>947</v>
      </c>
      <c r="F5138" s="399" t="s">
        <v>947</v>
      </c>
      <c r="G5138" s="399">
        <v>95996</v>
      </c>
      <c r="H5138" s="399" t="s">
        <v>6500</v>
      </c>
      <c r="I5138" s="399" t="s">
        <v>2331</v>
      </c>
      <c r="J5138" s="399" t="s">
        <v>950</v>
      </c>
      <c r="K5138" s="400">
        <v>861.54</v>
      </c>
      <c r="L5138" s="399" t="s">
        <v>951</v>
      </c>
    </row>
    <row r="5139" spans="1:12" ht="13.5">
      <c r="A5139" s="399" t="s">
        <v>6415</v>
      </c>
      <c r="B5139" s="399" t="s">
        <v>6416</v>
      </c>
      <c r="C5139" s="399" t="s">
        <v>6497</v>
      </c>
      <c r="D5139" s="399" t="s">
        <v>6498</v>
      </c>
      <c r="E5139" s="400" t="s">
        <v>947</v>
      </c>
      <c r="F5139" s="399" t="s">
        <v>947</v>
      </c>
      <c r="G5139" s="399">
        <v>96001</v>
      </c>
      <c r="H5139" s="399" t="s">
        <v>6501</v>
      </c>
      <c r="I5139" s="399" t="s">
        <v>1205</v>
      </c>
      <c r="J5139" s="399" t="s">
        <v>950</v>
      </c>
      <c r="K5139" s="400">
        <v>4.88</v>
      </c>
      <c r="L5139" s="399" t="s">
        <v>951</v>
      </c>
    </row>
    <row r="5140" spans="1:12" ht="13.5">
      <c r="A5140" s="399" t="s">
        <v>6415</v>
      </c>
      <c r="B5140" s="399" t="s">
        <v>6416</v>
      </c>
      <c r="C5140" s="399" t="s">
        <v>6497</v>
      </c>
      <c r="D5140" s="399" t="s">
        <v>6498</v>
      </c>
      <c r="E5140" s="400" t="s">
        <v>947</v>
      </c>
      <c r="F5140" s="399" t="s">
        <v>947</v>
      </c>
      <c r="G5140" s="399">
        <v>96393</v>
      </c>
      <c r="H5140" s="399" t="s">
        <v>6502</v>
      </c>
      <c r="I5140" s="399" t="s">
        <v>2331</v>
      </c>
      <c r="J5140" s="399" t="s">
        <v>950</v>
      </c>
      <c r="K5140" s="400">
        <v>107.91</v>
      </c>
      <c r="L5140" s="399" t="s">
        <v>951</v>
      </c>
    </row>
    <row r="5141" spans="1:12" ht="13.5">
      <c r="A5141" s="399" t="s">
        <v>6415</v>
      </c>
      <c r="B5141" s="399" t="s">
        <v>6416</v>
      </c>
      <c r="C5141" s="399" t="s">
        <v>6497</v>
      </c>
      <c r="D5141" s="399" t="s">
        <v>6498</v>
      </c>
      <c r="E5141" s="400" t="s">
        <v>947</v>
      </c>
      <c r="F5141" s="399" t="s">
        <v>947</v>
      </c>
      <c r="G5141" s="399">
        <v>96394</v>
      </c>
      <c r="H5141" s="399" t="s">
        <v>6503</v>
      </c>
      <c r="I5141" s="399" t="s">
        <v>2331</v>
      </c>
      <c r="J5141" s="399" t="s">
        <v>950</v>
      </c>
      <c r="K5141" s="400">
        <v>138.02000000000001</v>
      </c>
      <c r="L5141" s="399" t="s">
        <v>951</v>
      </c>
    </row>
    <row r="5142" spans="1:12" ht="13.5">
      <c r="A5142" s="399" t="s">
        <v>6415</v>
      </c>
      <c r="B5142" s="399" t="s">
        <v>6416</v>
      </c>
      <c r="C5142" s="399" t="s">
        <v>6497</v>
      </c>
      <c r="D5142" s="399" t="s">
        <v>6498</v>
      </c>
      <c r="E5142" s="400" t="s">
        <v>947</v>
      </c>
      <c r="F5142" s="399" t="s">
        <v>947</v>
      </c>
      <c r="G5142" s="399">
        <v>96395</v>
      </c>
      <c r="H5142" s="399" t="s">
        <v>6504</v>
      </c>
      <c r="I5142" s="399" t="s">
        <v>2331</v>
      </c>
      <c r="J5142" s="399" t="s">
        <v>950</v>
      </c>
      <c r="K5142" s="400">
        <v>181.44</v>
      </c>
      <c r="L5142" s="399" t="s">
        <v>951</v>
      </c>
    </row>
    <row r="5143" spans="1:12" ht="13.5">
      <c r="A5143" s="399" t="s">
        <v>6415</v>
      </c>
      <c r="B5143" s="399" t="s">
        <v>6416</v>
      </c>
      <c r="C5143" s="399" t="s">
        <v>6497</v>
      </c>
      <c r="D5143" s="399" t="s">
        <v>6498</v>
      </c>
      <c r="E5143" s="400" t="s">
        <v>947</v>
      </c>
      <c r="F5143" s="399" t="s">
        <v>947</v>
      </c>
      <c r="G5143" s="399">
        <v>101020</v>
      </c>
      <c r="H5143" s="399" t="s">
        <v>6505</v>
      </c>
      <c r="I5143" s="399" t="s">
        <v>6143</v>
      </c>
      <c r="J5143" s="399" t="s">
        <v>950</v>
      </c>
      <c r="K5143" s="400">
        <v>296.37</v>
      </c>
      <c r="L5143" s="399" t="s">
        <v>951</v>
      </c>
    </row>
    <row r="5144" spans="1:12" ht="13.5">
      <c r="A5144" s="399" t="s">
        <v>6415</v>
      </c>
      <c r="B5144" s="399" t="s">
        <v>6416</v>
      </c>
      <c r="C5144" s="399" t="s">
        <v>6497</v>
      </c>
      <c r="D5144" s="399" t="s">
        <v>6498</v>
      </c>
      <c r="E5144" s="400" t="s">
        <v>947</v>
      </c>
      <c r="F5144" s="399" t="s">
        <v>947</v>
      </c>
      <c r="G5144" s="399">
        <v>101021</v>
      </c>
      <c r="H5144" s="399" t="s">
        <v>6506</v>
      </c>
      <c r="I5144" s="399" t="s">
        <v>6143</v>
      </c>
      <c r="J5144" s="399" t="s">
        <v>950</v>
      </c>
      <c r="K5144" s="400">
        <v>305.01</v>
      </c>
      <c r="L5144" s="399" t="s">
        <v>951</v>
      </c>
    </row>
    <row r="5145" spans="1:12" ht="13.5">
      <c r="A5145" s="399" t="s">
        <v>6415</v>
      </c>
      <c r="B5145" s="399" t="s">
        <v>6416</v>
      </c>
      <c r="C5145" s="399" t="s">
        <v>6497</v>
      </c>
      <c r="D5145" s="399" t="s">
        <v>6498</v>
      </c>
      <c r="E5145" s="400" t="s">
        <v>947</v>
      </c>
      <c r="F5145" s="399" t="s">
        <v>947</v>
      </c>
      <c r="G5145" s="399">
        <v>101022</v>
      </c>
      <c r="H5145" s="399" t="s">
        <v>6507</v>
      </c>
      <c r="I5145" s="399" t="s">
        <v>6143</v>
      </c>
      <c r="J5145" s="399" t="s">
        <v>950</v>
      </c>
      <c r="K5145" s="400">
        <v>261.62</v>
      </c>
      <c r="L5145" s="399" t="s">
        <v>951</v>
      </c>
    </row>
    <row r="5146" spans="1:12" ht="13.5">
      <c r="A5146" s="399" t="s">
        <v>6415</v>
      </c>
      <c r="B5146" s="399" t="s">
        <v>6416</v>
      </c>
      <c r="C5146" s="399" t="s">
        <v>6497</v>
      </c>
      <c r="D5146" s="399" t="s">
        <v>6498</v>
      </c>
      <c r="E5146" s="400" t="s">
        <v>947</v>
      </c>
      <c r="F5146" s="399" t="s">
        <v>947</v>
      </c>
      <c r="G5146" s="399">
        <v>101023</v>
      </c>
      <c r="H5146" s="399" t="s">
        <v>6508</v>
      </c>
      <c r="I5146" s="399" t="s">
        <v>6143</v>
      </c>
      <c r="J5146" s="399" t="s">
        <v>950</v>
      </c>
      <c r="K5146" s="400">
        <v>271.31</v>
      </c>
      <c r="L5146" s="399" t="s">
        <v>951</v>
      </c>
    </row>
    <row r="5147" spans="1:12" ht="13.5">
      <c r="A5147" s="399" t="s">
        <v>6415</v>
      </c>
      <c r="B5147" s="399" t="s">
        <v>6416</v>
      </c>
      <c r="C5147" s="399" t="s">
        <v>6497</v>
      </c>
      <c r="D5147" s="399" t="s">
        <v>6498</v>
      </c>
      <c r="E5147" s="400" t="s">
        <v>947</v>
      </c>
      <c r="F5147" s="399" t="s">
        <v>947</v>
      </c>
      <c r="G5147" s="399">
        <v>101024</v>
      </c>
      <c r="H5147" s="399" t="s">
        <v>6509</v>
      </c>
      <c r="I5147" s="399" t="s">
        <v>6143</v>
      </c>
      <c r="J5147" s="399" t="s">
        <v>950</v>
      </c>
      <c r="K5147" s="400">
        <v>265.45</v>
      </c>
      <c r="L5147" s="399" t="s">
        <v>951</v>
      </c>
    </row>
    <row r="5148" spans="1:12" ht="13.5">
      <c r="A5148" s="399" t="s">
        <v>6415</v>
      </c>
      <c r="B5148" s="399" t="s">
        <v>6416</v>
      </c>
      <c r="C5148" s="399" t="s">
        <v>6497</v>
      </c>
      <c r="D5148" s="399" t="s">
        <v>6498</v>
      </c>
      <c r="E5148" s="400" t="s">
        <v>947</v>
      </c>
      <c r="F5148" s="399" t="s">
        <v>947</v>
      </c>
      <c r="G5148" s="399">
        <v>101025</v>
      </c>
      <c r="H5148" s="399" t="s">
        <v>6510</v>
      </c>
      <c r="I5148" s="399" t="s">
        <v>6143</v>
      </c>
      <c r="J5148" s="399" t="s">
        <v>950</v>
      </c>
      <c r="K5148" s="400">
        <v>274.08999999999997</v>
      </c>
      <c r="L5148" s="399" t="s">
        <v>951</v>
      </c>
    </row>
    <row r="5149" spans="1:12" ht="13.5">
      <c r="A5149" s="399" t="s">
        <v>6415</v>
      </c>
      <c r="B5149" s="399" t="s">
        <v>6416</v>
      </c>
      <c r="C5149" s="399" t="s">
        <v>6497</v>
      </c>
      <c r="D5149" s="399" t="s">
        <v>6498</v>
      </c>
      <c r="E5149" s="400" t="s">
        <v>947</v>
      </c>
      <c r="F5149" s="399" t="s">
        <v>947</v>
      </c>
      <c r="G5149" s="399">
        <v>101026</v>
      </c>
      <c r="H5149" s="399" t="s">
        <v>6511</v>
      </c>
      <c r="I5149" s="399" t="s">
        <v>6143</v>
      </c>
      <c r="J5149" s="399" t="s">
        <v>950</v>
      </c>
      <c r="K5149" s="400">
        <v>267.83999999999997</v>
      </c>
      <c r="L5149" s="399" t="s">
        <v>951</v>
      </c>
    </row>
    <row r="5150" spans="1:12" ht="13.5">
      <c r="A5150" s="399" t="s">
        <v>6415</v>
      </c>
      <c r="B5150" s="399" t="s">
        <v>6416</v>
      </c>
      <c r="C5150" s="399" t="s">
        <v>6497</v>
      </c>
      <c r="D5150" s="399" t="s">
        <v>6498</v>
      </c>
      <c r="E5150" s="400" t="s">
        <v>947</v>
      </c>
      <c r="F5150" s="399" t="s">
        <v>947</v>
      </c>
      <c r="G5150" s="399">
        <v>101027</v>
      </c>
      <c r="H5150" s="399" t="s">
        <v>6512</v>
      </c>
      <c r="I5150" s="399" t="s">
        <v>6143</v>
      </c>
      <c r="J5150" s="399" t="s">
        <v>950</v>
      </c>
      <c r="K5150" s="400">
        <v>299.73</v>
      </c>
      <c r="L5150" s="399" t="s">
        <v>951</v>
      </c>
    </row>
    <row r="5151" spans="1:12" ht="13.5">
      <c r="A5151" s="399" t="s">
        <v>6513</v>
      </c>
      <c r="B5151" s="399" t="s">
        <v>6514</v>
      </c>
      <c r="C5151" s="399" t="s">
        <v>6515</v>
      </c>
      <c r="D5151" s="399" t="s">
        <v>6516</v>
      </c>
      <c r="E5151" s="400" t="s">
        <v>947</v>
      </c>
      <c r="F5151" s="399" t="s">
        <v>947</v>
      </c>
      <c r="G5151" s="399">
        <v>88411</v>
      </c>
      <c r="H5151" s="399" t="s">
        <v>6517</v>
      </c>
      <c r="I5151" s="399" t="s">
        <v>1205</v>
      </c>
      <c r="J5151" s="399" t="s">
        <v>1440</v>
      </c>
      <c r="K5151" s="400">
        <v>2.5499999999999998</v>
      </c>
      <c r="L5151" s="399" t="s">
        <v>951</v>
      </c>
    </row>
    <row r="5152" spans="1:12" ht="13.5">
      <c r="A5152" s="399" t="s">
        <v>6513</v>
      </c>
      <c r="B5152" s="399" t="s">
        <v>6514</v>
      </c>
      <c r="C5152" s="399" t="s">
        <v>6515</v>
      </c>
      <c r="D5152" s="399" t="s">
        <v>6516</v>
      </c>
      <c r="E5152" s="400" t="s">
        <v>947</v>
      </c>
      <c r="F5152" s="399" t="s">
        <v>947</v>
      </c>
      <c r="G5152" s="399">
        <v>88412</v>
      </c>
      <c r="H5152" s="399" t="s">
        <v>6518</v>
      </c>
      <c r="I5152" s="399" t="s">
        <v>1205</v>
      </c>
      <c r="J5152" s="399" t="s">
        <v>1440</v>
      </c>
      <c r="K5152" s="400">
        <v>1.93</v>
      </c>
      <c r="L5152" s="399" t="s">
        <v>951</v>
      </c>
    </row>
    <row r="5153" spans="1:12" ht="13.5">
      <c r="A5153" s="399" t="s">
        <v>6513</v>
      </c>
      <c r="B5153" s="399" t="s">
        <v>6514</v>
      </c>
      <c r="C5153" s="399" t="s">
        <v>6515</v>
      </c>
      <c r="D5153" s="399" t="s">
        <v>6516</v>
      </c>
      <c r="E5153" s="400" t="s">
        <v>947</v>
      </c>
      <c r="F5153" s="399" t="s">
        <v>947</v>
      </c>
      <c r="G5153" s="399">
        <v>88413</v>
      </c>
      <c r="H5153" s="399" t="s">
        <v>6519</v>
      </c>
      <c r="I5153" s="399" t="s">
        <v>1205</v>
      </c>
      <c r="J5153" s="399" t="s">
        <v>1440</v>
      </c>
      <c r="K5153" s="400">
        <v>3.8</v>
      </c>
      <c r="L5153" s="399" t="s">
        <v>951</v>
      </c>
    </row>
    <row r="5154" spans="1:12" ht="13.5">
      <c r="A5154" s="399" t="s">
        <v>6513</v>
      </c>
      <c r="B5154" s="399" t="s">
        <v>6514</v>
      </c>
      <c r="C5154" s="399" t="s">
        <v>6515</v>
      </c>
      <c r="D5154" s="399" t="s">
        <v>6516</v>
      </c>
      <c r="E5154" s="400" t="s">
        <v>947</v>
      </c>
      <c r="F5154" s="399" t="s">
        <v>947</v>
      </c>
      <c r="G5154" s="399">
        <v>88414</v>
      </c>
      <c r="H5154" s="399" t="s">
        <v>6520</v>
      </c>
      <c r="I5154" s="399" t="s">
        <v>1205</v>
      </c>
      <c r="J5154" s="399" t="s">
        <v>1440</v>
      </c>
      <c r="K5154" s="400">
        <v>4.1900000000000004</v>
      </c>
      <c r="L5154" s="399" t="s">
        <v>951</v>
      </c>
    </row>
    <row r="5155" spans="1:12" ht="13.5">
      <c r="A5155" s="399" t="s">
        <v>6513</v>
      </c>
      <c r="B5155" s="399" t="s">
        <v>6514</v>
      </c>
      <c r="C5155" s="399" t="s">
        <v>6515</v>
      </c>
      <c r="D5155" s="399" t="s">
        <v>6516</v>
      </c>
      <c r="E5155" s="400" t="s">
        <v>947</v>
      </c>
      <c r="F5155" s="399" t="s">
        <v>947</v>
      </c>
      <c r="G5155" s="399">
        <v>88415</v>
      </c>
      <c r="H5155" s="399" t="s">
        <v>6521</v>
      </c>
      <c r="I5155" s="399" t="s">
        <v>1205</v>
      </c>
      <c r="J5155" s="399" t="s">
        <v>1440</v>
      </c>
      <c r="K5155" s="400">
        <v>2.76</v>
      </c>
      <c r="L5155" s="399" t="s">
        <v>951</v>
      </c>
    </row>
    <row r="5156" spans="1:12" ht="13.5">
      <c r="A5156" s="399" t="s">
        <v>6513</v>
      </c>
      <c r="B5156" s="399" t="s">
        <v>6514</v>
      </c>
      <c r="C5156" s="399" t="s">
        <v>6515</v>
      </c>
      <c r="D5156" s="399" t="s">
        <v>6516</v>
      </c>
      <c r="E5156" s="400" t="s">
        <v>947</v>
      </c>
      <c r="F5156" s="399" t="s">
        <v>947</v>
      </c>
      <c r="G5156" s="399">
        <v>88416</v>
      </c>
      <c r="H5156" s="399" t="s">
        <v>6522</v>
      </c>
      <c r="I5156" s="399" t="s">
        <v>1205</v>
      </c>
      <c r="J5156" s="399" t="s">
        <v>1037</v>
      </c>
      <c r="K5156" s="400">
        <v>16.559999999999999</v>
      </c>
      <c r="L5156" s="399" t="s">
        <v>951</v>
      </c>
    </row>
    <row r="5157" spans="1:12" ht="13.5">
      <c r="A5157" s="399" t="s">
        <v>6513</v>
      </c>
      <c r="B5157" s="399" t="s">
        <v>6514</v>
      </c>
      <c r="C5157" s="399" t="s">
        <v>6515</v>
      </c>
      <c r="D5157" s="399" t="s">
        <v>6516</v>
      </c>
      <c r="E5157" s="400" t="s">
        <v>947</v>
      </c>
      <c r="F5157" s="399" t="s">
        <v>947</v>
      </c>
      <c r="G5157" s="399">
        <v>88417</v>
      </c>
      <c r="H5157" s="399" t="s">
        <v>6523</v>
      </c>
      <c r="I5157" s="399" t="s">
        <v>1205</v>
      </c>
      <c r="J5157" s="399" t="s">
        <v>1037</v>
      </c>
      <c r="K5157" s="400">
        <v>14.36</v>
      </c>
      <c r="L5157" s="399" t="s">
        <v>951</v>
      </c>
    </row>
    <row r="5158" spans="1:12" ht="13.5">
      <c r="A5158" s="399" t="s">
        <v>6513</v>
      </c>
      <c r="B5158" s="399" t="s">
        <v>6514</v>
      </c>
      <c r="C5158" s="399" t="s">
        <v>6515</v>
      </c>
      <c r="D5158" s="399" t="s">
        <v>6516</v>
      </c>
      <c r="E5158" s="400" t="s">
        <v>947</v>
      </c>
      <c r="F5158" s="399" t="s">
        <v>947</v>
      </c>
      <c r="G5158" s="399">
        <v>88420</v>
      </c>
      <c r="H5158" s="399" t="s">
        <v>6524</v>
      </c>
      <c r="I5158" s="399" t="s">
        <v>1205</v>
      </c>
      <c r="J5158" s="399" t="s">
        <v>1037</v>
      </c>
      <c r="K5158" s="400">
        <v>20.99</v>
      </c>
      <c r="L5158" s="399" t="s">
        <v>951</v>
      </c>
    </row>
    <row r="5159" spans="1:12" ht="13.5">
      <c r="A5159" s="399" t="s">
        <v>6513</v>
      </c>
      <c r="B5159" s="399" t="s">
        <v>6514</v>
      </c>
      <c r="C5159" s="399" t="s">
        <v>6515</v>
      </c>
      <c r="D5159" s="399" t="s">
        <v>6516</v>
      </c>
      <c r="E5159" s="400" t="s">
        <v>947</v>
      </c>
      <c r="F5159" s="399" t="s">
        <v>947</v>
      </c>
      <c r="G5159" s="399">
        <v>88421</v>
      </c>
      <c r="H5159" s="399" t="s">
        <v>6525</v>
      </c>
      <c r="I5159" s="399" t="s">
        <v>1205</v>
      </c>
      <c r="J5159" s="399" t="s">
        <v>1037</v>
      </c>
      <c r="K5159" s="400">
        <v>22.39</v>
      </c>
      <c r="L5159" s="399" t="s">
        <v>951</v>
      </c>
    </row>
    <row r="5160" spans="1:12" ht="13.5">
      <c r="A5160" s="399" t="s">
        <v>6513</v>
      </c>
      <c r="B5160" s="399" t="s">
        <v>6514</v>
      </c>
      <c r="C5160" s="399" t="s">
        <v>6515</v>
      </c>
      <c r="D5160" s="399" t="s">
        <v>6516</v>
      </c>
      <c r="E5160" s="400" t="s">
        <v>947</v>
      </c>
      <c r="F5160" s="399" t="s">
        <v>947</v>
      </c>
      <c r="G5160" s="399">
        <v>88423</v>
      </c>
      <c r="H5160" s="399" t="s">
        <v>6526</v>
      </c>
      <c r="I5160" s="399" t="s">
        <v>1205</v>
      </c>
      <c r="J5160" s="399" t="s">
        <v>1037</v>
      </c>
      <c r="K5160" s="400">
        <v>17.239999999999998</v>
      </c>
      <c r="L5160" s="399" t="s">
        <v>951</v>
      </c>
    </row>
    <row r="5161" spans="1:12" ht="13.5">
      <c r="A5161" s="399" t="s">
        <v>6513</v>
      </c>
      <c r="B5161" s="399" t="s">
        <v>6514</v>
      </c>
      <c r="C5161" s="399" t="s">
        <v>6515</v>
      </c>
      <c r="D5161" s="399" t="s">
        <v>6516</v>
      </c>
      <c r="E5161" s="400" t="s">
        <v>947</v>
      </c>
      <c r="F5161" s="399" t="s">
        <v>947</v>
      </c>
      <c r="G5161" s="399">
        <v>88424</v>
      </c>
      <c r="H5161" s="399" t="s">
        <v>6527</v>
      </c>
      <c r="I5161" s="399" t="s">
        <v>1205</v>
      </c>
      <c r="J5161" s="399" t="s">
        <v>1037</v>
      </c>
      <c r="K5161" s="400">
        <v>19.57</v>
      </c>
      <c r="L5161" s="399" t="s">
        <v>951</v>
      </c>
    </row>
    <row r="5162" spans="1:12" ht="13.5">
      <c r="A5162" s="399" t="s">
        <v>6513</v>
      </c>
      <c r="B5162" s="399" t="s">
        <v>6514</v>
      </c>
      <c r="C5162" s="399" t="s">
        <v>6515</v>
      </c>
      <c r="D5162" s="399" t="s">
        <v>6516</v>
      </c>
      <c r="E5162" s="400" t="s">
        <v>947</v>
      </c>
      <c r="F5162" s="399" t="s">
        <v>947</v>
      </c>
      <c r="G5162" s="399">
        <v>88426</v>
      </c>
      <c r="H5162" s="399" t="s">
        <v>6528</v>
      </c>
      <c r="I5162" s="399" t="s">
        <v>1205</v>
      </c>
      <c r="J5162" s="399" t="s">
        <v>1037</v>
      </c>
      <c r="K5162" s="400">
        <v>15.78</v>
      </c>
      <c r="L5162" s="399" t="s">
        <v>951</v>
      </c>
    </row>
    <row r="5163" spans="1:12" ht="13.5">
      <c r="A5163" s="399" t="s">
        <v>6513</v>
      </c>
      <c r="B5163" s="399" t="s">
        <v>6514</v>
      </c>
      <c r="C5163" s="399" t="s">
        <v>6515</v>
      </c>
      <c r="D5163" s="399" t="s">
        <v>6516</v>
      </c>
      <c r="E5163" s="400" t="s">
        <v>947</v>
      </c>
      <c r="F5163" s="399" t="s">
        <v>947</v>
      </c>
      <c r="G5163" s="399">
        <v>88428</v>
      </c>
      <c r="H5163" s="399" t="s">
        <v>6529</v>
      </c>
      <c r="I5163" s="399" t="s">
        <v>1205</v>
      </c>
      <c r="J5163" s="399" t="s">
        <v>1037</v>
      </c>
      <c r="K5163" s="400">
        <v>27.19</v>
      </c>
      <c r="L5163" s="399" t="s">
        <v>951</v>
      </c>
    </row>
    <row r="5164" spans="1:12" ht="13.5">
      <c r="A5164" s="399" t="s">
        <v>6513</v>
      </c>
      <c r="B5164" s="399" t="s">
        <v>6514</v>
      </c>
      <c r="C5164" s="399" t="s">
        <v>6515</v>
      </c>
      <c r="D5164" s="399" t="s">
        <v>6516</v>
      </c>
      <c r="E5164" s="400" t="s">
        <v>947</v>
      </c>
      <c r="F5164" s="399" t="s">
        <v>947</v>
      </c>
      <c r="G5164" s="399">
        <v>88429</v>
      </c>
      <c r="H5164" s="399" t="s">
        <v>6530</v>
      </c>
      <c r="I5164" s="399" t="s">
        <v>1205</v>
      </c>
      <c r="J5164" s="399" t="s">
        <v>1037</v>
      </c>
      <c r="K5164" s="400">
        <v>29.63</v>
      </c>
      <c r="L5164" s="399" t="s">
        <v>951</v>
      </c>
    </row>
    <row r="5165" spans="1:12" ht="13.5">
      <c r="A5165" s="399" t="s">
        <v>6513</v>
      </c>
      <c r="B5165" s="399" t="s">
        <v>6514</v>
      </c>
      <c r="C5165" s="399" t="s">
        <v>6515</v>
      </c>
      <c r="D5165" s="399" t="s">
        <v>6516</v>
      </c>
      <c r="E5165" s="400" t="s">
        <v>947</v>
      </c>
      <c r="F5165" s="399" t="s">
        <v>947</v>
      </c>
      <c r="G5165" s="399">
        <v>88431</v>
      </c>
      <c r="H5165" s="399" t="s">
        <v>6531</v>
      </c>
      <c r="I5165" s="399" t="s">
        <v>1205</v>
      </c>
      <c r="J5165" s="399" t="s">
        <v>1037</v>
      </c>
      <c r="K5165" s="400">
        <v>20.77</v>
      </c>
      <c r="L5165" s="399" t="s">
        <v>951</v>
      </c>
    </row>
    <row r="5166" spans="1:12" ht="13.5">
      <c r="A5166" s="399" t="s">
        <v>6513</v>
      </c>
      <c r="B5166" s="399" t="s">
        <v>6514</v>
      </c>
      <c r="C5166" s="399" t="s">
        <v>6515</v>
      </c>
      <c r="D5166" s="399" t="s">
        <v>6516</v>
      </c>
      <c r="E5166" s="400" t="s">
        <v>947</v>
      </c>
      <c r="F5166" s="399" t="s">
        <v>947</v>
      </c>
      <c r="G5166" s="399">
        <v>88432</v>
      </c>
      <c r="H5166" s="399" t="s">
        <v>6532</v>
      </c>
      <c r="I5166" s="399" t="s">
        <v>1205</v>
      </c>
      <c r="J5166" s="399" t="s">
        <v>1037</v>
      </c>
      <c r="K5166" s="400">
        <v>15.33</v>
      </c>
      <c r="L5166" s="399" t="s">
        <v>951</v>
      </c>
    </row>
    <row r="5167" spans="1:12" ht="13.5">
      <c r="A5167" s="399" t="s">
        <v>6513</v>
      </c>
      <c r="B5167" s="399" t="s">
        <v>6514</v>
      </c>
      <c r="C5167" s="399" t="s">
        <v>6515</v>
      </c>
      <c r="D5167" s="399" t="s">
        <v>6516</v>
      </c>
      <c r="E5167" s="400" t="s">
        <v>947</v>
      </c>
      <c r="F5167" s="399" t="s">
        <v>947</v>
      </c>
      <c r="G5167" s="399">
        <v>88482</v>
      </c>
      <c r="H5167" s="399" t="s">
        <v>6533</v>
      </c>
      <c r="I5167" s="399" t="s">
        <v>1205</v>
      </c>
      <c r="J5167" s="399" t="s">
        <v>1037</v>
      </c>
      <c r="K5167" s="400">
        <v>3.44</v>
      </c>
      <c r="L5167" s="399" t="s">
        <v>951</v>
      </c>
    </row>
    <row r="5168" spans="1:12" ht="13.5">
      <c r="A5168" s="399" t="s">
        <v>6513</v>
      </c>
      <c r="B5168" s="399" t="s">
        <v>6514</v>
      </c>
      <c r="C5168" s="399" t="s">
        <v>6515</v>
      </c>
      <c r="D5168" s="399" t="s">
        <v>6516</v>
      </c>
      <c r="E5168" s="400" t="s">
        <v>947</v>
      </c>
      <c r="F5168" s="399" t="s">
        <v>947</v>
      </c>
      <c r="G5168" s="399">
        <v>88483</v>
      </c>
      <c r="H5168" s="399" t="s">
        <v>6534</v>
      </c>
      <c r="I5168" s="399" t="s">
        <v>1205</v>
      </c>
      <c r="J5168" s="399" t="s">
        <v>1037</v>
      </c>
      <c r="K5168" s="400">
        <v>3.18</v>
      </c>
      <c r="L5168" s="399" t="s">
        <v>951</v>
      </c>
    </row>
    <row r="5169" spans="1:12" ht="13.5">
      <c r="A5169" s="399" t="s">
        <v>6513</v>
      </c>
      <c r="B5169" s="399" t="s">
        <v>6514</v>
      </c>
      <c r="C5169" s="399" t="s">
        <v>6515</v>
      </c>
      <c r="D5169" s="399" t="s">
        <v>6516</v>
      </c>
      <c r="E5169" s="400" t="s">
        <v>947</v>
      </c>
      <c r="F5169" s="399" t="s">
        <v>947</v>
      </c>
      <c r="G5169" s="399">
        <v>88484</v>
      </c>
      <c r="H5169" s="399" t="s">
        <v>6535</v>
      </c>
      <c r="I5169" s="399" t="s">
        <v>1205</v>
      </c>
      <c r="J5169" s="399" t="s">
        <v>1440</v>
      </c>
      <c r="K5169" s="400">
        <v>2.77</v>
      </c>
      <c r="L5169" s="399" t="s">
        <v>951</v>
      </c>
    </row>
    <row r="5170" spans="1:12" ht="13.5">
      <c r="A5170" s="399" t="s">
        <v>6513</v>
      </c>
      <c r="B5170" s="399" t="s">
        <v>6514</v>
      </c>
      <c r="C5170" s="399" t="s">
        <v>6515</v>
      </c>
      <c r="D5170" s="399" t="s">
        <v>6516</v>
      </c>
      <c r="E5170" s="400" t="s">
        <v>947</v>
      </c>
      <c r="F5170" s="399" t="s">
        <v>947</v>
      </c>
      <c r="G5170" s="399">
        <v>88485</v>
      </c>
      <c r="H5170" s="399" t="s">
        <v>6536</v>
      </c>
      <c r="I5170" s="399" t="s">
        <v>1205</v>
      </c>
      <c r="J5170" s="399" t="s">
        <v>1440</v>
      </c>
      <c r="K5170" s="400">
        <v>2.4</v>
      </c>
      <c r="L5170" s="399" t="s">
        <v>951</v>
      </c>
    </row>
    <row r="5171" spans="1:12" ht="13.5">
      <c r="A5171" s="399" t="s">
        <v>6513</v>
      </c>
      <c r="B5171" s="399" t="s">
        <v>6514</v>
      </c>
      <c r="C5171" s="399" t="s">
        <v>6515</v>
      </c>
      <c r="D5171" s="399" t="s">
        <v>6516</v>
      </c>
      <c r="E5171" s="400" t="s">
        <v>947</v>
      </c>
      <c r="F5171" s="399" t="s">
        <v>947</v>
      </c>
      <c r="G5171" s="399">
        <v>88486</v>
      </c>
      <c r="H5171" s="399" t="s">
        <v>6537</v>
      </c>
      <c r="I5171" s="399" t="s">
        <v>1205</v>
      </c>
      <c r="J5171" s="399" t="s">
        <v>1037</v>
      </c>
      <c r="K5171" s="400">
        <v>10.94</v>
      </c>
      <c r="L5171" s="399" t="s">
        <v>951</v>
      </c>
    </row>
    <row r="5172" spans="1:12" ht="13.5">
      <c r="A5172" s="399" t="s">
        <v>6513</v>
      </c>
      <c r="B5172" s="399" t="s">
        <v>6514</v>
      </c>
      <c r="C5172" s="399" t="s">
        <v>6515</v>
      </c>
      <c r="D5172" s="399" t="s">
        <v>6516</v>
      </c>
      <c r="E5172" s="400" t="s">
        <v>947</v>
      </c>
      <c r="F5172" s="399" t="s">
        <v>947</v>
      </c>
      <c r="G5172" s="399">
        <v>88487</v>
      </c>
      <c r="H5172" s="399" t="s">
        <v>6538</v>
      </c>
      <c r="I5172" s="399" t="s">
        <v>1205</v>
      </c>
      <c r="J5172" s="399" t="s">
        <v>1037</v>
      </c>
      <c r="K5172" s="400">
        <v>9.77</v>
      </c>
      <c r="L5172" s="399" t="s">
        <v>951</v>
      </c>
    </row>
    <row r="5173" spans="1:12" ht="13.5">
      <c r="A5173" s="399" t="s">
        <v>6513</v>
      </c>
      <c r="B5173" s="399" t="s">
        <v>6514</v>
      </c>
      <c r="C5173" s="399" t="s">
        <v>6515</v>
      </c>
      <c r="D5173" s="399" t="s">
        <v>6516</v>
      </c>
      <c r="E5173" s="400" t="s">
        <v>947</v>
      </c>
      <c r="F5173" s="399" t="s">
        <v>947</v>
      </c>
      <c r="G5173" s="399">
        <v>88488</v>
      </c>
      <c r="H5173" s="399" t="s">
        <v>6539</v>
      </c>
      <c r="I5173" s="399" t="s">
        <v>1205</v>
      </c>
      <c r="J5173" s="399" t="s">
        <v>1037</v>
      </c>
      <c r="K5173" s="400">
        <v>14.05</v>
      </c>
      <c r="L5173" s="399" t="s">
        <v>951</v>
      </c>
    </row>
    <row r="5174" spans="1:12" ht="13.5">
      <c r="A5174" s="399" t="s">
        <v>6513</v>
      </c>
      <c r="B5174" s="399" t="s">
        <v>6514</v>
      </c>
      <c r="C5174" s="399" t="s">
        <v>6515</v>
      </c>
      <c r="D5174" s="399" t="s">
        <v>6516</v>
      </c>
      <c r="E5174" s="400" t="s">
        <v>947</v>
      </c>
      <c r="F5174" s="399" t="s">
        <v>947</v>
      </c>
      <c r="G5174" s="399">
        <v>88489</v>
      </c>
      <c r="H5174" s="399" t="s">
        <v>6540</v>
      </c>
      <c r="I5174" s="399" t="s">
        <v>1205</v>
      </c>
      <c r="J5174" s="399" t="s">
        <v>1037</v>
      </c>
      <c r="K5174" s="400">
        <v>12.38</v>
      </c>
      <c r="L5174" s="399" t="s">
        <v>951</v>
      </c>
    </row>
    <row r="5175" spans="1:12" ht="13.5">
      <c r="A5175" s="399" t="s">
        <v>6513</v>
      </c>
      <c r="B5175" s="399" t="s">
        <v>6514</v>
      </c>
      <c r="C5175" s="399" t="s">
        <v>6515</v>
      </c>
      <c r="D5175" s="399" t="s">
        <v>6516</v>
      </c>
      <c r="E5175" s="400" t="s">
        <v>947</v>
      </c>
      <c r="F5175" s="399" t="s">
        <v>947</v>
      </c>
      <c r="G5175" s="399">
        <v>88490</v>
      </c>
      <c r="H5175" s="399" t="s">
        <v>6541</v>
      </c>
      <c r="I5175" s="399" t="s">
        <v>1205</v>
      </c>
      <c r="J5175" s="399" t="s">
        <v>950</v>
      </c>
      <c r="K5175" s="400">
        <v>7.84</v>
      </c>
      <c r="L5175" s="399" t="s">
        <v>951</v>
      </c>
    </row>
    <row r="5176" spans="1:12" ht="13.5">
      <c r="A5176" s="399" t="s">
        <v>6513</v>
      </c>
      <c r="B5176" s="399" t="s">
        <v>6514</v>
      </c>
      <c r="C5176" s="399" t="s">
        <v>6515</v>
      </c>
      <c r="D5176" s="399" t="s">
        <v>6516</v>
      </c>
      <c r="E5176" s="400" t="s">
        <v>947</v>
      </c>
      <c r="F5176" s="399" t="s">
        <v>947</v>
      </c>
      <c r="G5176" s="399">
        <v>88491</v>
      </c>
      <c r="H5176" s="399" t="s">
        <v>6542</v>
      </c>
      <c r="I5176" s="399" t="s">
        <v>1205</v>
      </c>
      <c r="J5176" s="399" t="s">
        <v>950</v>
      </c>
      <c r="K5176" s="400">
        <v>7.56</v>
      </c>
      <c r="L5176" s="399" t="s">
        <v>951</v>
      </c>
    </row>
    <row r="5177" spans="1:12" ht="13.5">
      <c r="A5177" s="399" t="s">
        <v>6513</v>
      </c>
      <c r="B5177" s="399" t="s">
        <v>6514</v>
      </c>
      <c r="C5177" s="399" t="s">
        <v>6515</v>
      </c>
      <c r="D5177" s="399" t="s">
        <v>6516</v>
      </c>
      <c r="E5177" s="400" t="s">
        <v>947</v>
      </c>
      <c r="F5177" s="399" t="s">
        <v>947</v>
      </c>
      <c r="G5177" s="399">
        <v>88492</v>
      </c>
      <c r="H5177" s="399" t="s">
        <v>6543</v>
      </c>
      <c r="I5177" s="399" t="s">
        <v>1205</v>
      </c>
      <c r="J5177" s="399" t="s">
        <v>950</v>
      </c>
      <c r="K5177" s="400">
        <v>9.42</v>
      </c>
      <c r="L5177" s="399" t="s">
        <v>951</v>
      </c>
    </row>
    <row r="5178" spans="1:12" ht="13.5">
      <c r="A5178" s="399" t="s">
        <v>6513</v>
      </c>
      <c r="B5178" s="399" t="s">
        <v>6514</v>
      </c>
      <c r="C5178" s="399" t="s">
        <v>6515</v>
      </c>
      <c r="D5178" s="399" t="s">
        <v>6516</v>
      </c>
      <c r="E5178" s="400" t="s">
        <v>947</v>
      </c>
      <c r="F5178" s="399" t="s">
        <v>947</v>
      </c>
      <c r="G5178" s="399">
        <v>88493</v>
      </c>
      <c r="H5178" s="399" t="s">
        <v>6544</v>
      </c>
      <c r="I5178" s="399" t="s">
        <v>1205</v>
      </c>
      <c r="J5178" s="399" t="s">
        <v>950</v>
      </c>
      <c r="K5178" s="400">
        <v>9.02</v>
      </c>
      <c r="L5178" s="399" t="s">
        <v>951</v>
      </c>
    </row>
    <row r="5179" spans="1:12" ht="13.5">
      <c r="A5179" s="399" t="s">
        <v>6513</v>
      </c>
      <c r="B5179" s="399" t="s">
        <v>6514</v>
      </c>
      <c r="C5179" s="399" t="s">
        <v>6515</v>
      </c>
      <c r="D5179" s="399" t="s">
        <v>6516</v>
      </c>
      <c r="E5179" s="400" t="s">
        <v>947</v>
      </c>
      <c r="F5179" s="399" t="s">
        <v>947</v>
      </c>
      <c r="G5179" s="399">
        <v>88494</v>
      </c>
      <c r="H5179" s="399" t="s">
        <v>6545</v>
      </c>
      <c r="I5179" s="399" t="s">
        <v>1205</v>
      </c>
      <c r="J5179" s="399" t="s">
        <v>1037</v>
      </c>
      <c r="K5179" s="400">
        <v>17.34</v>
      </c>
      <c r="L5179" s="399" t="s">
        <v>951</v>
      </c>
    </row>
    <row r="5180" spans="1:12" ht="13.5">
      <c r="A5180" s="399" t="s">
        <v>6513</v>
      </c>
      <c r="B5180" s="399" t="s">
        <v>6514</v>
      </c>
      <c r="C5180" s="399" t="s">
        <v>6515</v>
      </c>
      <c r="D5180" s="399" t="s">
        <v>6516</v>
      </c>
      <c r="E5180" s="400" t="s">
        <v>947</v>
      </c>
      <c r="F5180" s="399" t="s">
        <v>947</v>
      </c>
      <c r="G5180" s="399">
        <v>88495</v>
      </c>
      <c r="H5180" s="399" t="s">
        <v>6546</v>
      </c>
      <c r="I5180" s="399" t="s">
        <v>1205</v>
      </c>
      <c r="J5180" s="399" t="s">
        <v>1037</v>
      </c>
      <c r="K5180" s="400">
        <v>9.35</v>
      </c>
      <c r="L5180" s="399" t="s">
        <v>951</v>
      </c>
    </row>
    <row r="5181" spans="1:12" ht="13.5">
      <c r="A5181" s="399" t="s">
        <v>6513</v>
      </c>
      <c r="B5181" s="399" t="s">
        <v>6514</v>
      </c>
      <c r="C5181" s="399" t="s">
        <v>6515</v>
      </c>
      <c r="D5181" s="399" t="s">
        <v>6516</v>
      </c>
      <c r="E5181" s="400" t="s">
        <v>947</v>
      </c>
      <c r="F5181" s="399" t="s">
        <v>947</v>
      </c>
      <c r="G5181" s="399">
        <v>88496</v>
      </c>
      <c r="H5181" s="399" t="s">
        <v>6547</v>
      </c>
      <c r="I5181" s="399" t="s">
        <v>1205</v>
      </c>
      <c r="J5181" s="399" t="s">
        <v>1037</v>
      </c>
      <c r="K5181" s="400">
        <v>23.53</v>
      </c>
      <c r="L5181" s="399" t="s">
        <v>951</v>
      </c>
    </row>
    <row r="5182" spans="1:12" ht="13.5">
      <c r="A5182" s="399" t="s">
        <v>6513</v>
      </c>
      <c r="B5182" s="399" t="s">
        <v>6514</v>
      </c>
      <c r="C5182" s="399" t="s">
        <v>6515</v>
      </c>
      <c r="D5182" s="399" t="s">
        <v>6516</v>
      </c>
      <c r="E5182" s="400" t="s">
        <v>947</v>
      </c>
      <c r="F5182" s="399" t="s">
        <v>947</v>
      </c>
      <c r="G5182" s="399">
        <v>88497</v>
      </c>
      <c r="H5182" s="399" t="s">
        <v>6548</v>
      </c>
      <c r="I5182" s="399" t="s">
        <v>1205</v>
      </c>
      <c r="J5182" s="399" t="s">
        <v>1037</v>
      </c>
      <c r="K5182" s="400">
        <v>12.85</v>
      </c>
      <c r="L5182" s="399" t="s">
        <v>951</v>
      </c>
    </row>
    <row r="5183" spans="1:12" ht="13.5">
      <c r="A5183" s="399" t="s">
        <v>6513</v>
      </c>
      <c r="B5183" s="399" t="s">
        <v>6514</v>
      </c>
      <c r="C5183" s="399" t="s">
        <v>6515</v>
      </c>
      <c r="D5183" s="399" t="s">
        <v>6516</v>
      </c>
      <c r="E5183" s="400" t="s">
        <v>947</v>
      </c>
      <c r="F5183" s="399" t="s">
        <v>947</v>
      </c>
      <c r="G5183" s="399">
        <v>95305</v>
      </c>
      <c r="H5183" s="399" t="s">
        <v>6549</v>
      </c>
      <c r="I5183" s="399" t="s">
        <v>1205</v>
      </c>
      <c r="J5183" s="399" t="s">
        <v>1037</v>
      </c>
      <c r="K5183" s="400">
        <v>12.84</v>
      </c>
      <c r="L5183" s="399" t="s">
        <v>951</v>
      </c>
    </row>
    <row r="5184" spans="1:12" ht="13.5">
      <c r="A5184" s="399" t="s">
        <v>6513</v>
      </c>
      <c r="B5184" s="399" t="s">
        <v>6514</v>
      </c>
      <c r="C5184" s="399" t="s">
        <v>6515</v>
      </c>
      <c r="D5184" s="399" t="s">
        <v>6516</v>
      </c>
      <c r="E5184" s="400" t="s">
        <v>947</v>
      </c>
      <c r="F5184" s="399" t="s">
        <v>947</v>
      </c>
      <c r="G5184" s="399">
        <v>95306</v>
      </c>
      <c r="H5184" s="399" t="s">
        <v>6550</v>
      </c>
      <c r="I5184" s="399" t="s">
        <v>1205</v>
      </c>
      <c r="J5184" s="399" t="s">
        <v>1037</v>
      </c>
      <c r="K5184" s="400">
        <v>14.96</v>
      </c>
      <c r="L5184" s="399" t="s">
        <v>951</v>
      </c>
    </row>
    <row r="5185" spans="1:12" ht="13.5">
      <c r="A5185" s="399" t="s">
        <v>6513</v>
      </c>
      <c r="B5185" s="399" t="s">
        <v>6514</v>
      </c>
      <c r="C5185" s="399" t="s">
        <v>6515</v>
      </c>
      <c r="D5185" s="399" t="s">
        <v>6516</v>
      </c>
      <c r="E5185" s="400" t="s">
        <v>947</v>
      </c>
      <c r="F5185" s="399" t="s">
        <v>947</v>
      </c>
      <c r="G5185" s="399">
        <v>95622</v>
      </c>
      <c r="H5185" s="399" t="s">
        <v>6551</v>
      </c>
      <c r="I5185" s="399" t="s">
        <v>1205</v>
      </c>
      <c r="J5185" s="399" t="s">
        <v>1037</v>
      </c>
      <c r="K5185" s="400">
        <v>12.69</v>
      </c>
      <c r="L5185" s="399" t="s">
        <v>951</v>
      </c>
    </row>
    <row r="5186" spans="1:12" ht="13.5">
      <c r="A5186" s="399" t="s">
        <v>6513</v>
      </c>
      <c r="B5186" s="399" t="s">
        <v>6514</v>
      </c>
      <c r="C5186" s="399" t="s">
        <v>6515</v>
      </c>
      <c r="D5186" s="399" t="s">
        <v>6516</v>
      </c>
      <c r="E5186" s="400" t="s">
        <v>947</v>
      </c>
      <c r="F5186" s="399" t="s">
        <v>947</v>
      </c>
      <c r="G5186" s="399">
        <v>95623</v>
      </c>
      <c r="H5186" s="399" t="s">
        <v>6552</v>
      </c>
      <c r="I5186" s="399" t="s">
        <v>1205</v>
      </c>
      <c r="J5186" s="399" t="s">
        <v>1037</v>
      </c>
      <c r="K5186" s="400">
        <v>9.6999999999999993</v>
      </c>
      <c r="L5186" s="399" t="s">
        <v>951</v>
      </c>
    </row>
    <row r="5187" spans="1:12" ht="13.5">
      <c r="A5187" s="399" t="s">
        <v>6513</v>
      </c>
      <c r="B5187" s="399" t="s">
        <v>6514</v>
      </c>
      <c r="C5187" s="399" t="s">
        <v>6515</v>
      </c>
      <c r="D5187" s="399" t="s">
        <v>6516</v>
      </c>
      <c r="E5187" s="400" t="s">
        <v>947</v>
      </c>
      <c r="F5187" s="399" t="s">
        <v>947</v>
      </c>
      <c r="G5187" s="399">
        <v>95624</v>
      </c>
      <c r="H5187" s="399" t="s">
        <v>6553</v>
      </c>
      <c r="I5187" s="399" t="s">
        <v>1205</v>
      </c>
      <c r="J5187" s="399" t="s">
        <v>1037</v>
      </c>
      <c r="K5187" s="400">
        <v>18.78</v>
      </c>
      <c r="L5187" s="399" t="s">
        <v>951</v>
      </c>
    </row>
    <row r="5188" spans="1:12" ht="13.5">
      <c r="A5188" s="399" t="s">
        <v>6513</v>
      </c>
      <c r="B5188" s="399" t="s">
        <v>6514</v>
      </c>
      <c r="C5188" s="399" t="s">
        <v>6515</v>
      </c>
      <c r="D5188" s="399" t="s">
        <v>6516</v>
      </c>
      <c r="E5188" s="400" t="s">
        <v>947</v>
      </c>
      <c r="F5188" s="399" t="s">
        <v>947</v>
      </c>
      <c r="G5188" s="399">
        <v>95625</v>
      </c>
      <c r="H5188" s="399" t="s">
        <v>6554</v>
      </c>
      <c r="I5188" s="399" t="s">
        <v>1205</v>
      </c>
      <c r="J5188" s="399" t="s">
        <v>1037</v>
      </c>
      <c r="K5188" s="400">
        <v>20.71</v>
      </c>
      <c r="L5188" s="399" t="s">
        <v>951</v>
      </c>
    </row>
    <row r="5189" spans="1:12" ht="13.5">
      <c r="A5189" s="399" t="s">
        <v>6513</v>
      </c>
      <c r="B5189" s="399" t="s">
        <v>6514</v>
      </c>
      <c r="C5189" s="399" t="s">
        <v>6515</v>
      </c>
      <c r="D5189" s="399" t="s">
        <v>6516</v>
      </c>
      <c r="E5189" s="400" t="s">
        <v>947</v>
      </c>
      <c r="F5189" s="399" t="s">
        <v>947</v>
      </c>
      <c r="G5189" s="399">
        <v>95626</v>
      </c>
      <c r="H5189" s="399" t="s">
        <v>6555</v>
      </c>
      <c r="I5189" s="399" t="s">
        <v>1205</v>
      </c>
      <c r="J5189" s="399" t="s">
        <v>1037</v>
      </c>
      <c r="K5189" s="400">
        <v>13.67</v>
      </c>
      <c r="L5189" s="399" t="s">
        <v>951</v>
      </c>
    </row>
    <row r="5190" spans="1:12" ht="13.5">
      <c r="A5190" s="399" t="s">
        <v>6513</v>
      </c>
      <c r="B5190" s="399" t="s">
        <v>6514</v>
      </c>
      <c r="C5190" s="399" t="s">
        <v>6515</v>
      </c>
      <c r="D5190" s="399" t="s">
        <v>6516</v>
      </c>
      <c r="E5190" s="400" t="s">
        <v>947</v>
      </c>
      <c r="F5190" s="399" t="s">
        <v>947</v>
      </c>
      <c r="G5190" s="399">
        <v>96126</v>
      </c>
      <c r="H5190" s="399" t="s">
        <v>6556</v>
      </c>
      <c r="I5190" s="399" t="s">
        <v>1205</v>
      </c>
      <c r="J5190" s="399" t="s">
        <v>1037</v>
      </c>
      <c r="K5190" s="400">
        <v>15.5</v>
      </c>
      <c r="L5190" s="399" t="s">
        <v>951</v>
      </c>
    </row>
    <row r="5191" spans="1:12" ht="13.5">
      <c r="A5191" s="399" t="s">
        <v>6513</v>
      </c>
      <c r="B5191" s="399" t="s">
        <v>6514</v>
      </c>
      <c r="C5191" s="399" t="s">
        <v>6515</v>
      </c>
      <c r="D5191" s="399" t="s">
        <v>6516</v>
      </c>
      <c r="E5191" s="400" t="s">
        <v>947</v>
      </c>
      <c r="F5191" s="399" t="s">
        <v>947</v>
      </c>
      <c r="G5191" s="399">
        <v>96127</v>
      </c>
      <c r="H5191" s="399" t="s">
        <v>6557</v>
      </c>
      <c r="I5191" s="399" t="s">
        <v>1205</v>
      </c>
      <c r="J5191" s="399" t="s">
        <v>1037</v>
      </c>
      <c r="K5191" s="400">
        <v>11.76</v>
      </c>
      <c r="L5191" s="399" t="s">
        <v>951</v>
      </c>
    </row>
    <row r="5192" spans="1:12" ht="13.5">
      <c r="A5192" s="399" t="s">
        <v>6513</v>
      </c>
      <c r="B5192" s="399" t="s">
        <v>6514</v>
      </c>
      <c r="C5192" s="399" t="s">
        <v>6515</v>
      </c>
      <c r="D5192" s="399" t="s">
        <v>6516</v>
      </c>
      <c r="E5192" s="400" t="s">
        <v>947</v>
      </c>
      <c r="F5192" s="399" t="s">
        <v>947</v>
      </c>
      <c r="G5192" s="399">
        <v>96128</v>
      </c>
      <c r="H5192" s="399" t="s">
        <v>6558</v>
      </c>
      <c r="I5192" s="399" t="s">
        <v>1205</v>
      </c>
      <c r="J5192" s="399" t="s">
        <v>1037</v>
      </c>
      <c r="K5192" s="400">
        <v>23.08</v>
      </c>
      <c r="L5192" s="399" t="s">
        <v>951</v>
      </c>
    </row>
    <row r="5193" spans="1:12" ht="13.5">
      <c r="A5193" s="399" t="s">
        <v>6513</v>
      </c>
      <c r="B5193" s="399" t="s">
        <v>6514</v>
      </c>
      <c r="C5193" s="399" t="s">
        <v>6515</v>
      </c>
      <c r="D5193" s="399" t="s">
        <v>6516</v>
      </c>
      <c r="E5193" s="400" t="s">
        <v>947</v>
      </c>
      <c r="F5193" s="399" t="s">
        <v>947</v>
      </c>
      <c r="G5193" s="399">
        <v>96129</v>
      </c>
      <c r="H5193" s="399" t="s">
        <v>6559</v>
      </c>
      <c r="I5193" s="399" t="s">
        <v>1205</v>
      </c>
      <c r="J5193" s="399" t="s">
        <v>1037</v>
      </c>
      <c r="K5193" s="400">
        <v>25.5</v>
      </c>
      <c r="L5193" s="399" t="s">
        <v>951</v>
      </c>
    </row>
    <row r="5194" spans="1:12" ht="13.5">
      <c r="A5194" s="399" t="s">
        <v>6513</v>
      </c>
      <c r="B5194" s="399" t="s">
        <v>6514</v>
      </c>
      <c r="C5194" s="399" t="s">
        <v>6515</v>
      </c>
      <c r="D5194" s="399" t="s">
        <v>6516</v>
      </c>
      <c r="E5194" s="400" t="s">
        <v>947</v>
      </c>
      <c r="F5194" s="399" t="s">
        <v>947</v>
      </c>
      <c r="G5194" s="399">
        <v>96130</v>
      </c>
      <c r="H5194" s="399" t="s">
        <v>6560</v>
      </c>
      <c r="I5194" s="399" t="s">
        <v>1205</v>
      </c>
      <c r="J5194" s="399" t="s">
        <v>1037</v>
      </c>
      <c r="K5194" s="400">
        <v>16.68</v>
      </c>
      <c r="L5194" s="399" t="s">
        <v>951</v>
      </c>
    </row>
    <row r="5195" spans="1:12" ht="13.5">
      <c r="A5195" s="399" t="s">
        <v>6513</v>
      </c>
      <c r="B5195" s="399" t="s">
        <v>6514</v>
      </c>
      <c r="C5195" s="399" t="s">
        <v>6515</v>
      </c>
      <c r="D5195" s="399" t="s">
        <v>6516</v>
      </c>
      <c r="E5195" s="400" t="s">
        <v>947</v>
      </c>
      <c r="F5195" s="399" t="s">
        <v>947</v>
      </c>
      <c r="G5195" s="399">
        <v>96131</v>
      </c>
      <c r="H5195" s="399" t="s">
        <v>6561</v>
      </c>
      <c r="I5195" s="399" t="s">
        <v>1205</v>
      </c>
      <c r="J5195" s="399" t="s">
        <v>1037</v>
      </c>
      <c r="K5195" s="400">
        <v>21.4</v>
      </c>
      <c r="L5195" s="399" t="s">
        <v>951</v>
      </c>
    </row>
    <row r="5196" spans="1:12" ht="13.5">
      <c r="A5196" s="399" t="s">
        <v>6513</v>
      </c>
      <c r="B5196" s="399" t="s">
        <v>6514</v>
      </c>
      <c r="C5196" s="399" t="s">
        <v>6515</v>
      </c>
      <c r="D5196" s="399" t="s">
        <v>6516</v>
      </c>
      <c r="E5196" s="400" t="s">
        <v>947</v>
      </c>
      <c r="F5196" s="399" t="s">
        <v>947</v>
      </c>
      <c r="G5196" s="399">
        <v>96132</v>
      </c>
      <c r="H5196" s="399" t="s">
        <v>6562</v>
      </c>
      <c r="I5196" s="399" t="s">
        <v>1205</v>
      </c>
      <c r="J5196" s="399" t="s">
        <v>1037</v>
      </c>
      <c r="K5196" s="400">
        <v>16.41</v>
      </c>
      <c r="L5196" s="399" t="s">
        <v>951</v>
      </c>
    </row>
    <row r="5197" spans="1:12" ht="13.5">
      <c r="A5197" s="399" t="s">
        <v>6513</v>
      </c>
      <c r="B5197" s="399" t="s">
        <v>6514</v>
      </c>
      <c r="C5197" s="399" t="s">
        <v>6515</v>
      </c>
      <c r="D5197" s="399" t="s">
        <v>6516</v>
      </c>
      <c r="E5197" s="400" t="s">
        <v>947</v>
      </c>
      <c r="F5197" s="399" t="s">
        <v>947</v>
      </c>
      <c r="G5197" s="399">
        <v>96133</v>
      </c>
      <c r="H5197" s="399" t="s">
        <v>6563</v>
      </c>
      <c r="I5197" s="399" t="s">
        <v>1205</v>
      </c>
      <c r="J5197" s="399" t="s">
        <v>1037</v>
      </c>
      <c r="K5197" s="400">
        <v>31.48</v>
      </c>
      <c r="L5197" s="399" t="s">
        <v>951</v>
      </c>
    </row>
    <row r="5198" spans="1:12" ht="13.5">
      <c r="A5198" s="399" t="s">
        <v>6513</v>
      </c>
      <c r="B5198" s="399" t="s">
        <v>6514</v>
      </c>
      <c r="C5198" s="399" t="s">
        <v>6515</v>
      </c>
      <c r="D5198" s="399" t="s">
        <v>6516</v>
      </c>
      <c r="E5198" s="400" t="s">
        <v>947</v>
      </c>
      <c r="F5198" s="399" t="s">
        <v>947</v>
      </c>
      <c r="G5198" s="399">
        <v>96134</v>
      </c>
      <c r="H5198" s="399" t="s">
        <v>6564</v>
      </c>
      <c r="I5198" s="399" t="s">
        <v>1205</v>
      </c>
      <c r="J5198" s="399" t="s">
        <v>1037</v>
      </c>
      <c r="K5198" s="400">
        <v>34.69</v>
      </c>
      <c r="L5198" s="399" t="s">
        <v>951</v>
      </c>
    </row>
    <row r="5199" spans="1:12" ht="13.5">
      <c r="A5199" s="399" t="s">
        <v>6513</v>
      </c>
      <c r="B5199" s="399" t="s">
        <v>6514</v>
      </c>
      <c r="C5199" s="399" t="s">
        <v>6515</v>
      </c>
      <c r="D5199" s="399" t="s">
        <v>6516</v>
      </c>
      <c r="E5199" s="400" t="s">
        <v>947</v>
      </c>
      <c r="F5199" s="399" t="s">
        <v>947</v>
      </c>
      <c r="G5199" s="399">
        <v>96135</v>
      </c>
      <c r="H5199" s="399" t="s">
        <v>6565</v>
      </c>
      <c r="I5199" s="399" t="s">
        <v>1205</v>
      </c>
      <c r="J5199" s="399" t="s">
        <v>1037</v>
      </c>
      <c r="K5199" s="400">
        <v>22.99</v>
      </c>
      <c r="L5199" s="399" t="s">
        <v>951</v>
      </c>
    </row>
    <row r="5200" spans="1:12" ht="13.5">
      <c r="A5200" s="399" t="s">
        <v>6513</v>
      </c>
      <c r="B5200" s="399" t="s">
        <v>6514</v>
      </c>
      <c r="C5200" s="399" t="s">
        <v>6566</v>
      </c>
      <c r="D5200" s="399" t="s">
        <v>6567</v>
      </c>
      <c r="E5200" s="400" t="s">
        <v>947</v>
      </c>
      <c r="F5200" s="399" t="s">
        <v>947</v>
      </c>
      <c r="G5200" s="399">
        <v>6082</v>
      </c>
      <c r="H5200" s="399" t="s">
        <v>6568</v>
      </c>
      <c r="I5200" s="399" t="s">
        <v>1205</v>
      </c>
      <c r="J5200" s="399" t="s">
        <v>1037</v>
      </c>
      <c r="K5200" s="400">
        <v>17.66</v>
      </c>
      <c r="L5200" s="399" t="s">
        <v>951</v>
      </c>
    </row>
    <row r="5201" spans="1:12" ht="13.5">
      <c r="A5201" s="399" t="s">
        <v>6513</v>
      </c>
      <c r="B5201" s="399" t="s">
        <v>6514</v>
      </c>
      <c r="C5201" s="399" t="s">
        <v>6566</v>
      </c>
      <c r="D5201" s="399" t="s">
        <v>6567</v>
      </c>
      <c r="E5201" s="400" t="s">
        <v>947</v>
      </c>
      <c r="F5201" s="399" t="s">
        <v>947</v>
      </c>
      <c r="G5201" s="399">
        <v>40905</v>
      </c>
      <c r="H5201" s="399" t="s">
        <v>6569</v>
      </c>
      <c r="I5201" s="399" t="s">
        <v>1205</v>
      </c>
      <c r="J5201" s="399" t="s">
        <v>1037</v>
      </c>
      <c r="K5201" s="400">
        <v>22.44</v>
      </c>
      <c r="L5201" s="399" t="s">
        <v>951</v>
      </c>
    </row>
    <row r="5202" spans="1:12" ht="13.5">
      <c r="A5202" s="399" t="s">
        <v>6513</v>
      </c>
      <c r="B5202" s="399" t="s">
        <v>6514</v>
      </c>
      <c r="C5202" s="399" t="s">
        <v>6566</v>
      </c>
      <c r="D5202" s="399" t="s">
        <v>6567</v>
      </c>
      <c r="E5202" s="400">
        <v>73739</v>
      </c>
      <c r="F5202" s="399" t="s">
        <v>6570</v>
      </c>
      <c r="G5202" s="399" t="s">
        <v>6571</v>
      </c>
      <c r="H5202" s="399" t="s">
        <v>6572</v>
      </c>
      <c r="I5202" s="399" t="s">
        <v>1205</v>
      </c>
      <c r="J5202" s="399" t="s">
        <v>1037</v>
      </c>
      <c r="K5202" s="400">
        <v>17.7</v>
      </c>
      <c r="L5202" s="399" t="s">
        <v>951</v>
      </c>
    </row>
    <row r="5203" spans="1:12" ht="13.5">
      <c r="A5203" s="399" t="s">
        <v>6513</v>
      </c>
      <c r="B5203" s="399" t="s">
        <v>6514</v>
      </c>
      <c r="C5203" s="399" t="s">
        <v>6566</v>
      </c>
      <c r="D5203" s="399" t="s">
        <v>6567</v>
      </c>
      <c r="E5203" s="400">
        <v>74065</v>
      </c>
      <c r="F5203" s="399" t="s">
        <v>6573</v>
      </c>
      <c r="G5203" s="399" t="s">
        <v>6574</v>
      </c>
      <c r="H5203" s="399" t="s">
        <v>6575</v>
      </c>
      <c r="I5203" s="399" t="s">
        <v>1205</v>
      </c>
      <c r="J5203" s="399" t="s">
        <v>1037</v>
      </c>
      <c r="K5203" s="400">
        <v>24.65</v>
      </c>
      <c r="L5203" s="399" t="s">
        <v>951</v>
      </c>
    </row>
    <row r="5204" spans="1:12" ht="13.5">
      <c r="A5204" s="399" t="s">
        <v>6513</v>
      </c>
      <c r="B5204" s="399" t="s">
        <v>6514</v>
      </c>
      <c r="C5204" s="399" t="s">
        <v>6566</v>
      </c>
      <c r="D5204" s="399" t="s">
        <v>6567</v>
      </c>
      <c r="E5204" s="400">
        <v>74065</v>
      </c>
      <c r="F5204" s="399" t="s">
        <v>6573</v>
      </c>
      <c r="G5204" s="399" t="s">
        <v>6576</v>
      </c>
      <c r="H5204" s="399" t="s">
        <v>6577</v>
      </c>
      <c r="I5204" s="399" t="s">
        <v>1205</v>
      </c>
      <c r="J5204" s="399" t="s">
        <v>1037</v>
      </c>
      <c r="K5204" s="400">
        <v>24.22</v>
      </c>
      <c r="L5204" s="399" t="s">
        <v>951</v>
      </c>
    </row>
    <row r="5205" spans="1:12" ht="13.5">
      <c r="A5205" s="399" t="s">
        <v>6513</v>
      </c>
      <c r="B5205" s="399" t="s">
        <v>6514</v>
      </c>
      <c r="C5205" s="399" t="s">
        <v>6566</v>
      </c>
      <c r="D5205" s="399" t="s">
        <v>6567</v>
      </c>
      <c r="E5205" s="400">
        <v>74065</v>
      </c>
      <c r="F5205" s="399" t="s">
        <v>6573</v>
      </c>
      <c r="G5205" s="399" t="s">
        <v>6578</v>
      </c>
      <c r="H5205" s="399" t="s">
        <v>6579</v>
      </c>
      <c r="I5205" s="399" t="s">
        <v>1205</v>
      </c>
      <c r="J5205" s="399" t="s">
        <v>1037</v>
      </c>
      <c r="K5205" s="400">
        <v>24.1</v>
      </c>
      <c r="L5205" s="399" t="s">
        <v>951</v>
      </c>
    </row>
    <row r="5206" spans="1:12" ht="13.5">
      <c r="A5206" s="399" t="s">
        <v>6513</v>
      </c>
      <c r="B5206" s="399" t="s">
        <v>6514</v>
      </c>
      <c r="C5206" s="399" t="s">
        <v>6566</v>
      </c>
      <c r="D5206" s="399" t="s">
        <v>6567</v>
      </c>
      <c r="E5206" s="400" t="s">
        <v>947</v>
      </c>
      <c r="F5206" s="399" t="s">
        <v>947</v>
      </c>
      <c r="G5206" s="399">
        <v>79463</v>
      </c>
      <c r="H5206" s="399" t="s">
        <v>6580</v>
      </c>
      <c r="I5206" s="399" t="s">
        <v>1205</v>
      </c>
      <c r="J5206" s="399" t="s">
        <v>1037</v>
      </c>
      <c r="K5206" s="400">
        <v>14.79</v>
      </c>
      <c r="L5206" s="399" t="s">
        <v>951</v>
      </c>
    </row>
    <row r="5207" spans="1:12" ht="13.5">
      <c r="A5207" s="399" t="s">
        <v>6513</v>
      </c>
      <c r="B5207" s="399" t="s">
        <v>6514</v>
      </c>
      <c r="C5207" s="399" t="s">
        <v>6566</v>
      </c>
      <c r="D5207" s="399" t="s">
        <v>6567</v>
      </c>
      <c r="E5207" s="400" t="s">
        <v>947</v>
      </c>
      <c r="F5207" s="399" t="s">
        <v>947</v>
      </c>
      <c r="G5207" s="399">
        <v>79464</v>
      </c>
      <c r="H5207" s="399" t="s">
        <v>6581</v>
      </c>
      <c r="I5207" s="399" t="s">
        <v>1205</v>
      </c>
      <c r="J5207" s="399" t="s">
        <v>1037</v>
      </c>
      <c r="K5207" s="400">
        <v>19.899999999999999</v>
      </c>
      <c r="L5207" s="399" t="s">
        <v>951</v>
      </c>
    </row>
    <row r="5208" spans="1:12" ht="13.5">
      <c r="A5208" s="399" t="s">
        <v>6513</v>
      </c>
      <c r="B5208" s="399" t="s">
        <v>6514</v>
      </c>
      <c r="C5208" s="399" t="s">
        <v>6566</v>
      </c>
      <c r="D5208" s="399" t="s">
        <v>6567</v>
      </c>
      <c r="E5208" s="400" t="s">
        <v>947</v>
      </c>
      <c r="F5208" s="399" t="s">
        <v>947</v>
      </c>
      <c r="G5208" s="399">
        <v>79466</v>
      </c>
      <c r="H5208" s="399" t="s">
        <v>6582</v>
      </c>
      <c r="I5208" s="399" t="s">
        <v>1205</v>
      </c>
      <c r="J5208" s="399" t="s">
        <v>1037</v>
      </c>
      <c r="K5208" s="400">
        <v>19.39</v>
      </c>
      <c r="L5208" s="399" t="s">
        <v>951</v>
      </c>
    </row>
    <row r="5209" spans="1:12" ht="13.5">
      <c r="A5209" s="399" t="s">
        <v>6513</v>
      </c>
      <c r="B5209" s="399" t="s">
        <v>6514</v>
      </c>
      <c r="C5209" s="399" t="s">
        <v>6566</v>
      </c>
      <c r="D5209" s="399" t="s">
        <v>6567</v>
      </c>
      <c r="E5209" s="400">
        <v>79497</v>
      </c>
      <c r="F5209" s="399" t="s">
        <v>6583</v>
      </c>
      <c r="G5209" s="399" t="s">
        <v>6584</v>
      </c>
      <c r="H5209" s="399" t="s">
        <v>6585</v>
      </c>
      <c r="I5209" s="399" t="s">
        <v>1205</v>
      </c>
      <c r="J5209" s="399" t="s">
        <v>1037</v>
      </c>
      <c r="K5209" s="400">
        <v>24.74</v>
      </c>
      <c r="L5209" s="399" t="s">
        <v>951</v>
      </c>
    </row>
    <row r="5210" spans="1:12" ht="13.5">
      <c r="A5210" s="399" t="s">
        <v>6513</v>
      </c>
      <c r="B5210" s="399" t="s">
        <v>6514</v>
      </c>
      <c r="C5210" s="399" t="s">
        <v>6566</v>
      </c>
      <c r="D5210" s="399" t="s">
        <v>6567</v>
      </c>
      <c r="E5210" s="400" t="s">
        <v>947</v>
      </c>
      <c r="F5210" s="399" t="s">
        <v>947</v>
      </c>
      <c r="G5210" s="399">
        <v>84645</v>
      </c>
      <c r="H5210" s="399" t="s">
        <v>6586</v>
      </c>
      <c r="I5210" s="399" t="s">
        <v>1205</v>
      </c>
      <c r="J5210" s="399" t="s">
        <v>1037</v>
      </c>
      <c r="K5210" s="400">
        <v>19.13</v>
      </c>
      <c r="L5210" s="399" t="s">
        <v>951</v>
      </c>
    </row>
    <row r="5211" spans="1:12" ht="13.5">
      <c r="A5211" s="399" t="s">
        <v>6513</v>
      </c>
      <c r="B5211" s="399" t="s">
        <v>6514</v>
      </c>
      <c r="C5211" s="399" t="s">
        <v>6566</v>
      </c>
      <c r="D5211" s="399" t="s">
        <v>6567</v>
      </c>
      <c r="E5211" s="400" t="s">
        <v>947</v>
      </c>
      <c r="F5211" s="399" t="s">
        <v>947</v>
      </c>
      <c r="G5211" s="399">
        <v>84657</v>
      </c>
      <c r="H5211" s="399" t="s">
        <v>6587</v>
      </c>
      <c r="I5211" s="399" t="s">
        <v>1205</v>
      </c>
      <c r="J5211" s="399" t="s">
        <v>1037</v>
      </c>
      <c r="K5211" s="400">
        <v>9.61</v>
      </c>
      <c r="L5211" s="399" t="s">
        <v>951</v>
      </c>
    </row>
    <row r="5212" spans="1:12" ht="13.5">
      <c r="A5212" s="399" t="s">
        <v>6513</v>
      </c>
      <c r="B5212" s="399" t="s">
        <v>6514</v>
      </c>
      <c r="C5212" s="399" t="s">
        <v>6566</v>
      </c>
      <c r="D5212" s="399" t="s">
        <v>6567</v>
      </c>
      <c r="E5212" s="400" t="s">
        <v>947</v>
      </c>
      <c r="F5212" s="399" t="s">
        <v>947</v>
      </c>
      <c r="G5212" s="399">
        <v>84659</v>
      </c>
      <c r="H5212" s="399" t="s">
        <v>6588</v>
      </c>
      <c r="I5212" s="399" t="s">
        <v>1205</v>
      </c>
      <c r="J5212" s="399" t="s">
        <v>1037</v>
      </c>
      <c r="K5212" s="400">
        <v>16.350000000000001</v>
      </c>
      <c r="L5212" s="399" t="s">
        <v>951</v>
      </c>
    </row>
    <row r="5213" spans="1:12" ht="13.5">
      <c r="A5213" s="399" t="s">
        <v>6513</v>
      </c>
      <c r="B5213" s="399" t="s">
        <v>6514</v>
      </c>
      <c r="C5213" s="399" t="s">
        <v>6566</v>
      </c>
      <c r="D5213" s="399" t="s">
        <v>6567</v>
      </c>
      <c r="E5213" s="400" t="s">
        <v>947</v>
      </c>
      <c r="F5213" s="399" t="s">
        <v>947</v>
      </c>
      <c r="G5213" s="399">
        <v>84679</v>
      </c>
      <c r="H5213" s="399" t="s">
        <v>6589</v>
      </c>
      <c r="I5213" s="399" t="s">
        <v>1205</v>
      </c>
      <c r="J5213" s="399" t="s">
        <v>1037</v>
      </c>
      <c r="K5213" s="400">
        <v>20.45</v>
      </c>
      <c r="L5213" s="399" t="s">
        <v>951</v>
      </c>
    </row>
    <row r="5214" spans="1:12" ht="13.5">
      <c r="A5214" s="399" t="s">
        <v>6513</v>
      </c>
      <c r="B5214" s="399" t="s">
        <v>6514</v>
      </c>
      <c r="C5214" s="399" t="s">
        <v>6566</v>
      </c>
      <c r="D5214" s="399" t="s">
        <v>6567</v>
      </c>
      <c r="E5214" s="400" t="s">
        <v>947</v>
      </c>
      <c r="F5214" s="399" t="s">
        <v>947</v>
      </c>
      <c r="G5214" s="399">
        <v>95464</v>
      </c>
      <c r="H5214" s="399" t="s">
        <v>6590</v>
      </c>
      <c r="I5214" s="399" t="s">
        <v>1205</v>
      </c>
      <c r="J5214" s="399" t="s">
        <v>1037</v>
      </c>
      <c r="K5214" s="400">
        <v>22.53</v>
      </c>
      <c r="L5214" s="399" t="s">
        <v>951</v>
      </c>
    </row>
    <row r="5215" spans="1:12" ht="13.5">
      <c r="A5215" s="399" t="s">
        <v>6513</v>
      </c>
      <c r="B5215" s="399" t="s">
        <v>6514</v>
      </c>
      <c r="C5215" s="399" t="s">
        <v>6591</v>
      </c>
      <c r="D5215" s="399" t="s">
        <v>6592</v>
      </c>
      <c r="E5215" s="400" t="s">
        <v>947</v>
      </c>
      <c r="F5215" s="399" t="s">
        <v>947</v>
      </c>
      <c r="G5215" s="399">
        <v>100716</v>
      </c>
      <c r="H5215" s="399" t="s">
        <v>6593</v>
      </c>
      <c r="I5215" s="399" t="s">
        <v>1205</v>
      </c>
      <c r="J5215" s="399" t="s">
        <v>950</v>
      </c>
      <c r="K5215" s="400">
        <v>21.62</v>
      </c>
      <c r="L5215" s="399" t="s">
        <v>951</v>
      </c>
    </row>
    <row r="5216" spans="1:12" ht="13.5">
      <c r="A5216" s="399" t="s">
        <v>6513</v>
      </c>
      <c r="B5216" s="399" t="s">
        <v>6514</v>
      </c>
      <c r="C5216" s="399" t="s">
        <v>6591</v>
      </c>
      <c r="D5216" s="399" t="s">
        <v>6592</v>
      </c>
      <c r="E5216" s="400" t="s">
        <v>947</v>
      </c>
      <c r="F5216" s="399" t="s">
        <v>947</v>
      </c>
      <c r="G5216" s="399">
        <v>100717</v>
      </c>
      <c r="H5216" s="399" t="s">
        <v>6594</v>
      </c>
      <c r="I5216" s="399" t="s">
        <v>1205</v>
      </c>
      <c r="J5216" s="399" t="s">
        <v>1037</v>
      </c>
      <c r="K5216" s="400">
        <v>7.83</v>
      </c>
      <c r="L5216" s="399" t="s">
        <v>951</v>
      </c>
    </row>
    <row r="5217" spans="1:12" ht="13.5">
      <c r="A5217" s="399" t="s">
        <v>6513</v>
      </c>
      <c r="B5217" s="399" t="s">
        <v>6514</v>
      </c>
      <c r="C5217" s="399" t="s">
        <v>6591</v>
      </c>
      <c r="D5217" s="399" t="s">
        <v>6592</v>
      </c>
      <c r="E5217" s="400" t="s">
        <v>947</v>
      </c>
      <c r="F5217" s="399" t="s">
        <v>947</v>
      </c>
      <c r="G5217" s="399">
        <v>100718</v>
      </c>
      <c r="H5217" s="399" t="s">
        <v>6595</v>
      </c>
      <c r="I5217" s="399" t="s">
        <v>949</v>
      </c>
      <c r="J5217" s="399" t="s">
        <v>1037</v>
      </c>
      <c r="K5217" s="400">
        <v>1.1100000000000001</v>
      </c>
      <c r="L5217" s="399" t="s">
        <v>951</v>
      </c>
    </row>
    <row r="5218" spans="1:12" ht="13.5">
      <c r="A5218" s="399" t="s">
        <v>6513</v>
      </c>
      <c r="B5218" s="399" t="s">
        <v>6514</v>
      </c>
      <c r="C5218" s="399" t="s">
        <v>6591</v>
      </c>
      <c r="D5218" s="399" t="s">
        <v>6592</v>
      </c>
      <c r="E5218" s="400" t="s">
        <v>947</v>
      </c>
      <c r="F5218" s="399" t="s">
        <v>947</v>
      </c>
      <c r="G5218" s="399">
        <v>100719</v>
      </c>
      <c r="H5218" s="399" t="s">
        <v>6596</v>
      </c>
      <c r="I5218" s="399" t="s">
        <v>1205</v>
      </c>
      <c r="J5218" s="399" t="s">
        <v>950</v>
      </c>
      <c r="K5218" s="400">
        <v>6.81</v>
      </c>
      <c r="L5218" s="399" t="s">
        <v>951</v>
      </c>
    </row>
    <row r="5219" spans="1:12" ht="13.5">
      <c r="A5219" s="399" t="s">
        <v>6513</v>
      </c>
      <c r="B5219" s="399" t="s">
        <v>6514</v>
      </c>
      <c r="C5219" s="399" t="s">
        <v>6591</v>
      </c>
      <c r="D5219" s="399" t="s">
        <v>6592</v>
      </c>
      <c r="E5219" s="400" t="s">
        <v>947</v>
      </c>
      <c r="F5219" s="399" t="s">
        <v>947</v>
      </c>
      <c r="G5219" s="399">
        <v>100720</v>
      </c>
      <c r="H5219" s="399" t="s">
        <v>6597</v>
      </c>
      <c r="I5219" s="399" t="s">
        <v>1205</v>
      </c>
      <c r="J5219" s="399" t="s">
        <v>1037</v>
      </c>
      <c r="K5219" s="400">
        <v>7.77</v>
      </c>
      <c r="L5219" s="399" t="s">
        <v>951</v>
      </c>
    </row>
    <row r="5220" spans="1:12" ht="13.5">
      <c r="A5220" s="399" t="s">
        <v>6513</v>
      </c>
      <c r="B5220" s="399" t="s">
        <v>6514</v>
      </c>
      <c r="C5220" s="399" t="s">
        <v>6591</v>
      </c>
      <c r="D5220" s="399" t="s">
        <v>6592</v>
      </c>
      <c r="E5220" s="400" t="s">
        <v>947</v>
      </c>
      <c r="F5220" s="399" t="s">
        <v>947</v>
      </c>
      <c r="G5220" s="399">
        <v>100721</v>
      </c>
      <c r="H5220" s="399" t="s">
        <v>6598</v>
      </c>
      <c r="I5220" s="399" t="s">
        <v>1205</v>
      </c>
      <c r="J5220" s="399" t="s">
        <v>950</v>
      </c>
      <c r="K5220" s="400">
        <v>18.350000000000001</v>
      </c>
      <c r="L5220" s="399" t="s">
        <v>951</v>
      </c>
    </row>
    <row r="5221" spans="1:12" ht="13.5">
      <c r="A5221" s="399" t="s">
        <v>6513</v>
      </c>
      <c r="B5221" s="399" t="s">
        <v>6514</v>
      </c>
      <c r="C5221" s="399" t="s">
        <v>6591</v>
      </c>
      <c r="D5221" s="399" t="s">
        <v>6592</v>
      </c>
      <c r="E5221" s="400" t="s">
        <v>947</v>
      </c>
      <c r="F5221" s="399" t="s">
        <v>947</v>
      </c>
      <c r="G5221" s="399">
        <v>100722</v>
      </c>
      <c r="H5221" s="399" t="s">
        <v>6599</v>
      </c>
      <c r="I5221" s="399" t="s">
        <v>1205</v>
      </c>
      <c r="J5221" s="399" t="s">
        <v>1037</v>
      </c>
      <c r="K5221" s="400">
        <v>18.77</v>
      </c>
      <c r="L5221" s="399" t="s">
        <v>951</v>
      </c>
    </row>
    <row r="5222" spans="1:12" ht="13.5">
      <c r="A5222" s="399" t="s">
        <v>6513</v>
      </c>
      <c r="B5222" s="399" t="s">
        <v>6514</v>
      </c>
      <c r="C5222" s="399" t="s">
        <v>6591</v>
      </c>
      <c r="D5222" s="399" t="s">
        <v>6592</v>
      </c>
      <c r="E5222" s="400" t="s">
        <v>947</v>
      </c>
      <c r="F5222" s="399" t="s">
        <v>947</v>
      </c>
      <c r="G5222" s="399">
        <v>100723</v>
      </c>
      <c r="H5222" s="399" t="s">
        <v>6600</v>
      </c>
      <c r="I5222" s="399" t="s">
        <v>1205</v>
      </c>
      <c r="J5222" s="399" t="s">
        <v>950</v>
      </c>
      <c r="K5222" s="400">
        <v>7.79</v>
      </c>
      <c r="L5222" s="399" t="s">
        <v>951</v>
      </c>
    </row>
    <row r="5223" spans="1:12" ht="13.5">
      <c r="A5223" s="399" t="s">
        <v>6513</v>
      </c>
      <c r="B5223" s="399" t="s">
        <v>6514</v>
      </c>
      <c r="C5223" s="399" t="s">
        <v>6591</v>
      </c>
      <c r="D5223" s="399" t="s">
        <v>6592</v>
      </c>
      <c r="E5223" s="400" t="s">
        <v>947</v>
      </c>
      <c r="F5223" s="399" t="s">
        <v>947</v>
      </c>
      <c r="G5223" s="399">
        <v>100724</v>
      </c>
      <c r="H5223" s="399" t="s">
        <v>6601</v>
      </c>
      <c r="I5223" s="399" t="s">
        <v>1205</v>
      </c>
      <c r="J5223" s="399" t="s">
        <v>1037</v>
      </c>
      <c r="K5223" s="400">
        <v>10.130000000000001</v>
      </c>
      <c r="L5223" s="399" t="s">
        <v>951</v>
      </c>
    </row>
    <row r="5224" spans="1:12" ht="13.5">
      <c r="A5224" s="399" t="s">
        <v>6513</v>
      </c>
      <c r="B5224" s="399" t="s">
        <v>6514</v>
      </c>
      <c r="C5224" s="399" t="s">
        <v>6591</v>
      </c>
      <c r="D5224" s="399" t="s">
        <v>6592</v>
      </c>
      <c r="E5224" s="400" t="s">
        <v>947</v>
      </c>
      <c r="F5224" s="399" t="s">
        <v>947</v>
      </c>
      <c r="G5224" s="399">
        <v>100725</v>
      </c>
      <c r="H5224" s="399" t="s">
        <v>6602</v>
      </c>
      <c r="I5224" s="399" t="s">
        <v>1205</v>
      </c>
      <c r="J5224" s="399" t="s">
        <v>950</v>
      </c>
      <c r="K5224" s="400">
        <v>19.02</v>
      </c>
      <c r="L5224" s="399" t="s">
        <v>951</v>
      </c>
    </row>
    <row r="5225" spans="1:12" ht="13.5">
      <c r="A5225" s="399" t="s">
        <v>6513</v>
      </c>
      <c r="B5225" s="399" t="s">
        <v>6514</v>
      </c>
      <c r="C5225" s="399" t="s">
        <v>6591</v>
      </c>
      <c r="D5225" s="399" t="s">
        <v>6592</v>
      </c>
      <c r="E5225" s="400" t="s">
        <v>947</v>
      </c>
      <c r="F5225" s="399" t="s">
        <v>947</v>
      </c>
      <c r="G5225" s="399">
        <v>100726</v>
      </c>
      <c r="H5225" s="399" t="s">
        <v>6603</v>
      </c>
      <c r="I5225" s="399" t="s">
        <v>1205</v>
      </c>
      <c r="J5225" s="399" t="s">
        <v>1037</v>
      </c>
      <c r="K5225" s="400">
        <v>21.06</v>
      </c>
      <c r="L5225" s="399" t="s">
        <v>951</v>
      </c>
    </row>
    <row r="5226" spans="1:12" ht="13.5">
      <c r="A5226" s="399" t="s">
        <v>6513</v>
      </c>
      <c r="B5226" s="399" t="s">
        <v>6514</v>
      </c>
      <c r="C5226" s="399" t="s">
        <v>6591</v>
      </c>
      <c r="D5226" s="399" t="s">
        <v>6592</v>
      </c>
      <c r="E5226" s="400" t="s">
        <v>947</v>
      </c>
      <c r="F5226" s="399" t="s">
        <v>947</v>
      </c>
      <c r="G5226" s="399">
        <v>100727</v>
      </c>
      <c r="H5226" s="399" t="s">
        <v>6604</v>
      </c>
      <c r="I5226" s="399" t="s">
        <v>1205</v>
      </c>
      <c r="J5226" s="399" t="s">
        <v>950</v>
      </c>
      <c r="K5226" s="400">
        <v>11.07</v>
      </c>
      <c r="L5226" s="399" t="s">
        <v>951</v>
      </c>
    </row>
    <row r="5227" spans="1:12" ht="13.5">
      <c r="A5227" s="399" t="s">
        <v>6513</v>
      </c>
      <c r="B5227" s="399" t="s">
        <v>6514</v>
      </c>
      <c r="C5227" s="399" t="s">
        <v>6591</v>
      </c>
      <c r="D5227" s="399" t="s">
        <v>6592</v>
      </c>
      <c r="E5227" s="400" t="s">
        <v>947</v>
      </c>
      <c r="F5227" s="399" t="s">
        <v>947</v>
      </c>
      <c r="G5227" s="399">
        <v>100728</v>
      </c>
      <c r="H5227" s="399" t="s">
        <v>6605</v>
      </c>
      <c r="I5227" s="399" t="s">
        <v>1205</v>
      </c>
      <c r="J5227" s="399" t="s">
        <v>1037</v>
      </c>
      <c r="K5227" s="400">
        <v>12.11</v>
      </c>
      <c r="L5227" s="399" t="s">
        <v>951</v>
      </c>
    </row>
    <row r="5228" spans="1:12" ht="13.5">
      <c r="A5228" s="399" t="s">
        <v>6513</v>
      </c>
      <c r="B5228" s="399" t="s">
        <v>6514</v>
      </c>
      <c r="C5228" s="399" t="s">
        <v>6591</v>
      </c>
      <c r="D5228" s="399" t="s">
        <v>6592</v>
      </c>
      <c r="E5228" s="400" t="s">
        <v>947</v>
      </c>
      <c r="F5228" s="399" t="s">
        <v>947</v>
      </c>
      <c r="G5228" s="399">
        <v>100729</v>
      </c>
      <c r="H5228" s="399" t="s">
        <v>6606</v>
      </c>
      <c r="I5228" s="399" t="s">
        <v>1205</v>
      </c>
      <c r="J5228" s="399" t="s">
        <v>950</v>
      </c>
      <c r="K5228" s="400">
        <v>15.74</v>
      </c>
      <c r="L5228" s="399" t="s">
        <v>951</v>
      </c>
    </row>
    <row r="5229" spans="1:12" ht="13.5">
      <c r="A5229" s="399" t="s">
        <v>6513</v>
      </c>
      <c r="B5229" s="399" t="s">
        <v>6514</v>
      </c>
      <c r="C5229" s="399" t="s">
        <v>6591</v>
      </c>
      <c r="D5229" s="399" t="s">
        <v>6592</v>
      </c>
      <c r="E5229" s="400" t="s">
        <v>947</v>
      </c>
      <c r="F5229" s="399" t="s">
        <v>947</v>
      </c>
      <c r="G5229" s="399">
        <v>100730</v>
      </c>
      <c r="H5229" s="399" t="s">
        <v>6607</v>
      </c>
      <c r="I5229" s="399" t="s">
        <v>1205</v>
      </c>
      <c r="J5229" s="399" t="s">
        <v>1037</v>
      </c>
      <c r="K5229" s="400">
        <v>18.77</v>
      </c>
      <c r="L5229" s="399" t="s">
        <v>951</v>
      </c>
    </row>
    <row r="5230" spans="1:12" ht="13.5">
      <c r="A5230" s="399" t="s">
        <v>6513</v>
      </c>
      <c r="B5230" s="399" t="s">
        <v>6514</v>
      </c>
      <c r="C5230" s="399" t="s">
        <v>6591</v>
      </c>
      <c r="D5230" s="399" t="s">
        <v>6592</v>
      </c>
      <c r="E5230" s="400" t="s">
        <v>947</v>
      </c>
      <c r="F5230" s="399" t="s">
        <v>947</v>
      </c>
      <c r="G5230" s="399">
        <v>100733</v>
      </c>
      <c r="H5230" s="399" t="s">
        <v>6608</v>
      </c>
      <c r="I5230" s="399" t="s">
        <v>1205</v>
      </c>
      <c r="J5230" s="399" t="s">
        <v>950</v>
      </c>
      <c r="K5230" s="400">
        <v>9.99</v>
      </c>
      <c r="L5230" s="399" t="s">
        <v>951</v>
      </c>
    </row>
    <row r="5231" spans="1:12" ht="13.5">
      <c r="A5231" s="399" t="s">
        <v>6513</v>
      </c>
      <c r="B5231" s="399" t="s">
        <v>6514</v>
      </c>
      <c r="C5231" s="399" t="s">
        <v>6591</v>
      </c>
      <c r="D5231" s="399" t="s">
        <v>6592</v>
      </c>
      <c r="E5231" s="400" t="s">
        <v>947</v>
      </c>
      <c r="F5231" s="399" t="s">
        <v>947</v>
      </c>
      <c r="G5231" s="399">
        <v>100734</v>
      </c>
      <c r="H5231" s="399" t="s">
        <v>6609</v>
      </c>
      <c r="I5231" s="399" t="s">
        <v>1205</v>
      </c>
      <c r="J5231" s="399" t="s">
        <v>1037</v>
      </c>
      <c r="K5231" s="400">
        <v>12.75</v>
      </c>
      <c r="L5231" s="399" t="s">
        <v>951</v>
      </c>
    </row>
    <row r="5232" spans="1:12" ht="13.5">
      <c r="A5232" s="399" t="s">
        <v>6513</v>
      </c>
      <c r="B5232" s="399" t="s">
        <v>6514</v>
      </c>
      <c r="C5232" s="399" t="s">
        <v>6591</v>
      </c>
      <c r="D5232" s="399" t="s">
        <v>6592</v>
      </c>
      <c r="E5232" s="400" t="s">
        <v>947</v>
      </c>
      <c r="F5232" s="399" t="s">
        <v>947</v>
      </c>
      <c r="G5232" s="399">
        <v>100735</v>
      </c>
      <c r="H5232" s="399" t="s">
        <v>6610</v>
      </c>
      <c r="I5232" s="399" t="s">
        <v>1205</v>
      </c>
      <c r="J5232" s="399" t="s">
        <v>950</v>
      </c>
      <c r="K5232" s="400">
        <v>8.44</v>
      </c>
      <c r="L5232" s="399" t="s">
        <v>951</v>
      </c>
    </row>
    <row r="5233" spans="1:12" ht="13.5">
      <c r="A5233" s="399" t="s">
        <v>6513</v>
      </c>
      <c r="B5233" s="399" t="s">
        <v>6514</v>
      </c>
      <c r="C5233" s="399" t="s">
        <v>6591</v>
      </c>
      <c r="D5233" s="399" t="s">
        <v>6592</v>
      </c>
      <c r="E5233" s="400" t="s">
        <v>947</v>
      </c>
      <c r="F5233" s="399" t="s">
        <v>947</v>
      </c>
      <c r="G5233" s="399">
        <v>100736</v>
      </c>
      <c r="H5233" s="399" t="s">
        <v>6611</v>
      </c>
      <c r="I5233" s="399" t="s">
        <v>1205</v>
      </c>
      <c r="J5233" s="399" t="s">
        <v>1037</v>
      </c>
      <c r="K5233" s="400">
        <v>11.53</v>
      </c>
      <c r="L5233" s="399" t="s">
        <v>951</v>
      </c>
    </row>
    <row r="5234" spans="1:12" ht="13.5">
      <c r="A5234" s="399" t="s">
        <v>6513</v>
      </c>
      <c r="B5234" s="399" t="s">
        <v>6514</v>
      </c>
      <c r="C5234" s="399" t="s">
        <v>6591</v>
      </c>
      <c r="D5234" s="399" t="s">
        <v>6592</v>
      </c>
      <c r="E5234" s="400" t="s">
        <v>947</v>
      </c>
      <c r="F5234" s="399" t="s">
        <v>947</v>
      </c>
      <c r="G5234" s="399">
        <v>100739</v>
      </c>
      <c r="H5234" s="399" t="s">
        <v>6612</v>
      </c>
      <c r="I5234" s="399" t="s">
        <v>1205</v>
      </c>
      <c r="J5234" s="399" t="s">
        <v>950</v>
      </c>
      <c r="K5234" s="400">
        <v>7.34</v>
      </c>
      <c r="L5234" s="399" t="s">
        <v>951</v>
      </c>
    </row>
    <row r="5235" spans="1:12" ht="13.5">
      <c r="A5235" s="399" t="s">
        <v>6513</v>
      </c>
      <c r="B5235" s="399" t="s">
        <v>6514</v>
      </c>
      <c r="C5235" s="399" t="s">
        <v>6591</v>
      </c>
      <c r="D5235" s="399" t="s">
        <v>6592</v>
      </c>
      <c r="E5235" s="400" t="s">
        <v>947</v>
      </c>
      <c r="F5235" s="399" t="s">
        <v>947</v>
      </c>
      <c r="G5235" s="399">
        <v>100740</v>
      </c>
      <c r="H5235" s="399" t="s">
        <v>6613</v>
      </c>
      <c r="I5235" s="399" t="s">
        <v>1205</v>
      </c>
      <c r="J5235" s="399" t="s">
        <v>1037</v>
      </c>
      <c r="K5235" s="400">
        <v>8.51</v>
      </c>
      <c r="L5235" s="399" t="s">
        <v>951</v>
      </c>
    </row>
    <row r="5236" spans="1:12" ht="13.5">
      <c r="A5236" s="399" t="s">
        <v>6513</v>
      </c>
      <c r="B5236" s="399" t="s">
        <v>6514</v>
      </c>
      <c r="C5236" s="399" t="s">
        <v>6591</v>
      </c>
      <c r="D5236" s="399" t="s">
        <v>6592</v>
      </c>
      <c r="E5236" s="400" t="s">
        <v>947</v>
      </c>
      <c r="F5236" s="399" t="s">
        <v>947</v>
      </c>
      <c r="G5236" s="399">
        <v>100741</v>
      </c>
      <c r="H5236" s="399" t="s">
        <v>6614</v>
      </c>
      <c r="I5236" s="399" t="s">
        <v>1205</v>
      </c>
      <c r="J5236" s="399" t="s">
        <v>950</v>
      </c>
      <c r="K5236" s="400">
        <v>18.8</v>
      </c>
      <c r="L5236" s="399" t="s">
        <v>951</v>
      </c>
    </row>
    <row r="5237" spans="1:12" ht="13.5">
      <c r="A5237" s="399" t="s">
        <v>6513</v>
      </c>
      <c r="B5237" s="399" t="s">
        <v>6514</v>
      </c>
      <c r="C5237" s="399" t="s">
        <v>6591</v>
      </c>
      <c r="D5237" s="399" t="s">
        <v>6592</v>
      </c>
      <c r="E5237" s="400" t="s">
        <v>947</v>
      </c>
      <c r="F5237" s="399" t="s">
        <v>947</v>
      </c>
      <c r="G5237" s="399">
        <v>100742</v>
      </c>
      <c r="H5237" s="399" t="s">
        <v>6615</v>
      </c>
      <c r="I5237" s="399" t="s">
        <v>1205</v>
      </c>
      <c r="J5237" s="399" t="s">
        <v>1037</v>
      </c>
      <c r="K5237" s="400">
        <v>19.5</v>
      </c>
      <c r="L5237" s="399" t="s">
        <v>951</v>
      </c>
    </row>
    <row r="5238" spans="1:12" ht="13.5">
      <c r="A5238" s="399" t="s">
        <v>6513</v>
      </c>
      <c r="B5238" s="399" t="s">
        <v>6514</v>
      </c>
      <c r="C5238" s="399" t="s">
        <v>6591</v>
      </c>
      <c r="D5238" s="399" t="s">
        <v>6592</v>
      </c>
      <c r="E5238" s="400" t="s">
        <v>947</v>
      </c>
      <c r="F5238" s="399" t="s">
        <v>947</v>
      </c>
      <c r="G5238" s="399">
        <v>100743</v>
      </c>
      <c r="H5238" s="399" t="s">
        <v>6616</v>
      </c>
      <c r="I5238" s="399" t="s">
        <v>1205</v>
      </c>
      <c r="J5238" s="399" t="s">
        <v>950</v>
      </c>
      <c r="K5238" s="400">
        <v>7.19</v>
      </c>
      <c r="L5238" s="399" t="s">
        <v>951</v>
      </c>
    </row>
    <row r="5239" spans="1:12" ht="13.5">
      <c r="A5239" s="399" t="s">
        <v>6513</v>
      </c>
      <c r="B5239" s="399" t="s">
        <v>6514</v>
      </c>
      <c r="C5239" s="399" t="s">
        <v>6591</v>
      </c>
      <c r="D5239" s="399" t="s">
        <v>6592</v>
      </c>
      <c r="E5239" s="400" t="s">
        <v>947</v>
      </c>
      <c r="F5239" s="399" t="s">
        <v>947</v>
      </c>
      <c r="G5239" s="399">
        <v>100744</v>
      </c>
      <c r="H5239" s="399" t="s">
        <v>6617</v>
      </c>
      <c r="I5239" s="399" t="s">
        <v>1205</v>
      </c>
      <c r="J5239" s="399" t="s">
        <v>1440</v>
      </c>
      <c r="K5239" s="400">
        <v>8.41</v>
      </c>
      <c r="L5239" s="399" t="s">
        <v>951</v>
      </c>
    </row>
    <row r="5240" spans="1:12" ht="13.5">
      <c r="A5240" s="399" t="s">
        <v>6513</v>
      </c>
      <c r="B5240" s="399" t="s">
        <v>6514</v>
      </c>
      <c r="C5240" s="399" t="s">
        <v>6591</v>
      </c>
      <c r="D5240" s="399" t="s">
        <v>6592</v>
      </c>
      <c r="E5240" s="400" t="s">
        <v>947</v>
      </c>
      <c r="F5240" s="399" t="s">
        <v>947</v>
      </c>
      <c r="G5240" s="399">
        <v>100745</v>
      </c>
      <c r="H5240" s="399" t="s">
        <v>6618</v>
      </c>
      <c r="I5240" s="399" t="s">
        <v>1205</v>
      </c>
      <c r="J5240" s="399" t="s">
        <v>950</v>
      </c>
      <c r="K5240" s="400">
        <v>18.64</v>
      </c>
      <c r="L5240" s="399" t="s">
        <v>951</v>
      </c>
    </row>
    <row r="5241" spans="1:12" ht="13.5">
      <c r="A5241" s="399" t="s">
        <v>6513</v>
      </c>
      <c r="B5241" s="399" t="s">
        <v>6514</v>
      </c>
      <c r="C5241" s="399" t="s">
        <v>6591</v>
      </c>
      <c r="D5241" s="399" t="s">
        <v>6592</v>
      </c>
      <c r="E5241" s="400" t="s">
        <v>947</v>
      </c>
      <c r="F5241" s="399" t="s">
        <v>947</v>
      </c>
      <c r="G5241" s="399">
        <v>100746</v>
      </c>
      <c r="H5241" s="399" t="s">
        <v>6619</v>
      </c>
      <c r="I5241" s="399" t="s">
        <v>1205</v>
      </c>
      <c r="J5241" s="399" t="s">
        <v>1440</v>
      </c>
      <c r="K5241" s="400">
        <v>19.399999999999999</v>
      </c>
      <c r="L5241" s="399" t="s">
        <v>951</v>
      </c>
    </row>
    <row r="5242" spans="1:12" ht="13.5">
      <c r="A5242" s="399" t="s">
        <v>6513</v>
      </c>
      <c r="B5242" s="399" t="s">
        <v>6514</v>
      </c>
      <c r="C5242" s="399" t="s">
        <v>6591</v>
      </c>
      <c r="D5242" s="399" t="s">
        <v>6592</v>
      </c>
      <c r="E5242" s="400" t="s">
        <v>947</v>
      </c>
      <c r="F5242" s="399" t="s">
        <v>947</v>
      </c>
      <c r="G5242" s="399">
        <v>100747</v>
      </c>
      <c r="H5242" s="399" t="s">
        <v>6620</v>
      </c>
      <c r="I5242" s="399" t="s">
        <v>1205</v>
      </c>
      <c r="J5242" s="399" t="s">
        <v>950</v>
      </c>
      <c r="K5242" s="400">
        <v>7.86</v>
      </c>
      <c r="L5242" s="399" t="s">
        <v>951</v>
      </c>
    </row>
    <row r="5243" spans="1:12" ht="13.5">
      <c r="A5243" s="399" t="s">
        <v>6513</v>
      </c>
      <c r="B5243" s="399" t="s">
        <v>6514</v>
      </c>
      <c r="C5243" s="399" t="s">
        <v>6591</v>
      </c>
      <c r="D5243" s="399" t="s">
        <v>6592</v>
      </c>
      <c r="E5243" s="400" t="s">
        <v>947</v>
      </c>
      <c r="F5243" s="399" t="s">
        <v>947</v>
      </c>
      <c r="G5243" s="399">
        <v>100748</v>
      </c>
      <c r="H5243" s="399" t="s">
        <v>6621</v>
      </c>
      <c r="I5243" s="399" t="s">
        <v>1205</v>
      </c>
      <c r="J5243" s="399" t="s">
        <v>1037</v>
      </c>
      <c r="K5243" s="400">
        <v>8.84</v>
      </c>
      <c r="L5243" s="399" t="s">
        <v>951</v>
      </c>
    </row>
    <row r="5244" spans="1:12" ht="13.5">
      <c r="A5244" s="399" t="s">
        <v>6513</v>
      </c>
      <c r="B5244" s="399" t="s">
        <v>6514</v>
      </c>
      <c r="C5244" s="399" t="s">
        <v>6591</v>
      </c>
      <c r="D5244" s="399" t="s">
        <v>6592</v>
      </c>
      <c r="E5244" s="400" t="s">
        <v>947</v>
      </c>
      <c r="F5244" s="399" t="s">
        <v>947</v>
      </c>
      <c r="G5244" s="399">
        <v>100749</v>
      </c>
      <c r="H5244" s="399" t="s">
        <v>6622</v>
      </c>
      <c r="I5244" s="399" t="s">
        <v>1205</v>
      </c>
      <c r="J5244" s="399" t="s">
        <v>950</v>
      </c>
      <c r="K5244" s="400">
        <v>19.350000000000001</v>
      </c>
      <c r="L5244" s="399" t="s">
        <v>951</v>
      </c>
    </row>
    <row r="5245" spans="1:12" ht="13.5">
      <c r="A5245" s="399" t="s">
        <v>6513</v>
      </c>
      <c r="B5245" s="399" t="s">
        <v>6514</v>
      </c>
      <c r="C5245" s="399" t="s">
        <v>6591</v>
      </c>
      <c r="D5245" s="399" t="s">
        <v>6592</v>
      </c>
      <c r="E5245" s="400" t="s">
        <v>947</v>
      </c>
      <c r="F5245" s="399" t="s">
        <v>947</v>
      </c>
      <c r="G5245" s="399">
        <v>100750</v>
      </c>
      <c r="H5245" s="399" t="s">
        <v>6623</v>
      </c>
      <c r="I5245" s="399" t="s">
        <v>1205</v>
      </c>
      <c r="J5245" s="399" t="s">
        <v>1037</v>
      </c>
      <c r="K5245" s="400">
        <v>19.84</v>
      </c>
      <c r="L5245" s="399" t="s">
        <v>951</v>
      </c>
    </row>
    <row r="5246" spans="1:12" ht="13.5">
      <c r="A5246" s="399" t="s">
        <v>6513</v>
      </c>
      <c r="B5246" s="399" t="s">
        <v>6514</v>
      </c>
      <c r="C5246" s="399" t="s">
        <v>6591</v>
      </c>
      <c r="D5246" s="399" t="s">
        <v>6592</v>
      </c>
      <c r="E5246" s="400" t="s">
        <v>947</v>
      </c>
      <c r="F5246" s="399" t="s">
        <v>947</v>
      </c>
      <c r="G5246" s="399">
        <v>100751</v>
      </c>
      <c r="H5246" s="399" t="s">
        <v>6624</v>
      </c>
      <c r="I5246" s="399" t="s">
        <v>1205</v>
      </c>
      <c r="J5246" s="399" t="s">
        <v>950</v>
      </c>
      <c r="K5246" s="400">
        <v>31.49</v>
      </c>
      <c r="L5246" s="399" t="s">
        <v>951</v>
      </c>
    </row>
    <row r="5247" spans="1:12" ht="13.5">
      <c r="A5247" s="399" t="s">
        <v>6513</v>
      </c>
      <c r="B5247" s="399" t="s">
        <v>6514</v>
      </c>
      <c r="C5247" s="399" t="s">
        <v>6591</v>
      </c>
      <c r="D5247" s="399" t="s">
        <v>6592</v>
      </c>
      <c r="E5247" s="400" t="s">
        <v>947</v>
      </c>
      <c r="F5247" s="399" t="s">
        <v>947</v>
      </c>
      <c r="G5247" s="399">
        <v>100752</v>
      </c>
      <c r="H5247" s="399" t="s">
        <v>6625</v>
      </c>
      <c r="I5247" s="399" t="s">
        <v>1205</v>
      </c>
      <c r="J5247" s="399" t="s">
        <v>1037</v>
      </c>
      <c r="K5247" s="400">
        <v>37.549999999999997</v>
      </c>
      <c r="L5247" s="399" t="s">
        <v>951</v>
      </c>
    </row>
    <row r="5248" spans="1:12" ht="13.5">
      <c r="A5248" s="399" t="s">
        <v>6513</v>
      </c>
      <c r="B5248" s="399" t="s">
        <v>6514</v>
      </c>
      <c r="C5248" s="399" t="s">
        <v>6591</v>
      </c>
      <c r="D5248" s="399" t="s">
        <v>6592</v>
      </c>
      <c r="E5248" s="400" t="s">
        <v>947</v>
      </c>
      <c r="F5248" s="399" t="s">
        <v>947</v>
      </c>
      <c r="G5248" s="399">
        <v>100753</v>
      </c>
      <c r="H5248" s="399" t="s">
        <v>6626</v>
      </c>
      <c r="I5248" s="399" t="s">
        <v>1205</v>
      </c>
      <c r="J5248" s="399" t="s">
        <v>950</v>
      </c>
      <c r="K5248" s="400">
        <v>16.899999999999999</v>
      </c>
      <c r="L5248" s="399" t="s">
        <v>951</v>
      </c>
    </row>
    <row r="5249" spans="1:12" ht="13.5">
      <c r="A5249" s="399" t="s">
        <v>6513</v>
      </c>
      <c r="B5249" s="399" t="s">
        <v>6514</v>
      </c>
      <c r="C5249" s="399" t="s">
        <v>6591</v>
      </c>
      <c r="D5249" s="399" t="s">
        <v>6592</v>
      </c>
      <c r="E5249" s="400" t="s">
        <v>947</v>
      </c>
      <c r="F5249" s="399" t="s">
        <v>947</v>
      </c>
      <c r="G5249" s="399">
        <v>100754</v>
      </c>
      <c r="H5249" s="399" t="s">
        <v>6627</v>
      </c>
      <c r="I5249" s="399" t="s">
        <v>1205</v>
      </c>
      <c r="J5249" s="399" t="s">
        <v>1037</v>
      </c>
      <c r="K5249" s="400">
        <v>23.06</v>
      </c>
      <c r="L5249" s="399" t="s">
        <v>951</v>
      </c>
    </row>
    <row r="5250" spans="1:12" ht="13.5">
      <c r="A5250" s="399" t="s">
        <v>6513</v>
      </c>
      <c r="B5250" s="399" t="s">
        <v>6514</v>
      </c>
      <c r="C5250" s="399" t="s">
        <v>6591</v>
      </c>
      <c r="D5250" s="399" t="s">
        <v>6592</v>
      </c>
      <c r="E5250" s="400" t="s">
        <v>947</v>
      </c>
      <c r="F5250" s="399" t="s">
        <v>947</v>
      </c>
      <c r="G5250" s="399">
        <v>100757</v>
      </c>
      <c r="H5250" s="399" t="s">
        <v>6628</v>
      </c>
      <c r="I5250" s="399" t="s">
        <v>1205</v>
      </c>
      <c r="J5250" s="399" t="s">
        <v>950</v>
      </c>
      <c r="K5250" s="400">
        <v>37.619999999999997</v>
      </c>
      <c r="L5250" s="399" t="s">
        <v>951</v>
      </c>
    </row>
    <row r="5251" spans="1:12" ht="13.5">
      <c r="A5251" s="399" t="s">
        <v>6513</v>
      </c>
      <c r="B5251" s="399" t="s">
        <v>6514</v>
      </c>
      <c r="C5251" s="399" t="s">
        <v>6591</v>
      </c>
      <c r="D5251" s="399" t="s">
        <v>6592</v>
      </c>
      <c r="E5251" s="400" t="s">
        <v>947</v>
      </c>
      <c r="F5251" s="399" t="s">
        <v>947</v>
      </c>
      <c r="G5251" s="399">
        <v>100758</v>
      </c>
      <c r="H5251" s="399" t="s">
        <v>6629</v>
      </c>
      <c r="I5251" s="399" t="s">
        <v>1205</v>
      </c>
      <c r="J5251" s="399" t="s">
        <v>1037</v>
      </c>
      <c r="K5251" s="400">
        <v>39.03</v>
      </c>
      <c r="L5251" s="399" t="s">
        <v>951</v>
      </c>
    </row>
    <row r="5252" spans="1:12" ht="13.5">
      <c r="A5252" s="399" t="s">
        <v>6513</v>
      </c>
      <c r="B5252" s="399" t="s">
        <v>6514</v>
      </c>
      <c r="C5252" s="399" t="s">
        <v>6591</v>
      </c>
      <c r="D5252" s="399" t="s">
        <v>6592</v>
      </c>
      <c r="E5252" s="400" t="s">
        <v>947</v>
      </c>
      <c r="F5252" s="399" t="s">
        <v>947</v>
      </c>
      <c r="G5252" s="399">
        <v>100759</v>
      </c>
      <c r="H5252" s="399" t="s">
        <v>6630</v>
      </c>
      <c r="I5252" s="399" t="s">
        <v>1205</v>
      </c>
      <c r="J5252" s="399" t="s">
        <v>950</v>
      </c>
      <c r="K5252" s="400">
        <v>37.29</v>
      </c>
      <c r="L5252" s="399" t="s">
        <v>951</v>
      </c>
    </row>
    <row r="5253" spans="1:12" ht="13.5">
      <c r="A5253" s="399" t="s">
        <v>6513</v>
      </c>
      <c r="B5253" s="399" t="s">
        <v>6514</v>
      </c>
      <c r="C5253" s="399" t="s">
        <v>6591</v>
      </c>
      <c r="D5253" s="399" t="s">
        <v>6592</v>
      </c>
      <c r="E5253" s="400" t="s">
        <v>947</v>
      </c>
      <c r="F5253" s="399" t="s">
        <v>947</v>
      </c>
      <c r="G5253" s="399">
        <v>100760</v>
      </c>
      <c r="H5253" s="399" t="s">
        <v>6631</v>
      </c>
      <c r="I5253" s="399" t="s">
        <v>1205</v>
      </c>
      <c r="J5253" s="399" t="s">
        <v>1440</v>
      </c>
      <c r="K5253" s="400">
        <v>38.83</v>
      </c>
      <c r="L5253" s="399" t="s">
        <v>951</v>
      </c>
    </row>
    <row r="5254" spans="1:12" ht="13.5">
      <c r="A5254" s="399" t="s">
        <v>6513</v>
      </c>
      <c r="B5254" s="399" t="s">
        <v>6514</v>
      </c>
      <c r="C5254" s="399" t="s">
        <v>6591</v>
      </c>
      <c r="D5254" s="399" t="s">
        <v>6592</v>
      </c>
      <c r="E5254" s="400" t="s">
        <v>947</v>
      </c>
      <c r="F5254" s="399" t="s">
        <v>947</v>
      </c>
      <c r="G5254" s="399">
        <v>100761</v>
      </c>
      <c r="H5254" s="399" t="s">
        <v>6632</v>
      </c>
      <c r="I5254" s="399" t="s">
        <v>1205</v>
      </c>
      <c r="J5254" s="399" t="s">
        <v>950</v>
      </c>
      <c r="K5254" s="400">
        <v>38.72</v>
      </c>
      <c r="L5254" s="399" t="s">
        <v>951</v>
      </c>
    </row>
    <row r="5255" spans="1:12" ht="13.5">
      <c r="A5255" s="399" t="s">
        <v>6513</v>
      </c>
      <c r="B5255" s="399" t="s">
        <v>6514</v>
      </c>
      <c r="C5255" s="399" t="s">
        <v>6591</v>
      </c>
      <c r="D5255" s="399" t="s">
        <v>6592</v>
      </c>
      <c r="E5255" s="400" t="s">
        <v>947</v>
      </c>
      <c r="F5255" s="399" t="s">
        <v>947</v>
      </c>
      <c r="G5255" s="399">
        <v>100762</v>
      </c>
      <c r="H5255" s="399" t="s">
        <v>6633</v>
      </c>
      <c r="I5255" s="399" t="s">
        <v>1205</v>
      </c>
      <c r="J5255" s="399" t="s">
        <v>1037</v>
      </c>
      <c r="K5255" s="400">
        <v>39.71</v>
      </c>
      <c r="L5255" s="399" t="s">
        <v>951</v>
      </c>
    </row>
    <row r="5256" spans="1:12" ht="13.5">
      <c r="A5256" s="399" t="s">
        <v>6513</v>
      </c>
      <c r="B5256" s="399" t="s">
        <v>6514</v>
      </c>
      <c r="C5256" s="399" t="s">
        <v>6634</v>
      </c>
      <c r="D5256" s="399" t="s">
        <v>6635</v>
      </c>
      <c r="E5256" s="400" t="s">
        <v>947</v>
      </c>
      <c r="F5256" s="399" t="s">
        <v>947</v>
      </c>
      <c r="G5256" s="399">
        <v>41595</v>
      </c>
      <c r="H5256" s="399" t="s">
        <v>6636</v>
      </c>
      <c r="I5256" s="399" t="s">
        <v>949</v>
      </c>
      <c r="J5256" s="399" t="s">
        <v>1037</v>
      </c>
      <c r="K5256" s="400">
        <v>11.19</v>
      </c>
      <c r="L5256" s="399" t="s">
        <v>951</v>
      </c>
    </row>
    <row r="5257" spans="1:12" ht="13.5">
      <c r="A5257" s="399" t="s">
        <v>6513</v>
      </c>
      <c r="B5257" s="399" t="s">
        <v>6514</v>
      </c>
      <c r="C5257" s="399" t="s">
        <v>6634</v>
      </c>
      <c r="D5257" s="399" t="s">
        <v>6635</v>
      </c>
      <c r="E5257" s="400">
        <v>73978</v>
      </c>
      <c r="F5257" s="399" t="s">
        <v>6637</v>
      </c>
      <c r="G5257" s="399" t="s">
        <v>6638</v>
      </c>
      <c r="H5257" s="399" t="s">
        <v>6639</v>
      </c>
      <c r="I5257" s="399" t="s">
        <v>1205</v>
      </c>
      <c r="J5257" s="399" t="s">
        <v>1037</v>
      </c>
      <c r="K5257" s="400">
        <v>17.3</v>
      </c>
      <c r="L5257" s="399" t="s">
        <v>951</v>
      </c>
    </row>
    <row r="5258" spans="1:12" ht="13.5">
      <c r="A5258" s="399" t="s">
        <v>6513</v>
      </c>
      <c r="B5258" s="399" t="s">
        <v>6514</v>
      </c>
      <c r="C5258" s="399" t="s">
        <v>6634</v>
      </c>
      <c r="D5258" s="399" t="s">
        <v>6635</v>
      </c>
      <c r="E5258" s="400">
        <v>74245</v>
      </c>
      <c r="F5258" s="399" t="s">
        <v>6640</v>
      </c>
      <c r="G5258" s="399" t="s">
        <v>6641</v>
      </c>
      <c r="H5258" s="399" t="s">
        <v>6640</v>
      </c>
      <c r="I5258" s="399" t="s">
        <v>1205</v>
      </c>
      <c r="J5258" s="399" t="s">
        <v>1037</v>
      </c>
      <c r="K5258" s="400">
        <v>14.73</v>
      </c>
      <c r="L5258" s="399" t="s">
        <v>951</v>
      </c>
    </row>
    <row r="5259" spans="1:12" ht="13.5">
      <c r="A5259" s="399" t="s">
        <v>6513</v>
      </c>
      <c r="B5259" s="399" t="s">
        <v>6514</v>
      </c>
      <c r="C5259" s="399" t="s">
        <v>6634</v>
      </c>
      <c r="D5259" s="399" t="s">
        <v>6635</v>
      </c>
      <c r="E5259" s="400" t="s">
        <v>947</v>
      </c>
      <c r="F5259" s="399" t="s">
        <v>947</v>
      </c>
      <c r="G5259" s="399">
        <v>79467</v>
      </c>
      <c r="H5259" s="399" t="s">
        <v>6642</v>
      </c>
      <c r="I5259" s="399" t="s">
        <v>6643</v>
      </c>
      <c r="J5259" s="399" t="s">
        <v>1037</v>
      </c>
      <c r="K5259" s="400">
        <v>13.04</v>
      </c>
      <c r="L5259" s="399" t="s">
        <v>951</v>
      </c>
    </row>
    <row r="5260" spans="1:12" ht="13.5">
      <c r="A5260" s="399" t="s">
        <v>6513</v>
      </c>
      <c r="B5260" s="399" t="s">
        <v>6514</v>
      </c>
      <c r="C5260" s="399" t="s">
        <v>6634</v>
      </c>
      <c r="D5260" s="399" t="s">
        <v>6635</v>
      </c>
      <c r="E5260" s="400">
        <v>79500</v>
      </c>
      <c r="F5260" s="399" t="s">
        <v>6644</v>
      </c>
      <c r="G5260" s="399" t="s">
        <v>6645</v>
      </c>
      <c r="H5260" s="399" t="s">
        <v>6646</v>
      </c>
      <c r="I5260" s="399" t="s">
        <v>1205</v>
      </c>
      <c r="J5260" s="399" t="s">
        <v>1037</v>
      </c>
      <c r="K5260" s="400">
        <v>20.6</v>
      </c>
      <c r="L5260" s="399" t="s">
        <v>951</v>
      </c>
    </row>
    <row r="5261" spans="1:12" ht="13.5">
      <c r="A5261" s="399" t="s">
        <v>6513</v>
      </c>
      <c r="B5261" s="399" t="s">
        <v>6514</v>
      </c>
      <c r="C5261" s="399" t="s">
        <v>6634</v>
      </c>
      <c r="D5261" s="399" t="s">
        <v>6635</v>
      </c>
      <c r="E5261" s="400" t="s">
        <v>947</v>
      </c>
      <c r="F5261" s="399" t="s">
        <v>947</v>
      </c>
      <c r="G5261" s="399">
        <v>84663</v>
      </c>
      <c r="H5261" s="399" t="s">
        <v>6647</v>
      </c>
      <c r="I5261" s="399" t="s">
        <v>1205</v>
      </c>
      <c r="J5261" s="399" t="s">
        <v>1037</v>
      </c>
      <c r="K5261" s="400">
        <v>23.37</v>
      </c>
      <c r="L5261" s="399" t="s">
        <v>951</v>
      </c>
    </row>
    <row r="5262" spans="1:12" ht="13.5">
      <c r="A5262" s="399" t="s">
        <v>6513</v>
      </c>
      <c r="B5262" s="399" t="s">
        <v>6514</v>
      </c>
      <c r="C5262" s="399" t="s">
        <v>6634</v>
      </c>
      <c r="D5262" s="399" t="s">
        <v>6635</v>
      </c>
      <c r="E5262" s="400" t="s">
        <v>947</v>
      </c>
      <c r="F5262" s="399" t="s">
        <v>947</v>
      </c>
      <c r="G5262" s="399">
        <v>84665</v>
      </c>
      <c r="H5262" s="399" t="s">
        <v>6648</v>
      </c>
      <c r="I5262" s="399" t="s">
        <v>1205</v>
      </c>
      <c r="J5262" s="399" t="s">
        <v>1037</v>
      </c>
      <c r="K5262" s="400">
        <v>22.28</v>
      </c>
      <c r="L5262" s="399" t="s">
        <v>951</v>
      </c>
    </row>
    <row r="5263" spans="1:12" ht="13.5">
      <c r="A5263" s="399" t="s">
        <v>6513</v>
      </c>
      <c r="B5263" s="399" t="s">
        <v>6514</v>
      </c>
      <c r="C5263" s="399" t="s">
        <v>6634</v>
      </c>
      <c r="D5263" s="399" t="s">
        <v>6635</v>
      </c>
      <c r="E5263" s="400" t="s">
        <v>947</v>
      </c>
      <c r="F5263" s="399" t="s">
        <v>947</v>
      </c>
      <c r="G5263" s="399">
        <v>84666</v>
      </c>
      <c r="H5263" s="399" t="s">
        <v>6649</v>
      </c>
      <c r="I5263" s="399" t="s">
        <v>1205</v>
      </c>
      <c r="J5263" s="399" t="s">
        <v>950</v>
      </c>
      <c r="K5263" s="400">
        <v>21.36</v>
      </c>
      <c r="L5263" s="399" t="s">
        <v>951</v>
      </c>
    </row>
    <row r="5264" spans="1:12" ht="13.5">
      <c r="A5264" s="399" t="s">
        <v>6650</v>
      </c>
      <c r="B5264" s="399" t="s">
        <v>6651</v>
      </c>
      <c r="C5264" s="399" t="s">
        <v>6652</v>
      </c>
      <c r="D5264" s="399" t="s">
        <v>6653</v>
      </c>
      <c r="E5264" s="400" t="s">
        <v>947</v>
      </c>
      <c r="F5264" s="399" t="s">
        <v>947</v>
      </c>
      <c r="G5264" s="399">
        <v>72191</v>
      </c>
      <c r="H5264" s="399" t="s">
        <v>6654</v>
      </c>
      <c r="I5264" s="399" t="s">
        <v>1205</v>
      </c>
      <c r="J5264" s="399" t="s">
        <v>1037</v>
      </c>
      <c r="K5264" s="400">
        <v>80.86</v>
      </c>
      <c r="L5264" s="399" t="s">
        <v>951</v>
      </c>
    </row>
    <row r="5265" spans="1:12" ht="13.5">
      <c r="A5265" s="399" t="s">
        <v>6650</v>
      </c>
      <c r="B5265" s="399" t="s">
        <v>6651</v>
      </c>
      <c r="C5265" s="399" t="s">
        <v>6652</v>
      </c>
      <c r="D5265" s="399" t="s">
        <v>6653</v>
      </c>
      <c r="E5265" s="400">
        <v>73734</v>
      </c>
      <c r="F5265" s="399" t="s">
        <v>6655</v>
      </c>
      <c r="G5265" s="399" t="s">
        <v>6656</v>
      </c>
      <c r="H5265" s="399" t="s">
        <v>6657</v>
      </c>
      <c r="I5265" s="399" t="s">
        <v>1205</v>
      </c>
      <c r="J5265" s="399" t="s">
        <v>950</v>
      </c>
      <c r="K5265" s="400">
        <v>164.6</v>
      </c>
      <c r="L5265" s="399" t="s">
        <v>951</v>
      </c>
    </row>
    <row r="5266" spans="1:12" ht="13.5">
      <c r="A5266" s="399" t="s">
        <v>6650</v>
      </c>
      <c r="B5266" s="399" t="s">
        <v>6651</v>
      </c>
      <c r="C5266" s="399" t="s">
        <v>6652</v>
      </c>
      <c r="D5266" s="399" t="s">
        <v>6653</v>
      </c>
      <c r="E5266" s="400" t="s">
        <v>947</v>
      </c>
      <c r="F5266" s="399" t="s">
        <v>947</v>
      </c>
      <c r="G5266" s="399">
        <v>84181</v>
      </c>
      <c r="H5266" s="399" t="s">
        <v>6658</v>
      </c>
      <c r="I5266" s="399" t="s">
        <v>1205</v>
      </c>
      <c r="J5266" s="399" t="s">
        <v>950</v>
      </c>
      <c r="K5266" s="400">
        <v>137.15</v>
      </c>
      <c r="L5266" s="399" t="s">
        <v>951</v>
      </c>
    </row>
    <row r="5267" spans="1:12" ht="13.5">
      <c r="A5267" s="399" t="s">
        <v>6650</v>
      </c>
      <c r="B5267" s="399" t="s">
        <v>6651</v>
      </c>
      <c r="C5267" s="399" t="s">
        <v>6659</v>
      </c>
      <c r="D5267" s="399" t="s">
        <v>6660</v>
      </c>
      <c r="E5267" s="400" t="s">
        <v>947</v>
      </c>
      <c r="F5267" s="399" t="s">
        <v>947</v>
      </c>
      <c r="G5267" s="399">
        <v>87246</v>
      </c>
      <c r="H5267" s="399" t="s">
        <v>6661</v>
      </c>
      <c r="I5267" s="399" t="s">
        <v>1205</v>
      </c>
      <c r="J5267" s="399" t="s">
        <v>1037</v>
      </c>
      <c r="K5267" s="400">
        <v>40.07</v>
      </c>
      <c r="L5267" s="399" t="s">
        <v>951</v>
      </c>
    </row>
    <row r="5268" spans="1:12" ht="13.5">
      <c r="A5268" s="399" t="s">
        <v>6650</v>
      </c>
      <c r="B5268" s="399" t="s">
        <v>6651</v>
      </c>
      <c r="C5268" s="399" t="s">
        <v>6659</v>
      </c>
      <c r="D5268" s="399" t="s">
        <v>6660</v>
      </c>
      <c r="E5268" s="400" t="s">
        <v>947</v>
      </c>
      <c r="F5268" s="399" t="s">
        <v>947</v>
      </c>
      <c r="G5268" s="399">
        <v>87247</v>
      </c>
      <c r="H5268" s="399" t="s">
        <v>6662</v>
      </c>
      <c r="I5268" s="399" t="s">
        <v>1205</v>
      </c>
      <c r="J5268" s="399" t="s">
        <v>1037</v>
      </c>
      <c r="K5268" s="400">
        <v>34.020000000000003</v>
      </c>
      <c r="L5268" s="399" t="s">
        <v>951</v>
      </c>
    </row>
    <row r="5269" spans="1:12" ht="13.5">
      <c r="A5269" s="399" t="s">
        <v>6650</v>
      </c>
      <c r="B5269" s="399" t="s">
        <v>6651</v>
      </c>
      <c r="C5269" s="399" t="s">
        <v>6659</v>
      </c>
      <c r="D5269" s="399" t="s">
        <v>6660</v>
      </c>
      <c r="E5269" s="400" t="s">
        <v>947</v>
      </c>
      <c r="F5269" s="399" t="s">
        <v>947</v>
      </c>
      <c r="G5269" s="399">
        <v>87248</v>
      </c>
      <c r="H5269" s="399" t="s">
        <v>6663</v>
      </c>
      <c r="I5269" s="399" t="s">
        <v>1205</v>
      </c>
      <c r="J5269" s="399" t="s">
        <v>1037</v>
      </c>
      <c r="K5269" s="400">
        <v>28.94</v>
      </c>
      <c r="L5269" s="399" t="s">
        <v>951</v>
      </c>
    </row>
    <row r="5270" spans="1:12" ht="13.5">
      <c r="A5270" s="399" t="s">
        <v>6650</v>
      </c>
      <c r="B5270" s="399" t="s">
        <v>6651</v>
      </c>
      <c r="C5270" s="399" t="s">
        <v>6659</v>
      </c>
      <c r="D5270" s="399" t="s">
        <v>6660</v>
      </c>
      <c r="E5270" s="400" t="s">
        <v>947</v>
      </c>
      <c r="F5270" s="399" t="s">
        <v>947</v>
      </c>
      <c r="G5270" s="399">
        <v>87249</v>
      </c>
      <c r="H5270" s="399" t="s">
        <v>6664</v>
      </c>
      <c r="I5270" s="399" t="s">
        <v>1205</v>
      </c>
      <c r="J5270" s="399" t="s">
        <v>1037</v>
      </c>
      <c r="K5270" s="400">
        <v>45.66</v>
      </c>
      <c r="L5270" s="399" t="s">
        <v>951</v>
      </c>
    </row>
    <row r="5271" spans="1:12" ht="13.5">
      <c r="A5271" s="399" t="s">
        <v>6650</v>
      </c>
      <c r="B5271" s="399" t="s">
        <v>6651</v>
      </c>
      <c r="C5271" s="399" t="s">
        <v>6659</v>
      </c>
      <c r="D5271" s="399" t="s">
        <v>6660</v>
      </c>
      <c r="E5271" s="400" t="s">
        <v>947</v>
      </c>
      <c r="F5271" s="399" t="s">
        <v>947</v>
      </c>
      <c r="G5271" s="399">
        <v>87250</v>
      </c>
      <c r="H5271" s="399" t="s">
        <v>6665</v>
      </c>
      <c r="I5271" s="399" t="s">
        <v>1205</v>
      </c>
      <c r="J5271" s="399" t="s">
        <v>1037</v>
      </c>
      <c r="K5271" s="400">
        <v>36.090000000000003</v>
      </c>
      <c r="L5271" s="399" t="s">
        <v>951</v>
      </c>
    </row>
    <row r="5272" spans="1:12" ht="13.5">
      <c r="A5272" s="399" t="s">
        <v>6650</v>
      </c>
      <c r="B5272" s="399" t="s">
        <v>6651</v>
      </c>
      <c r="C5272" s="399" t="s">
        <v>6659</v>
      </c>
      <c r="D5272" s="399" t="s">
        <v>6660</v>
      </c>
      <c r="E5272" s="400" t="s">
        <v>947</v>
      </c>
      <c r="F5272" s="399" t="s">
        <v>947</v>
      </c>
      <c r="G5272" s="399">
        <v>87251</v>
      </c>
      <c r="H5272" s="399" t="s">
        <v>6666</v>
      </c>
      <c r="I5272" s="399" t="s">
        <v>1205</v>
      </c>
      <c r="J5272" s="399" t="s">
        <v>1037</v>
      </c>
      <c r="K5272" s="400">
        <v>29.77</v>
      </c>
      <c r="L5272" s="399" t="s">
        <v>951</v>
      </c>
    </row>
    <row r="5273" spans="1:12" ht="13.5">
      <c r="A5273" s="399" t="s">
        <v>6650</v>
      </c>
      <c r="B5273" s="399" t="s">
        <v>6651</v>
      </c>
      <c r="C5273" s="399" t="s">
        <v>6659</v>
      </c>
      <c r="D5273" s="399" t="s">
        <v>6660</v>
      </c>
      <c r="E5273" s="400" t="s">
        <v>947</v>
      </c>
      <c r="F5273" s="399" t="s">
        <v>947</v>
      </c>
      <c r="G5273" s="399">
        <v>87255</v>
      </c>
      <c r="H5273" s="399" t="s">
        <v>6667</v>
      </c>
      <c r="I5273" s="399" t="s">
        <v>1205</v>
      </c>
      <c r="J5273" s="399" t="s">
        <v>1037</v>
      </c>
      <c r="K5273" s="400">
        <v>70.180000000000007</v>
      </c>
      <c r="L5273" s="399" t="s">
        <v>951</v>
      </c>
    </row>
    <row r="5274" spans="1:12" ht="13.5">
      <c r="A5274" s="399" t="s">
        <v>6650</v>
      </c>
      <c r="B5274" s="399" t="s">
        <v>6651</v>
      </c>
      <c r="C5274" s="399" t="s">
        <v>6659</v>
      </c>
      <c r="D5274" s="399" t="s">
        <v>6660</v>
      </c>
      <c r="E5274" s="400" t="s">
        <v>947</v>
      </c>
      <c r="F5274" s="399" t="s">
        <v>947</v>
      </c>
      <c r="G5274" s="399">
        <v>87256</v>
      </c>
      <c r="H5274" s="399" t="s">
        <v>6668</v>
      </c>
      <c r="I5274" s="399" t="s">
        <v>1205</v>
      </c>
      <c r="J5274" s="399" t="s">
        <v>1037</v>
      </c>
      <c r="K5274" s="400">
        <v>59.03</v>
      </c>
      <c r="L5274" s="399" t="s">
        <v>951</v>
      </c>
    </row>
    <row r="5275" spans="1:12" ht="13.5">
      <c r="A5275" s="399" t="s">
        <v>6650</v>
      </c>
      <c r="B5275" s="399" t="s">
        <v>6651</v>
      </c>
      <c r="C5275" s="399" t="s">
        <v>6659</v>
      </c>
      <c r="D5275" s="399" t="s">
        <v>6660</v>
      </c>
      <c r="E5275" s="400" t="s">
        <v>947</v>
      </c>
      <c r="F5275" s="399" t="s">
        <v>947</v>
      </c>
      <c r="G5275" s="399">
        <v>87257</v>
      </c>
      <c r="H5275" s="399" t="s">
        <v>6669</v>
      </c>
      <c r="I5275" s="399" t="s">
        <v>1205</v>
      </c>
      <c r="J5275" s="399" t="s">
        <v>1037</v>
      </c>
      <c r="K5275" s="400">
        <v>51.69</v>
      </c>
      <c r="L5275" s="399" t="s">
        <v>951</v>
      </c>
    </row>
    <row r="5276" spans="1:12" ht="13.5">
      <c r="A5276" s="399" t="s">
        <v>6650</v>
      </c>
      <c r="B5276" s="399" t="s">
        <v>6651</v>
      </c>
      <c r="C5276" s="399" t="s">
        <v>6659</v>
      </c>
      <c r="D5276" s="399" t="s">
        <v>6660</v>
      </c>
      <c r="E5276" s="400" t="s">
        <v>947</v>
      </c>
      <c r="F5276" s="399" t="s">
        <v>947</v>
      </c>
      <c r="G5276" s="399">
        <v>87258</v>
      </c>
      <c r="H5276" s="399" t="s">
        <v>6670</v>
      </c>
      <c r="I5276" s="399" t="s">
        <v>1205</v>
      </c>
      <c r="J5276" s="399" t="s">
        <v>1037</v>
      </c>
      <c r="K5276" s="400">
        <v>90.29</v>
      </c>
      <c r="L5276" s="399" t="s">
        <v>951</v>
      </c>
    </row>
    <row r="5277" spans="1:12" ht="13.5">
      <c r="A5277" s="399" t="s">
        <v>6650</v>
      </c>
      <c r="B5277" s="399" t="s">
        <v>6651</v>
      </c>
      <c r="C5277" s="399" t="s">
        <v>6659</v>
      </c>
      <c r="D5277" s="399" t="s">
        <v>6660</v>
      </c>
      <c r="E5277" s="400" t="s">
        <v>947</v>
      </c>
      <c r="F5277" s="399" t="s">
        <v>947</v>
      </c>
      <c r="G5277" s="399">
        <v>87259</v>
      </c>
      <c r="H5277" s="399" t="s">
        <v>6671</v>
      </c>
      <c r="I5277" s="399" t="s">
        <v>1205</v>
      </c>
      <c r="J5277" s="399" t="s">
        <v>1037</v>
      </c>
      <c r="K5277" s="400">
        <v>79.760000000000005</v>
      </c>
      <c r="L5277" s="399" t="s">
        <v>951</v>
      </c>
    </row>
    <row r="5278" spans="1:12" ht="13.5">
      <c r="A5278" s="399" t="s">
        <v>6650</v>
      </c>
      <c r="B5278" s="399" t="s">
        <v>6651</v>
      </c>
      <c r="C5278" s="399" t="s">
        <v>6659</v>
      </c>
      <c r="D5278" s="399" t="s">
        <v>6660</v>
      </c>
      <c r="E5278" s="400" t="s">
        <v>947</v>
      </c>
      <c r="F5278" s="399" t="s">
        <v>947</v>
      </c>
      <c r="G5278" s="399">
        <v>87260</v>
      </c>
      <c r="H5278" s="399" t="s">
        <v>6672</v>
      </c>
      <c r="I5278" s="399" t="s">
        <v>1205</v>
      </c>
      <c r="J5278" s="399" t="s">
        <v>1037</v>
      </c>
      <c r="K5278" s="400">
        <v>73.37</v>
      </c>
      <c r="L5278" s="399" t="s">
        <v>951</v>
      </c>
    </row>
    <row r="5279" spans="1:12" ht="13.5">
      <c r="A5279" s="399" t="s">
        <v>6650</v>
      </c>
      <c r="B5279" s="399" t="s">
        <v>6651</v>
      </c>
      <c r="C5279" s="399" t="s">
        <v>6659</v>
      </c>
      <c r="D5279" s="399" t="s">
        <v>6660</v>
      </c>
      <c r="E5279" s="400" t="s">
        <v>947</v>
      </c>
      <c r="F5279" s="399" t="s">
        <v>947</v>
      </c>
      <c r="G5279" s="399">
        <v>87261</v>
      </c>
      <c r="H5279" s="399" t="s">
        <v>6673</v>
      </c>
      <c r="I5279" s="399" t="s">
        <v>1205</v>
      </c>
      <c r="J5279" s="399" t="s">
        <v>1037</v>
      </c>
      <c r="K5279" s="400">
        <v>103.59</v>
      </c>
      <c r="L5279" s="399" t="s">
        <v>951</v>
      </c>
    </row>
    <row r="5280" spans="1:12" ht="13.5">
      <c r="A5280" s="399" t="s">
        <v>6650</v>
      </c>
      <c r="B5280" s="399" t="s">
        <v>6651</v>
      </c>
      <c r="C5280" s="399" t="s">
        <v>6659</v>
      </c>
      <c r="D5280" s="399" t="s">
        <v>6660</v>
      </c>
      <c r="E5280" s="400" t="s">
        <v>947</v>
      </c>
      <c r="F5280" s="399" t="s">
        <v>947</v>
      </c>
      <c r="G5280" s="399">
        <v>87262</v>
      </c>
      <c r="H5280" s="399" t="s">
        <v>6674</v>
      </c>
      <c r="I5280" s="399" t="s">
        <v>1205</v>
      </c>
      <c r="J5280" s="399" t="s">
        <v>1037</v>
      </c>
      <c r="K5280" s="400">
        <v>91.63</v>
      </c>
      <c r="L5280" s="399" t="s">
        <v>951</v>
      </c>
    </row>
    <row r="5281" spans="1:12" ht="13.5">
      <c r="A5281" s="399" t="s">
        <v>6650</v>
      </c>
      <c r="B5281" s="399" t="s">
        <v>6651</v>
      </c>
      <c r="C5281" s="399" t="s">
        <v>6659</v>
      </c>
      <c r="D5281" s="399" t="s">
        <v>6660</v>
      </c>
      <c r="E5281" s="400" t="s">
        <v>947</v>
      </c>
      <c r="F5281" s="399" t="s">
        <v>947</v>
      </c>
      <c r="G5281" s="399">
        <v>87263</v>
      </c>
      <c r="H5281" s="399" t="s">
        <v>6675</v>
      </c>
      <c r="I5281" s="399" t="s">
        <v>1205</v>
      </c>
      <c r="J5281" s="399" t="s">
        <v>1037</v>
      </c>
      <c r="K5281" s="400">
        <v>84.09</v>
      </c>
      <c r="L5281" s="399" t="s">
        <v>951</v>
      </c>
    </row>
    <row r="5282" spans="1:12" ht="13.5">
      <c r="A5282" s="399" t="s">
        <v>6650</v>
      </c>
      <c r="B5282" s="399" t="s">
        <v>6651</v>
      </c>
      <c r="C5282" s="399" t="s">
        <v>6659</v>
      </c>
      <c r="D5282" s="399" t="s">
        <v>6660</v>
      </c>
      <c r="E5282" s="400" t="s">
        <v>947</v>
      </c>
      <c r="F5282" s="399" t="s">
        <v>947</v>
      </c>
      <c r="G5282" s="399">
        <v>89046</v>
      </c>
      <c r="H5282" s="399" t="s">
        <v>6676</v>
      </c>
      <c r="I5282" s="399" t="s">
        <v>1205</v>
      </c>
      <c r="J5282" s="399" t="s">
        <v>1037</v>
      </c>
      <c r="K5282" s="400">
        <v>33.700000000000003</v>
      </c>
      <c r="L5282" s="399" t="s">
        <v>951</v>
      </c>
    </row>
    <row r="5283" spans="1:12" ht="13.5">
      <c r="A5283" s="399" t="s">
        <v>6650</v>
      </c>
      <c r="B5283" s="399" t="s">
        <v>6651</v>
      </c>
      <c r="C5283" s="399" t="s">
        <v>6659</v>
      </c>
      <c r="D5283" s="399" t="s">
        <v>6660</v>
      </c>
      <c r="E5283" s="400" t="s">
        <v>947</v>
      </c>
      <c r="F5283" s="399" t="s">
        <v>947</v>
      </c>
      <c r="G5283" s="399">
        <v>89171</v>
      </c>
      <c r="H5283" s="399" t="s">
        <v>6677</v>
      </c>
      <c r="I5283" s="399" t="s">
        <v>1205</v>
      </c>
      <c r="J5283" s="399" t="s">
        <v>1037</v>
      </c>
      <c r="K5283" s="400">
        <v>31.24</v>
      </c>
      <c r="L5283" s="399" t="s">
        <v>951</v>
      </c>
    </row>
    <row r="5284" spans="1:12" ht="13.5">
      <c r="A5284" s="399" t="s">
        <v>6650</v>
      </c>
      <c r="B5284" s="399" t="s">
        <v>6651</v>
      </c>
      <c r="C5284" s="399" t="s">
        <v>6659</v>
      </c>
      <c r="D5284" s="399" t="s">
        <v>6660</v>
      </c>
      <c r="E5284" s="400" t="s">
        <v>947</v>
      </c>
      <c r="F5284" s="399" t="s">
        <v>947</v>
      </c>
      <c r="G5284" s="399">
        <v>93389</v>
      </c>
      <c r="H5284" s="399" t="s">
        <v>6678</v>
      </c>
      <c r="I5284" s="399" t="s">
        <v>1205</v>
      </c>
      <c r="J5284" s="399" t="s">
        <v>1037</v>
      </c>
      <c r="K5284" s="400">
        <v>36.840000000000003</v>
      </c>
      <c r="L5284" s="399" t="s">
        <v>951</v>
      </c>
    </row>
    <row r="5285" spans="1:12" ht="13.5">
      <c r="A5285" s="399" t="s">
        <v>6650</v>
      </c>
      <c r="B5285" s="399" t="s">
        <v>6651</v>
      </c>
      <c r="C5285" s="399" t="s">
        <v>6659</v>
      </c>
      <c r="D5285" s="399" t="s">
        <v>6660</v>
      </c>
      <c r="E5285" s="400" t="s">
        <v>947</v>
      </c>
      <c r="F5285" s="399" t="s">
        <v>947</v>
      </c>
      <c r="G5285" s="399">
        <v>93390</v>
      </c>
      <c r="H5285" s="399" t="s">
        <v>6679</v>
      </c>
      <c r="I5285" s="399" t="s">
        <v>1205</v>
      </c>
      <c r="J5285" s="399" t="s">
        <v>1037</v>
      </c>
      <c r="K5285" s="400">
        <v>30.85</v>
      </c>
      <c r="L5285" s="399" t="s">
        <v>951</v>
      </c>
    </row>
    <row r="5286" spans="1:12" ht="13.5">
      <c r="A5286" s="399" t="s">
        <v>6650</v>
      </c>
      <c r="B5286" s="399" t="s">
        <v>6651</v>
      </c>
      <c r="C5286" s="399" t="s">
        <v>6659</v>
      </c>
      <c r="D5286" s="399" t="s">
        <v>6660</v>
      </c>
      <c r="E5286" s="400" t="s">
        <v>947</v>
      </c>
      <c r="F5286" s="399" t="s">
        <v>947</v>
      </c>
      <c r="G5286" s="399">
        <v>93391</v>
      </c>
      <c r="H5286" s="399" t="s">
        <v>6680</v>
      </c>
      <c r="I5286" s="399" t="s">
        <v>1205</v>
      </c>
      <c r="J5286" s="399" t="s">
        <v>1037</v>
      </c>
      <c r="K5286" s="400">
        <v>25.77</v>
      </c>
      <c r="L5286" s="399" t="s">
        <v>951</v>
      </c>
    </row>
    <row r="5287" spans="1:12" ht="13.5">
      <c r="A5287" s="399" t="s">
        <v>6650</v>
      </c>
      <c r="B5287" s="399" t="s">
        <v>6651</v>
      </c>
      <c r="C5287" s="399" t="s">
        <v>6681</v>
      </c>
      <c r="D5287" s="399" t="s">
        <v>6682</v>
      </c>
      <c r="E5287" s="400">
        <v>73743</v>
      </c>
      <c r="F5287" s="399" t="s">
        <v>6683</v>
      </c>
      <c r="G5287" s="399" t="s">
        <v>6684</v>
      </c>
      <c r="H5287" s="399" t="s">
        <v>6685</v>
      </c>
      <c r="I5287" s="399" t="s">
        <v>1205</v>
      </c>
      <c r="J5287" s="399" t="s">
        <v>1037</v>
      </c>
      <c r="K5287" s="400">
        <v>192.47</v>
      </c>
      <c r="L5287" s="399" t="s">
        <v>951</v>
      </c>
    </row>
    <row r="5288" spans="1:12" ht="13.5">
      <c r="A5288" s="399" t="s">
        <v>6650</v>
      </c>
      <c r="B5288" s="399" t="s">
        <v>6651</v>
      </c>
      <c r="C5288" s="399" t="s">
        <v>6681</v>
      </c>
      <c r="D5288" s="399" t="s">
        <v>6682</v>
      </c>
      <c r="E5288" s="400">
        <v>73921</v>
      </c>
      <c r="F5288" s="399" t="s">
        <v>6686</v>
      </c>
      <c r="G5288" s="399" t="s">
        <v>6687</v>
      </c>
      <c r="H5288" s="399" t="s">
        <v>6688</v>
      </c>
      <c r="I5288" s="399" t="s">
        <v>1205</v>
      </c>
      <c r="J5288" s="399" t="s">
        <v>1037</v>
      </c>
      <c r="K5288" s="400">
        <v>40.380000000000003</v>
      </c>
      <c r="L5288" s="399" t="s">
        <v>951</v>
      </c>
    </row>
    <row r="5289" spans="1:12" ht="13.5">
      <c r="A5289" s="399" t="s">
        <v>6650</v>
      </c>
      <c r="B5289" s="399" t="s">
        <v>6651</v>
      </c>
      <c r="C5289" s="399" t="s">
        <v>6681</v>
      </c>
      <c r="D5289" s="399" t="s">
        <v>6682</v>
      </c>
      <c r="E5289" s="400" t="s">
        <v>947</v>
      </c>
      <c r="F5289" s="399" t="s">
        <v>947</v>
      </c>
      <c r="G5289" s="399">
        <v>84183</v>
      </c>
      <c r="H5289" s="399" t="s">
        <v>6689</v>
      </c>
      <c r="I5289" s="399" t="s">
        <v>1205</v>
      </c>
      <c r="J5289" s="399" t="s">
        <v>1037</v>
      </c>
      <c r="K5289" s="400">
        <v>141.34</v>
      </c>
      <c r="L5289" s="399" t="s">
        <v>951</v>
      </c>
    </row>
    <row r="5290" spans="1:12" ht="13.5">
      <c r="A5290" s="399" t="s">
        <v>6650</v>
      </c>
      <c r="B5290" s="399" t="s">
        <v>6651</v>
      </c>
      <c r="C5290" s="399" t="s">
        <v>6681</v>
      </c>
      <c r="D5290" s="399" t="s">
        <v>6682</v>
      </c>
      <c r="E5290" s="400" t="s">
        <v>947</v>
      </c>
      <c r="F5290" s="399" t="s">
        <v>947</v>
      </c>
      <c r="G5290" s="399">
        <v>98670</v>
      </c>
      <c r="H5290" s="399" t="s">
        <v>6690</v>
      </c>
      <c r="I5290" s="399" t="s">
        <v>1205</v>
      </c>
      <c r="J5290" s="399" t="s">
        <v>950</v>
      </c>
      <c r="K5290" s="400">
        <v>130.99</v>
      </c>
      <c r="L5290" s="399" t="s">
        <v>951</v>
      </c>
    </row>
    <row r="5291" spans="1:12" ht="13.5">
      <c r="A5291" s="399" t="s">
        <v>6650</v>
      </c>
      <c r="B5291" s="399" t="s">
        <v>6651</v>
      </c>
      <c r="C5291" s="399" t="s">
        <v>6681</v>
      </c>
      <c r="D5291" s="399" t="s">
        <v>6682</v>
      </c>
      <c r="E5291" s="400" t="s">
        <v>947</v>
      </c>
      <c r="F5291" s="399" t="s">
        <v>947</v>
      </c>
      <c r="G5291" s="399">
        <v>98671</v>
      </c>
      <c r="H5291" s="399" t="s">
        <v>6691</v>
      </c>
      <c r="I5291" s="399" t="s">
        <v>1205</v>
      </c>
      <c r="J5291" s="399" t="s">
        <v>1037</v>
      </c>
      <c r="K5291" s="400">
        <v>331.81</v>
      </c>
      <c r="L5291" s="399" t="s">
        <v>951</v>
      </c>
    </row>
    <row r="5292" spans="1:12" ht="13.5">
      <c r="A5292" s="399" t="s">
        <v>6650</v>
      </c>
      <c r="B5292" s="399" t="s">
        <v>6651</v>
      </c>
      <c r="C5292" s="399" t="s">
        <v>6681</v>
      </c>
      <c r="D5292" s="399" t="s">
        <v>6682</v>
      </c>
      <c r="E5292" s="400" t="s">
        <v>947</v>
      </c>
      <c r="F5292" s="399" t="s">
        <v>947</v>
      </c>
      <c r="G5292" s="399">
        <v>98672</v>
      </c>
      <c r="H5292" s="399" t="s">
        <v>6692</v>
      </c>
      <c r="I5292" s="399" t="s">
        <v>1205</v>
      </c>
      <c r="J5292" s="399" t="s">
        <v>1037</v>
      </c>
      <c r="K5292" s="400">
        <v>286.52</v>
      </c>
      <c r="L5292" s="399" t="s">
        <v>951</v>
      </c>
    </row>
    <row r="5293" spans="1:12" ht="13.5">
      <c r="A5293" s="399" t="s">
        <v>6650</v>
      </c>
      <c r="B5293" s="399" t="s">
        <v>6651</v>
      </c>
      <c r="C5293" s="399" t="s">
        <v>6681</v>
      </c>
      <c r="D5293" s="399" t="s">
        <v>6682</v>
      </c>
      <c r="E5293" s="400" t="s">
        <v>947</v>
      </c>
      <c r="F5293" s="399" t="s">
        <v>947</v>
      </c>
      <c r="G5293" s="399">
        <v>98673</v>
      </c>
      <c r="H5293" s="399" t="s">
        <v>6693</v>
      </c>
      <c r="I5293" s="399" t="s">
        <v>1205</v>
      </c>
      <c r="J5293" s="399" t="s">
        <v>950</v>
      </c>
      <c r="K5293" s="400">
        <v>135.9</v>
      </c>
      <c r="L5293" s="399" t="s">
        <v>951</v>
      </c>
    </row>
    <row r="5294" spans="1:12" ht="13.5">
      <c r="A5294" s="399" t="s">
        <v>6650</v>
      </c>
      <c r="B5294" s="399" t="s">
        <v>6651</v>
      </c>
      <c r="C5294" s="399" t="s">
        <v>6681</v>
      </c>
      <c r="D5294" s="399" t="s">
        <v>6682</v>
      </c>
      <c r="E5294" s="400" t="s">
        <v>947</v>
      </c>
      <c r="F5294" s="399" t="s">
        <v>947</v>
      </c>
      <c r="G5294" s="399">
        <v>98679</v>
      </c>
      <c r="H5294" s="399" t="s">
        <v>6694</v>
      </c>
      <c r="I5294" s="399" t="s">
        <v>1205</v>
      </c>
      <c r="J5294" s="399" t="s">
        <v>1037</v>
      </c>
      <c r="K5294" s="400">
        <v>25.43</v>
      </c>
      <c r="L5294" s="399" t="s">
        <v>951</v>
      </c>
    </row>
    <row r="5295" spans="1:12" ht="13.5">
      <c r="A5295" s="399" t="s">
        <v>6650</v>
      </c>
      <c r="B5295" s="399" t="s">
        <v>6651</v>
      </c>
      <c r="C5295" s="399" t="s">
        <v>6681</v>
      </c>
      <c r="D5295" s="399" t="s">
        <v>6682</v>
      </c>
      <c r="E5295" s="400" t="s">
        <v>947</v>
      </c>
      <c r="F5295" s="399" t="s">
        <v>947</v>
      </c>
      <c r="G5295" s="399">
        <v>98680</v>
      </c>
      <c r="H5295" s="399" t="s">
        <v>6695</v>
      </c>
      <c r="I5295" s="399" t="s">
        <v>1205</v>
      </c>
      <c r="J5295" s="399" t="s">
        <v>1037</v>
      </c>
      <c r="K5295" s="400">
        <v>31.61</v>
      </c>
      <c r="L5295" s="399" t="s">
        <v>951</v>
      </c>
    </row>
    <row r="5296" spans="1:12" ht="13.5">
      <c r="A5296" s="399" t="s">
        <v>6650</v>
      </c>
      <c r="B5296" s="399" t="s">
        <v>6651</v>
      </c>
      <c r="C5296" s="399" t="s">
        <v>6681</v>
      </c>
      <c r="D5296" s="399" t="s">
        <v>6682</v>
      </c>
      <c r="E5296" s="400" t="s">
        <v>947</v>
      </c>
      <c r="F5296" s="399" t="s">
        <v>947</v>
      </c>
      <c r="G5296" s="399">
        <v>98681</v>
      </c>
      <c r="H5296" s="399" t="s">
        <v>6696</v>
      </c>
      <c r="I5296" s="399" t="s">
        <v>1205</v>
      </c>
      <c r="J5296" s="399" t="s">
        <v>1037</v>
      </c>
      <c r="K5296" s="400">
        <v>23.53</v>
      </c>
      <c r="L5296" s="399" t="s">
        <v>951</v>
      </c>
    </row>
    <row r="5297" spans="1:12" ht="13.5">
      <c r="A5297" s="399" t="s">
        <v>6650</v>
      </c>
      <c r="B5297" s="399" t="s">
        <v>6651</v>
      </c>
      <c r="C5297" s="399" t="s">
        <v>6681</v>
      </c>
      <c r="D5297" s="399" t="s">
        <v>6682</v>
      </c>
      <c r="E5297" s="400" t="s">
        <v>947</v>
      </c>
      <c r="F5297" s="399" t="s">
        <v>947</v>
      </c>
      <c r="G5297" s="399">
        <v>98682</v>
      </c>
      <c r="H5297" s="399" t="s">
        <v>6697</v>
      </c>
      <c r="I5297" s="399" t="s">
        <v>1205</v>
      </c>
      <c r="J5297" s="399" t="s">
        <v>1037</v>
      </c>
      <c r="K5297" s="400">
        <v>29.69</v>
      </c>
      <c r="L5297" s="399" t="s">
        <v>951</v>
      </c>
    </row>
    <row r="5298" spans="1:12" ht="13.5">
      <c r="A5298" s="399" t="s">
        <v>6650</v>
      </c>
      <c r="B5298" s="399" t="s">
        <v>6651</v>
      </c>
      <c r="C5298" s="399" t="s">
        <v>6681</v>
      </c>
      <c r="D5298" s="399" t="s">
        <v>6682</v>
      </c>
      <c r="E5298" s="400" t="s">
        <v>947</v>
      </c>
      <c r="F5298" s="399" t="s">
        <v>947</v>
      </c>
      <c r="G5298" s="399">
        <v>98685</v>
      </c>
      <c r="H5298" s="399" t="s">
        <v>6698</v>
      </c>
      <c r="I5298" s="399" t="s">
        <v>949</v>
      </c>
      <c r="J5298" s="399" t="s">
        <v>1037</v>
      </c>
      <c r="K5298" s="400">
        <v>60.47</v>
      </c>
      <c r="L5298" s="399" t="s">
        <v>951</v>
      </c>
    </row>
    <row r="5299" spans="1:12" ht="13.5">
      <c r="A5299" s="399" t="s">
        <v>6650</v>
      </c>
      <c r="B5299" s="399" t="s">
        <v>6651</v>
      </c>
      <c r="C5299" s="399" t="s">
        <v>6681</v>
      </c>
      <c r="D5299" s="399" t="s">
        <v>6682</v>
      </c>
      <c r="E5299" s="400" t="s">
        <v>947</v>
      </c>
      <c r="F5299" s="399" t="s">
        <v>947</v>
      </c>
      <c r="G5299" s="399">
        <v>98686</v>
      </c>
      <c r="H5299" s="399" t="s">
        <v>6699</v>
      </c>
      <c r="I5299" s="399" t="s">
        <v>949</v>
      </c>
      <c r="J5299" s="399" t="s">
        <v>950</v>
      </c>
      <c r="K5299" s="400">
        <v>32.65</v>
      </c>
      <c r="L5299" s="399" t="s">
        <v>951</v>
      </c>
    </row>
    <row r="5300" spans="1:12" ht="13.5">
      <c r="A5300" s="399" t="s">
        <v>6650</v>
      </c>
      <c r="B5300" s="399" t="s">
        <v>6651</v>
      </c>
      <c r="C5300" s="399" t="s">
        <v>6681</v>
      </c>
      <c r="D5300" s="399" t="s">
        <v>6682</v>
      </c>
      <c r="E5300" s="400" t="s">
        <v>947</v>
      </c>
      <c r="F5300" s="399" t="s">
        <v>947</v>
      </c>
      <c r="G5300" s="399">
        <v>98688</v>
      </c>
      <c r="H5300" s="399" t="s">
        <v>6700</v>
      </c>
      <c r="I5300" s="399" t="s">
        <v>949</v>
      </c>
      <c r="J5300" s="399" t="s">
        <v>1037</v>
      </c>
      <c r="K5300" s="400">
        <v>35.659999999999997</v>
      </c>
      <c r="L5300" s="399" t="s">
        <v>951</v>
      </c>
    </row>
    <row r="5301" spans="1:12" ht="13.5">
      <c r="A5301" s="399" t="s">
        <v>6650</v>
      </c>
      <c r="B5301" s="399" t="s">
        <v>6651</v>
      </c>
      <c r="C5301" s="399" t="s">
        <v>6681</v>
      </c>
      <c r="D5301" s="399" t="s">
        <v>6682</v>
      </c>
      <c r="E5301" s="400" t="s">
        <v>947</v>
      </c>
      <c r="F5301" s="399" t="s">
        <v>947</v>
      </c>
      <c r="G5301" s="399">
        <v>98689</v>
      </c>
      <c r="H5301" s="399" t="s">
        <v>6701</v>
      </c>
      <c r="I5301" s="399" t="s">
        <v>949</v>
      </c>
      <c r="J5301" s="399" t="s">
        <v>1037</v>
      </c>
      <c r="K5301" s="400">
        <v>85.85</v>
      </c>
      <c r="L5301" s="399" t="s">
        <v>951</v>
      </c>
    </row>
    <row r="5302" spans="1:12" ht="13.5">
      <c r="A5302" s="399" t="s">
        <v>6650</v>
      </c>
      <c r="B5302" s="399" t="s">
        <v>6651</v>
      </c>
      <c r="C5302" s="399" t="s">
        <v>6702</v>
      </c>
      <c r="D5302" s="399" t="s">
        <v>6703</v>
      </c>
      <c r="E5302" s="400" t="s">
        <v>947</v>
      </c>
      <c r="F5302" s="399" t="s">
        <v>947</v>
      </c>
      <c r="G5302" s="399">
        <v>72187</v>
      </c>
      <c r="H5302" s="399" t="s">
        <v>6704</v>
      </c>
      <c r="I5302" s="399" t="s">
        <v>1205</v>
      </c>
      <c r="J5302" s="399" t="s">
        <v>1037</v>
      </c>
      <c r="K5302" s="400">
        <v>176.31</v>
      </c>
      <c r="L5302" s="399" t="s">
        <v>951</v>
      </c>
    </row>
    <row r="5303" spans="1:12" ht="13.5">
      <c r="A5303" s="399" t="s">
        <v>6650</v>
      </c>
      <c r="B5303" s="399" t="s">
        <v>6651</v>
      </c>
      <c r="C5303" s="399" t="s">
        <v>6702</v>
      </c>
      <c r="D5303" s="399" t="s">
        <v>6703</v>
      </c>
      <c r="E5303" s="400" t="s">
        <v>947</v>
      </c>
      <c r="F5303" s="399" t="s">
        <v>947</v>
      </c>
      <c r="G5303" s="399">
        <v>72188</v>
      </c>
      <c r="H5303" s="399" t="s">
        <v>6705</v>
      </c>
      <c r="I5303" s="399" t="s">
        <v>1205</v>
      </c>
      <c r="J5303" s="399" t="s">
        <v>1037</v>
      </c>
      <c r="K5303" s="400">
        <v>176.31</v>
      </c>
      <c r="L5303" s="399" t="s">
        <v>951</v>
      </c>
    </row>
    <row r="5304" spans="1:12" ht="13.5">
      <c r="A5304" s="399" t="s">
        <v>6650</v>
      </c>
      <c r="B5304" s="399" t="s">
        <v>6651</v>
      </c>
      <c r="C5304" s="399" t="s">
        <v>6702</v>
      </c>
      <c r="D5304" s="399" t="s">
        <v>6703</v>
      </c>
      <c r="E5304" s="400">
        <v>73876</v>
      </c>
      <c r="F5304" s="399" t="s">
        <v>6706</v>
      </c>
      <c r="G5304" s="399" t="s">
        <v>6707</v>
      </c>
      <c r="H5304" s="399" t="s">
        <v>6708</v>
      </c>
      <c r="I5304" s="399" t="s">
        <v>1205</v>
      </c>
      <c r="J5304" s="399" t="s">
        <v>1037</v>
      </c>
      <c r="K5304" s="400">
        <v>162.12</v>
      </c>
      <c r="L5304" s="399" t="s">
        <v>951</v>
      </c>
    </row>
    <row r="5305" spans="1:12" ht="13.5">
      <c r="A5305" s="399" t="s">
        <v>6650</v>
      </c>
      <c r="B5305" s="399" t="s">
        <v>6651</v>
      </c>
      <c r="C5305" s="399" t="s">
        <v>6702</v>
      </c>
      <c r="D5305" s="399" t="s">
        <v>6703</v>
      </c>
      <c r="E5305" s="400" t="s">
        <v>947</v>
      </c>
      <c r="F5305" s="399" t="s">
        <v>947</v>
      </c>
      <c r="G5305" s="399">
        <v>84186</v>
      </c>
      <c r="H5305" s="399" t="s">
        <v>6709</v>
      </c>
      <c r="I5305" s="399" t="s">
        <v>1205</v>
      </c>
      <c r="J5305" s="399" t="s">
        <v>1037</v>
      </c>
      <c r="K5305" s="400">
        <v>72.22</v>
      </c>
      <c r="L5305" s="399" t="s">
        <v>951</v>
      </c>
    </row>
    <row r="5306" spans="1:12" ht="13.5">
      <c r="A5306" s="399" t="s">
        <v>6650</v>
      </c>
      <c r="B5306" s="399" t="s">
        <v>6651</v>
      </c>
      <c r="C5306" s="399" t="s">
        <v>6702</v>
      </c>
      <c r="D5306" s="399" t="s">
        <v>6703</v>
      </c>
      <c r="E5306" s="400" t="s">
        <v>947</v>
      </c>
      <c r="F5306" s="399" t="s">
        <v>947</v>
      </c>
      <c r="G5306" s="399">
        <v>84187</v>
      </c>
      <c r="H5306" s="399" t="s">
        <v>6710</v>
      </c>
      <c r="I5306" s="399" t="s">
        <v>1205</v>
      </c>
      <c r="J5306" s="399" t="s">
        <v>1037</v>
      </c>
      <c r="K5306" s="400">
        <v>16.760000000000002</v>
      </c>
      <c r="L5306" s="399" t="s">
        <v>951</v>
      </c>
    </row>
    <row r="5307" spans="1:12" ht="13.5">
      <c r="A5307" s="399" t="s">
        <v>6650</v>
      </c>
      <c r="B5307" s="399" t="s">
        <v>6651</v>
      </c>
      <c r="C5307" s="399" t="s">
        <v>6711</v>
      </c>
      <c r="D5307" s="399" t="s">
        <v>6712</v>
      </c>
      <c r="E5307" s="400" t="s">
        <v>947</v>
      </c>
      <c r="F5307" s="399" t="s">
        <v>947</v>
      </c>
      <c r="G5307" s="399">
        <v>72815</v>
      </c>
      <c r="H5307" s="399" t="s">
        <v>6713</v>
      </c>
      <c r="I5307" s="399" t="s">
        <v>1205</v>
      </c>
      <c r="J5307" s="399" t="s">
        <v>1037</v>
      </c>
      <c r="K5307" s="400">
        <v>51.96</v>
      </c>
      <c r="L5307" s="399" t="s">
        <v>951</v>
      </c>
    </row>
    <row r="5308" spans="1:12" ht="13.5">
      <c r="A5308" s="399" t="s">
        <v>6650</v>
      </c>
      <c r="B5308" s="399" t="s">
        <v>6651</v>
      </c>
      <c r="C5308" s="399" t="s">
        <v>6714</v>
      </c>
      <c r="D5308" s="399" t="s">
        <v>6715</v>
      </c>
      <c r="E5308" s="400" t="s">
        <v>947</v>
      </c>
      <c r="F5308" s="399" t="s">
        <v>947</v>
      </c>
      <c r="G5308" s="399">
        <v>84191</v>
      </c>
      <c r="H5308" s="399" t="s">
        <v>6716</v>
      </c>
      <c r="I5308" s="399" t="s">
        <v>1205</v>
      </c>
      <c r="J5308" s="399" t="s">
        <v>950</v>
      </c>
      <c r="K5308" s="400">
        <v>109</v>
      </c>
      <c r="L5308" s="399" t="s">
        <v>951</v>
      </c>
    </row>
    <row r="5309" spans="1:12" ht="13.5">
      <c r="A5309" s="399" t="s">
        <v>6650</v>
      </c>
      <c r="B5309" s="399" t="s">
        <v>6651</v>
      </c>
      <c r="C5309" s="399" t="s">
        <v>6717</v>
      </c>
      <c r="D5309" s="399" t="s">
        <v>6718</v>
      </c>
      <c r="E5309" s="400">
        <v>74111</v>
      </c>
      <c r="F5309" s="399" t="s">
        <v>6719</v>
      </c>
      <c r="G5309" s="399" t="s">
        <v>6720</v>
      </c>
      <c r="H5309" s="399" t="s">
        <v>6721</v>
      </c>
      <c r="I5309" s="399" t="s">
        <v>949</v>
      </c>
      <c r="J5309" s="399" t="s">
        <v>1037</v>
      </c>
      <c r="K5309" s="400">
        <v>25.49</v>
      </c>
      <c r="L5309" s="399" t="s">
        <v>951</v>
      </c>
    </row>
    <row r="5310" spans="1:12" ht="13.5">
      <c r="A5310" s="399" t="s">
        <v>6650</v>
      </c>
      <c r="B5310" s="399" t="s">
        <v>6651</v>
      </c>
      <c r="C5310" s="399" t="s">
        <v>6717</v>
      </c>
      <c r="D5310" s="399" t="s">
        <v>6718</v>
      </c>
      <c r="E5310" s="400" t="s">
        <v>947</v>
      </c>
      <c r="F5310" s="399" t="s">
        <v>947</v>
      </c>
      <c r="G5310" s="399">
        <v>98695</v>
      </c>
      <c r="H5310" s="399" t="s">
        <v>6722</v>
      </c>
      <c r="I5310" s="399" t="s">
        <v>949</v>
      </c>
      <c r="J5310" s="399" t="s">
        <v>1037</v>
      </c>
      <c r="K5310" s="400">
        <v>53.64</v>
      </c>
      <c r="L5310" s="399" t="s">
        <v>951</v>
      </c>
    </row>
    <row r="5311" spans="1:12" ht="13.5">
      <c r="A5311" s="399" t="s">
        <v>6650</v>
      </c>
      <c r="B5311" s="399" t="s">
        <v>6651</v>
      </c>
      <c r="C5311" s="399" t="s">
        <v>6717</v>
      </c>
      <c r="D5311" s="399" t="s">
        <v>6718</v>
      </c>
      <c r="E5311" s="400" t="s">
        <v>947</v>
      </c>
      <c r="F5311" s="399" t="s">
        <v>947</v>
      </c>
      <c r="G5311" s="399">
        <v>98697</v>
      </c>
      <c r="H5311" s="399" t="s">
        <v>6723</v>
      </c>
      <c r="I5311" s="399" t="s">
        <v>949</v>
      </c>
      <c r="J5311" s="399" t="s">
        <v>1037</v>
      </c>
      <c r="K5311" s="400">
        <v>35</v>
      </c>
      <c r="L5311" s="399" t="s">
        <v>951</v>
      </c>
    </row>
    <row r="5312" spans="1:12" ht="13.5">
      <c r="A5312" s="399" t="s">
        <v>6650</v>
      </c>
      <c r="B5312" s="399" t="s">
        <v>6651</v>
      </c>
      <c r="C5312" s="399" t="s">
        <v>6724</v>
      </c>
      <c r="D5312" s="399" t="s">
        <v>6725</v>
      </c>
      <c r="E5312" s="400">
        <v>73886</v>
      </c>
      <c r="F5312" s="399" t="s">
        <v>6726</v>
      </c>
      <c r="G5312" s="399" t="s">
        <v>6727</v>
      </c>
      <c r="H5312" s="399" t="s">
        <v>6728</v>
      </c>
      <c r="I5312" s="399" t="s">
        <v>949</v>
      </c>
      <c r="J5312" s="399" t="s">
        <v>950</v>
      </c>
      <c r="K5312" s="400">
        <v>17.489999999999998</v>
      </c>
      <c r="L5312" s="399" t="s">
        <v>951</v>
      </c>
    </row>
    <row r="5313" spans="1:12" ht="13.5">
      <c r="A5313" s="399" t="s">
        <v>6650</v>
      </c>
      <c r="B5313" s="399" t="s">
        <v>6651</v>
      </c>
      <c r="C5313" s="399" t="s">
        <v>6724</v>
      </c>
      <c r="D5313" s="399" t="s">
        <v>6725</v>
      </c>
      <c r="E5313" s="400" t="s">
        <v>947</v>
      </c>
      <c r="F5313" s="399" t="s">
        <v>947</v>
      </c>
      <c r="G5313" s="399">
        <v>84162</v>
      </c>
      <c r="H5313" s="399" t="s">
        <v>6729</v>
      </c>
      <c r="I5313" s="399" t="s">
        <v>949</v>
      </c>
      <c r="J5313" s="399" t="s">
        <v>950</v>
      </c>
      <c r="K5313" s="400">
        <v>17.940000000000001</v>
      </c>
      <c r="L5313" s="399" t="s">
        <v>951</v>
      </c>
    </row>
    <row r="5314" spans="1:12" ht="13.5">
      <c r="A5314" s="399" t="s">
        <v>6650</v>
      </c>
      <c r="B5314" s="399" t="s">
        <v>6651</v>
      </c>
      <c r="C5314" s="399" t="s">
        <v>6730</v>
      </c>
      <c r="D5314" s="399" t="s">
        <v>6731</v>
      </c>
      <c r="E5314" s="400" t="s">
        <v>947</v>
      </c>
      <c r="F5314" s="399" t="s">
        <v>947</v>
      </c>
      <c r="G5314" s="399">
        <v>88648</v>
      </c>
      <c r="H5314" s="399" t="s">
        <v>6732</v>
      </c>
      <c r="I5314" s="399" t="s">
        <v>949</v>
      </c>
      <c r="J5314" s="399" t="s">
        <v>1037</v>
      </c>
      <c r="K5314" s="400">
        <v>4.67</v>
      </c>
      <c r="L5314" s="399" t="s">
        <v>951</v>
      </c>
    </row>
    <row r="5315" spans="1:12" ht="13.5">
      <c r="A5315" s="399" t="s">
        <v>6650</v>
      </c>
      <c r="B5315" s="399" t="s">
        <v>6651</v>
      </c>
      <c r="C5315" s="399" t="s">
        <v>6730</v>
      </c>
      <c r="D5315" s="399" t="s">
        <v>6731</v>
      </c>
      <c r="E5315" s="400" t="s">
        <v>947</v>
      </c>
      <c r="F5315" s="399" t="s">
        <v>947</v>
      </c>
      <c r="G5315" s="399">
        <v>88649</v>
      </c>
      <c r="H5315" s="399" t="s">
        <v>6733</v>
      </c>
      <c r="I5315" s="399" t="s">
        <v>949</v>
      </c>
      <c r="J5315" s="399" t="s">
        <v>1037</v>
      </c>
      <c r="K5315" s="400">
        <v>5.23</v>
      </c>
      <c r="L5315" s="399" t="s">
        <v>951</v>
      </c>
    </row>
    <row r="5316" spans="1:12" ht="13.5">
      <c r="A5316" s="399" t="s">
        <v>6650</v>
      </c>
      <c r="B5316" s="399" t="s">
        <v>6651</v>
      </c>
      <c r="C5316" s="399" t="s">
        <v>6730</v>
      </c>
      <c r="D5316" s="399" t="s">
        <v>6731</v>
      </c>
      <c r="E5316" s="400" t="s">
        <v>947</v>
      </c>
      <c r="F5316" s="399" t="s">
        <v>947</v>
      </c>
      <c r="G5316" s="399">
        <v>88650</v>
      </c>
      <c r="H5316" s="399" t="s">
        <v>6734</v>
      </c>
      <c r="I5316" s="399" t="s">
        <v>949</v>
      </c>
      <c r="J5316" s="399" t="s">
        <v>1037</v>
      </c>
      <c r="K5316" s="400">
        <v>9.56</v>
      </c>
      <c r="L5316" s="399" t="s">
        <v>951</v>
      </c>
    </row>
    <row r="5317" spans="1:12" ht="13.5">
      <c r="A5317" s="399" t="s">
        <v>6650</v>
      </c>
      <c r="B5317" s="399" t="s">
        <v>6651</v>
      </c>
      <c r="C5317" s="399" t="s">
        <v>6730</v>
      </c>
      <c r="D5317" s="399" t="s">
        <v>6731</v>
      </c>
      <c r="E5317" s="400" t="s">
        <v>947</v>
      </c>
      <c r="F5317" s="399" t="s">
        <v>947</v>
      </c>
      <c r="G5317" s="399">
        <v>96467</v>
      </c>
      <c r="H5317" s="399" t="s">
        <v>6735</v>
      </c>
      <c r="I5317" s="399" t="s">
        <v>949</v>
      </c>
      <c r="J5317" s="399" t="s">
        <v>1037</v>
      </c>
      <c r="K5317" s="400">
        <v>4.3</v>
      </c>
      <c r="L5317" s="399" t="s">
        <v>951</v>
      </c>
    </row>
    <row r="5318" spans="1:12" ht="13.5">
      <c r="A5318" s="399" t="s">
        <v>6650</v>
      </c>
      <c r="B5318" s="399" t="s">
        <v>6651</v>
      </c>
      <c r="C5318" s="399" t="s">
        <v>6736</v>
      </c>
      <c r="D5318" s="399" t="s">
        <v>6737</v>
      </c>
      <c r="E5318" s="400">
        <v>73850</v>
      </c>
      <c r="F5318" s="399" t="s">
        <v>6738</v>
      </c>
      <c r="G5318" s="399" t="s">
        <v>6739</v>
      </c>
      <c r="H5318" s="399" t="s">
        <v>6740</v>
      </c>
      <c r="I5318" s="399" t="s">
        <v>949</v>
      </c>
      <c r="J5318" s="399" t="s">
        <v>1037</v>
      </c>
      <c r="K5318" s="400">
        <v>25.56</v>
      </c>
      <c r="L5318" s="399" t="s">
        <v>951</v>
      </c>
    </row>
    <row r="5319" spans="1:12" ht="13.5">
      <c r="A5319" s="399" t="s">
        <v>6650</v>
      </c>
      <c r="B5319" s="399" t="s">
        <v>6651</v>
      </c>
      <c r="C5319" s="399" t="s">
        <v>6736</v>
      </c>
      <c r="D5319" s="399" t="s">
        <v>6737</v>
      </c>
      <c r="E5319" s="400" t="s">
        <v>947</v>
      </c>
      <c r="F5319" s="399" t="s">
        <v>947</v>
      </c>
      <c r="G5319" s="399">
        <v>84168</v>
      </c>
      <c r="H5319" s="399" t="s">
        <v>6741</v>
      </c>
      <c r="I5319" s="399" t="s">
        <v>949</v>
      </c>
      <c r="J5319" s="399" t="s">
        <v>1037</v>
      </c>
      <c r="K5319" s="400">
        <v>18.8</v>
      </c>
      <c r="L5319" s="399" t="s">
        <v>951</v>
      </c>
    </row>
    <row r="5320" spans="1:12" ht="13.5">
      <c r="A5320" s="399" t="s">
        <v>6650</v>
      </c>
      <c r="B5320" s="399" t="s">
        <v>6651</v>
      </c>
      <c r="C5320" s="399" t="s">
        <v>6742</v>
      </c>
      <c r="D5320" s="399" t="s">
        <v>6743</v>
      </c>
      <c r="E5320" s="400" t="s">
        <v>947</v>
      </c>
      <c r="F5320" s="399" t="s">
        <v>947</v>
      </c>
      <c r="G5320" s="399">
        <v>68325</v>
      </c>
      <c r="H5320" s="399" t="s">
        <v>6744</v>
      </c>
      <c r="I5320" s="399" t="s">
        <v>1205</v>
      </c>
      <c r="J5320" s="399" t="s">
        <v>1037</v>
      </c>
      <c r="K5320" s="400">
        <v>43.69</v>
      </c>
      <c r="L5320" s="399" t="s">
        <v>951</v>
      </c>
    </row>
    <row r="5321" spans="1:12" ht="13.5">
      <c r="A5321" s="399" t="s">
        <v>6650</v>
      </c>
      <c r="B5321" s="399" t="s">
        <v>6651</v>
      </c>
      <c r="C5321" s="399" t="s">
        <v>6742</v>
      </c>
      <c r="D5321" s="399" t="s">
        <v>6743</v>
      </c>
      <c r="E5321" s="400" t="s">
        <v>947</v>
      </c>
      <c r="F5321" s="399" t="s">
        <v>947</v>
      </c>
      <c r="G5321" s="399">
        <v>68333</v>
      </c>
      <c r="H5321" s="399" t="s">
        <v>6745</v>
      </c>
      <c r="I5321" s="399" t="s">
        <v>1205</v>
      </c>
      <c r="J5321" s="399" t="s">
        <v>1037</v>
      </c>
      <c r="K5321" s="400">
        <v>47.3</v>
      </c>
      <c r="L5321" s="399" t="s">
        <v>951</v>
      </c>
    </row>
    <row r="5322" spans="1:12" ht="13.5">
      <c r="A5322" s="399" t="s">
        <v>6650</v>
      </c>
      <c r="B5322" s="399" t="s">
        <v>6651</v>
      </c>
      <c r="C5322" s="399" t="s">
        <v>6742</v>
      </c>
      <c r="D5322" s="399" t="s">
        <v>6743</v>
      </c>
      <c r="E5322" s="400" t="s">
        <v>947</v>
      </c>
      <c r="F5322" s="399" t="s">
        <v>947</v>
      </c>
      <c r="G5322" s="399">
        <v>72183</v>
      </c>
      <c r="H5322" s="399" t="s">
        <v>6746</v>
      </c>
      <c r="I5322" s="399" t="s">
        <v>1205</v>
      </c>
      <c r="J5322" s="399" t="s">
        <v>1037</v>
      </c>
      <c r="K5322" s="400">
        <v>79.08</v>
      </c>
      <c r="L5322" s="399" t="s">
        <v>951</v>
      </c>
    </row>
    <row r="5323" spans="1:12" ht="13.5">
      <c r="A5323" s="399" t="s">
        <v>6650</v>
      </c>
      <c r="B5323" s="399" t="s">
        <v>6651</v>
      </c>
      <c r="C5323" s="399" t="s">
        <v>6742</v>
      </c>
      <c r="D5323" s="399" t="s">
        <v>6743</v>
      </c>
      <c r="E5323" s="400" t="s">
        <v>947</v>
      </c>
      <c r="F5323" s="399" t="s">
        <v>947</v>
      </c>
      <c r="G5323" s="399">
        <v>94990</v>
      </c>
      <c r="H5323" s="399" t="s">
        <v>6747</v>
      </c>
      <c r="I5323" s="399" t="s">
        <v>2331</v>
      </c>
      <c r="J5323" s="399" t="s">
        <v>1037</v>
      </c>
      <c r="K5323" s="400">
        <v>562.08000000000004</v>
      </c>
      <c r="L5323" s="399" t="s">
        <v>951</v>
      </c>
    </row>
    <row r="5324" spans="1:12" ht="13.5">
      <c r="A5324" s="399" t="s">
        <v>6650</v>
      </c>
      <c r="B5324" s="399" t="s">
        <v>6651</v>
      </c>
      <c r="C5324" s="399" t="s">
        <v>6742</v>
      </c>
      <c r="D5324" s="399" t="s">
        <v>6743</v>
      </c>
      <c r="E5324" s="400" t="s">
        <v>947</v>
      </c>
      <c r="F5324" s="399" t="s">
        <v>947</v>
      </c>
      <c r="G5324" s="399">
        <v>94991</v>
      </c>
      <c r="H5324" s="399" t="s">
        <v>6748</v>
      </c>
      <c r="I5324" s="399" t="s">
        <v>2331</v>
      </c>
      <c r="J5324" s="399" t="s">
        <v>1037</v>
      </c>
      <c r="K5324" s="400">
        <v>426.89</v>
      </c>
      <c r="L5324" s="399" t="s">
        <v>951</v>
      </c>
    </row>
    <row r="5325" spans="1:12" ht="13.5">
      <c r="A5325" s="399" t="s">
        <v>6650</v>
      </c>
      <c r="B5325" s="399" t="s">
        <v>6651</v>
      </c>
      <c r="C5325" s="399" t="s">
        <v>6742</v>
      </c>
      <c r="D5325" s="399" t="s">
        <v>6743</v>
      </c>
      <c r="E5325" s="400" t="s">
        <v>947</v>
      </c>
      <c r="F5325" s="399" t="s">
        <v>947</v>
      </c>
      <c r="G5325" s="399">
        <v>94992</v>
      </c>
      <c r="H5325" s="399" t="s">
        <v>6749</v>
      </c>
      <c r="I5325" s="399" t="s">
        <v>1205</v>
      </c>
      <c r="J5325" s="399" t="s">
        <v>1037</v>
      </c>
      <c r="K5325" s="400">
        <v>59.19</v>
      </c>
      <c r="L5325" s="399" t="s">
        <v>951</v>
      </c>
    </row>
    <row r="5326" spans="1:12" ht="13.5">
      <c r="A5326" s="399" t="s">
        <v>6650</v>
      </c>
      <c r="B5326" s="399" t="s">
        <v>6651</v>
      </c>
      <c r="C5326" s="399" t="s">
        <v>6742</v>
      </c>
      <c r="D5326" s="399" t="s">
        <v>6743</v>
      </c>
      <c r="E5326" s="400" t="s">
        <v>947</v>
      </c>
      <c r="F5326" s="399" t="s">
        <v>947</v>
      </c>
      <c r="G5326" s="399">
        <v>94993</v>
      </c>
      <c r="H5326" s="399" t="s">
        <v>6750</v>
      </c>
      <c r="I5326" s="399" t="s">
        <v>1205</v>
      </c>
      <c r="J5326" s="399" t="s">
        <v>1037</v>
      </c>
      <c r="K5326" s="400">
        <v>51.09</v>
      </c>
      <c r="L5326" s="399" t="s">
        <v>951</v>
      </c>
    </row>
    <row r="5327" spans="1:12" ht="13.5">
      <c r="A5327" s="399" t="s">
        <v>6650</v>
      </c>
      <c r="B5327" s="399" t="s">
        <v>6651</v>
      </c>
      <c r="C5327" s="399" t="s">
        <v>6742</v>
      </c>
      <c r="D5327" s="399" t="s">
        <v>6743</v>
      </c>
      <c r="E5327" s="400" t="s">
        <v>947</v>
      </c>
      <c r="F5327" s="399" t="s">
        <v>947</v>
      </c>
      <c r="G5327" s="399">
        <v>94994</v>
      </c>
      <c r="H5327" s="399" t="s">
        <v>6751</v>
      </c>
      <c r="I5327" s="399" t="s">
        <v>1205</v>
      </c>
      <c r="J5327" s="399" t="s">
        <v>1037</v>
      </c>
      <c r="K5327" s="400">
        <v>72.5</v>
      </c>
      <c r="L5327" s="399" t="s">
        <v>951</v>
      </c>
    </row>
    <row r="5328" spans="1:12" ht="13.5">
      <c r="A5328" s="399" t="s">
        <v>6650</v>
      </c>
      <c r="B5328" s="399" t="s">
        <v>6651</v>
      </c>
      <c r="C5328" s="399" t="s">
        <v>6742</v>
      </c>
      <c r="D5328" s="399" t="s">
        <v>6743</v>
      </c>
      <c r="E5328" s="400" t="s">
        <v>947</v>
      </c>
      <c r="F5328" s="399" t="s">
        <v>947</v>
      </c>
      <c r="G5328" s="399">
        <v>94995</v>
      </c>
      <c r="H5328" s="399" t="s">
        <v>6752</v>
      </c>
      <c r="I5328" s="399" t="s">
        <v>1205</v>
      </c>
      <c r="J5328" s="399" t="s">
        <v>1037</v>
      </c>
      <c r="K5328" s="400">
        <v>61.68</v>
      </c>
      <c r="L5328" s="399" t="s">
        <v>951</v>
      </c>
    </row>
    <row r="5329" spans="1:12" ht="13.5">
      <c r="A5329" s="399" t="s">
        <v>6650</v>
      </c>
      <c r="B5329" s="399" t="s">
        <v>6651</v>
      </c>
      <c r="C5329" s="399" t="s">
        <v>6742</v>
      </c>
      <c r="D5329" s="399" t="s">
        <v>6743</v>
      </c>
      <c r="E5329" s="400" t="s">
        <v>947</v>
      </c>
      <c r="F5329" s="399" t="s">
        <v>947</v>
      </c>
      <c r="G5329" s="399">
        <v>94996</v>
      </c>
      <c r="H5329" s="399" t="s">
        <v>6753</v>
      </c>
      <c r="I5329" s="399" t="s">
        <v>1205</v>
      </c>
      <c r="J5329" s="399" t="s">
        <v>1037</v>
      </c>
      <c r="K5329" s="400">
        <v>83.84</v>
      </c>
      <c r="L5329" s="399" t="s">
        <v>951</v>
      </c>
    </row>
    <row r="5330" spans="1:12" ht="13.5">
      <c r="A5330" s="399" t="s">
        <v>6650</v>
      </c>
      <c r="B5330" s="399" t="s">
        <v>6651</v>
      </c>
      <c r="C5330" s="399" t="s">
        <v>6742</v>
      </c>
      <c r="D5330" s="399" t="s">
        <v>6743</v>
      </c>
      <c r="E5330" s="400" t="s">
        <v>947</v>
      </c>
      <c r="F5330" s="399" t="s">
        <v>947</v>
      </c>
      <c r="G5330" s="399">
        <v>94997</v>
      </c>
      <c r="H5330" s="399" t="s">
        <v>6754</v>
      </c>
      <c r="I5330" s="399" t="s">
        <v>1205</v>
      </c>
      <c r="J5330" s="399" t="s">
        <v>1037</v>
      </c>
      <c r="K5330" s="400">
        <v>70.319999999999993</v>
      </c>
      <c r="L5330" s="399" t="s">
        <v>951</v>
      </c>
    </row>
    <row r="5331" spans="1:12" ht="13.5">
      <c r="A5331" s="399" t="s">
        <v>6650</v>
      </c>
      <c r="B5331" s="399" t="s">
        <v>6651</v>
      </c>
      <c r="C5331" s="399" t="s">
        <v>6742</v>
      </c>
      <c r="D5331" s="399" t="s">
        <v>6743</v>
      </c>
      <c r="E5331" s="400" t="s">
        <v>947</v>
      </c>
      <c r="F5331" s="399" t="s">
        <v>947</v>
      </c>
      <c r="G5331" s="399">
        <v>94998</v>
      </c>
      <c r="H5331" s="399" t="s">
        <v>6755</v>
      </c>
      <c r="I5331" s="399" t="s">
        <v>1205</v>
      </c>
      <c r="J5331" s="399" t="s">
        <v>1037</v>
      </c>
      <c r="K5331" s="400">
        <v>94.74</v>
      </c>
      <c r="L5331" s="399" t="s">
        <v>951</v>
      </c>
    </row>
    <row r="5332" spans="1:12" ht="13.5">
      <c r="A5332" s="399" t="s">
        <v>6650</v>
      </c>
      <c r="B5332" s="399" t="s">
        <v>6651</v>
      </c>
      <c r="C5332" s="399" t="s">
        <v>6742</v>
      </c>
      <c r="D5332" s="399" t="s">
        <v>6743</v>
      </c>
      <c r="E5332" s="400" t="s">
        <v>947</v>
      </c>
      <c r="F5332" s="399" t="s">
        <v>947</v>
      </c>
      <c r="G5332" s="399">
        <v>94999</v>
      </c>
      <c r="H5332" s="399" t="s">
        <v>6756</v>
      </c>
      <c r="I5332" s="399" t="s">
        <v>1205</v>
      </c>
      <c r="J5332" s="399" t="s">
        <v>1037</v>
      </c>
      <c r="K5332" s="400">
        <v>78.53</v>
      </c>
      <c r="L5332" s="399" t="s">
        <v>951</v>
      </c>
    </row>
    <row r="5333" spans="1:12" ht="13.5">
      <c r="A5333" s="399" t="s">
        <v>6650</v>
      </c>
      <c r="B5333" s="399" t="s">
        <v>6651</v>
      </c>
      <c r="C5333" s="399" t="s">
        <v>6757</v>
      </c>
      <c r="D5333" s="399" t="s">
        <v>6758</v>
      </c>
      <c r="E5333" s="400" t="s">
        <v>947</v>
      </c>
      <c r="F5333" s="399" t="s">
        <v>947</v>
      </c>
      <c r="G5333" s="399">
        <v>87620</v>
      </c>
      <c r="H5333" s="399" t="s">
        <v>6759</v>
      </c>
      <c r="I5333" s="399" t="s">
        <v>1205</v>
      </c>
      <c r="J5333" s="399" t="s">
        <v>1037</v>
      </c>
      <c r="K5333" s="400">
        <v>26.34</v>
      </c>
      <c r="L5333" s="399" t="s">
        <v>951</v>
      </c>
    </row>
    <row r="5334" spans="1:12" ht="13.5">
      <c r="A5334" s="399" t="s">
        <v>6650</v>
      </c>
      <c r="B5334" s="399" t="s">
        <v>6651</v>
      </c>
      <c r="C5334" s="399" t="s">
        <v>6757</v>
      </c>
      <c r="D5334" s="399" t="s">
        <v>6758</v>
      </c>
      <c r="E5334" s="400" t="s">
        <v>947</v>
      </c>
      <c r="F5334" s="399" t="s">
        <v>947</v>
      </c>
      <c r="G5334" s="399">
        <v>87622</v>
      </c>
      <c r="H5334" s="399" t="s">
        <v>6760</v>
      </c>
      <c r="I5334" s="399" t="s">
        <v>1205</v>
      </c>
      <c r="J5334" s="399" t="s">
        <v>1037</v>
      </c>
      <c r="K5334" s="400">
        <v>29.31</v>
      </c>
      <c r="L5334" s="399" t="s">
        <v>951</v>
      </c>
    </row>
    <row r="5335" spans="1:12" ht="13.5">
      <c r="A5335" s="399" t="s">
        <v>6650</v>
      </c>
      <c r="B5335" s="399" t="s">
        <v>6651</v>
      </c>
      <c r="C5335" s="399" t="s">
        <v>6757</v>
      </c>
      <c r="D5335" s="399" t="s">
        <v>6758</v>
      </c>
      <c r="E5335" s="400" t="s">
        <v>947</v>
      </c>
      <c r="F5335" s="399" t="s">
        <v>947</v>
      </c>
      <c r="G5335" s="399">
        <v>87623</v>
      </c>
      <c r="H5335" s="399" t="s">
        <v>6761</v>
      </c>
      <c r="I5335" s="399" t="s">
        <v>1205</v>
      </c>
      <c r="J5335" s="399" t="s">
        <v>1037</v>
      </c>
      <c r="K5335" s="400">
        <v>46.07</v>
      </c>
      <c r="L5335" s="399" t="s">
        <v>951</v>
      </c>
    </row>
    <row r="5336" spans="1:12" ht="13.5">
      <c r="A5336" s="399" t="s">
        <v>6650</v>
      </c>
      <c r="B5336" s="399" t="s">
        <v>6651</v>
      </c>
      <c r="C5336" s="399" t="s">
        <v>6757</v>
      </c>
      <c r="D5336" s="399" t="s">
        <v>6758</v>
      </c>
      <c r="E5336" s="400" t="s">
        <v>947</v>
      </c>
      <c r="F5336" s="399" t="s">
        <v>947</v>
      </c>
      <c r="G5336" s="399">
        <v>87624</v>
      </c>
      <c r="H5336" s="399" t="s">
        <v>6762</v>
      </c>
      <c r="I5336" s="399" t="s">
        <v>1205</v>
      </c>
      <c r="J5336" s="399" t="s">
        <v>1037</v>
      </c>
      <c r="K5336" s="400">
        <v>51.21</v>
      </c>
      <c r="L5336" s="399" t="s">
        <v>951</v>
      </c>
    </row>
    <row r="5337" spans="1:12" ht="13.5">
      <c r="A5337" s="399" t="s">
        <v>6650</v>
      </c>
      <c r="B5337" s="399" t="s">
        <v>6651</v>
      </c>
      <c r="C5337" s="399" t="s">
        <v>6757</v>
      </c>
      <c r="D5337" s="399" t="s">
        <v>6758</v>
      </c>
      <c r="E5337" s="400" t="s">
        <v>947</v>
      </c>
      <c r="F5337" s="399" t="s">
        <v>947</v>
      </c>
      <c r="G5337" s="399">
        <v>87630</v>
      </c>
      <c r="H5337" s="399" t="s">
        <v>6763</v>
      </c>
      <c r="I5337" s="399" t="s">
        <v>1205</v>
      </c>
      <c r="J5337" s="399" t="s">
        <v>1037</v>
      </c>
      <c r="K5337" s="400">
        <v>32.31</v>
      </c>
      <c r="L5337" s="399" t="s">
        <v>951</v>
      </c>
    </row>
    <row r="5338" spans="1:12" ht="13.5">
      <c r="A5338" s="399" t="s">
        <v>6650</v>
      </c>
      <c r="B5338" s="399" t="s">
        <v>6651</v>
      </c>
      <c r="C5338" s="399" t="s">
        <v>6757</v>
      </c>
      <c r="D5338" s="399" t="s">
        <v>6758</v>
      </c>
      <c r="E5338" s="400" t="s">
        <v>947</v>
      </c>
      <c r="F5338" s="399" t="s">
        <v>947</v>
      </c>
      <c r="G5338" s="399">
        <v>87632</v>
      </c>
      <c r="H5338" s="399" t="s">
        <v>6764</v>
      </c>
      <c r="I5338" s="399" t="s">
        <v>1205</v>
      </c>
      <c r="J5338" s="399" t="s">
        <v>1037</v>
      </c>
      <c r="K5338" s="400">
        <v>36.44</v>
      </c>
      <c r="L5338" s="399" t="s">
        <v>951</v>
      </c>
    </row>
    <row r="5339" spans="1:12" ht="13.5">
      <c r="A5339" s="399" t="s">
        <v>6650</v>
      </c>
      <c r="B5339" s="399" t="s">
        <v>6651</v>
      </c>
      <c r="C5339" s="399" t="s">
        <v>6757</v>
      </c>
      <c r="D5339" s="399" t="s">
        <v>6758</v>
      </c>
      <c r="E5339" s="400" t="s">
        <v>947</v>
      </c>
      <c r="F5339" s="399" t="s">
        <v>947</v>
      </c>
      <c r="G5339" s="399">
        <v>87633</v>
      </c>
      <c r="H5339" s="399" t="s">
        <v>6765</v>
      </c>
      <c r="I5339" s="399" t="s">
        <v>1205</v>
      </c>
      <c r="J5339" s="399" t="s">
        <v>1037</v>
      </c>
      <c r="K5339" s="400">
        <v>59.74</v>
      </c>
      <c r="L5339" s="399" t="s">
        <v>951</v>
      </c>
    </row>
    <row r="5340" spans="1:12" ht="13.5">
      <c r="A5340" s="399" t="s">
        <v>6650</v>
      </c>
      <c r="B5340" s="399" t="s">
        <v>6651</v>
      </c>
      <c r="C5340" s="399" t="s">
        <v>6757</v>
      </c>
      <c r="D5340" s="399" t="s">
        <v>6758</v>
      </c>
      <c r="E5340" s="400" t="s">
        <v>947</v>
      </c>
      <c r="F5340" s="399" t="s">
        <v>947</v>
      </c>
      <c r="G5340" s="399">
        <v>87634</v>
      </c>
      <c r="H5340" s="399" t="s">
        <v>6766</v>
      </c>
      <c r="I5340" s="399" t="s">
        <v>1205</v>
      </c>
      <c r="J5340" s="399" t="s">
        <v>1037</v>
      </c>
      <c r="K5340" s="400">
        <v>66.88</v>
      </c>
      <c r="L5340" s="399" t="s">
        <v>951</v>
      </c>
    </row>
    <row r="5341" spans="1:12" ht="13.5">
      <c r="A5341" s="399" t="s">
        <v>6650</v>
      </c>
      <c r="B5341" s="399" t="s">
        <v>6651</v>
      </c>
      <c r="C5341" s="399" t="s">
        <v>6757</v>
      </c>
      <c r="D5341" s="399" t="s">
        <v>6758</v>
      </c>
      <c r="E5341" s="400" t="s">
        <v>947</v>
      </c>
      <c r="F5341" s="399" t="s">
        <v>947</v>
      </c>
      <c r="G5341" s="399">
        <v>87640</v>
      </c>
      <c r="H5341" s="399" t="s">
        <v>6767</v>
      </c>
      <c r="I5341" s="399" t="s">
        <v>1205</v>
      </c>
      <c r="J5341" s="399" t="s">
        <v>1037</v>
      </c>
      <c r="K5341" s="400">
        <v>37.119999999999997</v>
      </c>
      <c r="L5341" s="399" t="s">
        <v>951</v>
      </c>
    </row>
    <row r="5342" spans="1:12" ht="13.5">
      <c r="A5342" s="399" t="s">
        <v>6650</v>
      </c>
      <c r="B5342" s="399" t="s">
        <v>6651</v>
      </c>
      <c r="C5342" s="399" t="s">
        <v>6757</v>
      </c>
      <c r="D5342" s="399" t="s">
        <v>6758</v>
      </c>
      <c r="E5342" s="400" t="s">
        <v>947</v>
      </c>
      <c r="F5342" s="399" t="s">
        <v>947</v>
      </c>
      <c r="G5342" s="399">
        <v>87642</v>
      </c>
      <c r="H5342" s="399" t="s">
        <v>6768</v>
      </c>
      <c r="I5342" s="399" t="s">
        <v>1205</v>
      </c>
      <c r="J5342" s="399" t="s">
        <v>1037</v>
      </c>
      <c r="K5342" s="400">
        <v>42.2</v>
      </c>
      <c r="L5342" s="399" t="s">
        <v>951</v>
      </c>
    </row>
    <row r="5343" spans="1:12" ht="13.5">
      <c r="A5343" s="399" t="s">
        <v>6650</v>
      </c>
      <c r="B5343" s="399" t="s">
        <v>6651</v>
      </c>
      <c r="C5343" s="399" t="s">
        <v>6757</v>
      </c>
      <c r="D5343" s="399" t="s">
        <v>6758</v>
      </c>
      <c r="E5343" s="400" t="s">
        <v>947</v>
      </c>
      <c r="F5343" s="399" t="s">
        <v>947</v>
      </c>
      <c r="G5343" s="399">
        <v>87643</v>
      </c>
      <c r="H5343" s="399" t="s">
        <v>6769</v>
      </c>
      <c r="I5343" s="399" t="s">
        <v>1205</v>
      </c>
      <c r="J5343" s="399" t="s">
        <v>1037</v>
      </c>
      <c r="K5343" s="400">
        <v>70.849999999999994</v>
      </c>
      <c r="L5343" s="399" t="s">
        <v>951</v>
      </c>
    </row>
    <row r="5344" spans="1:12" ht="13.5">
      <c r="A5344" s="399" t="s">
        <v>6650</v>
      </c>
      <c r="B5344" s="399" t="s">
        <v>6651</v>
      </c>
      <c r="C5344" s="399" t="s">
        <v>6757</v>
      </c>
      <c r="D5344" s="399" t="s">
        <v>6758</v>
      </c>
      <c r="E5344" s="400" t="s">
        <v>947</v>
      </c>
      <c r="F5344" s="399" t="s">
        <v>947</v>
      </c>
      <c r="G5344" s="399">
        <v>87644</v>
      </c>
      <c r="H5344" s="399" t="s">
        <v>6770</v>
      </c>
      <c r="I5344" s="399" t="s">
        <v>1205</v>
      </c>
      <c r="J5344" s="399" t="s">
        <v>1037</v>
      </c>
      <c r="K5344" s="400">
        <v>79.63</v>
      </c>
      <c r="L5344" s="399" t="s">
        <v>951</v>
      </c>
    </row>
    <row r="5345" spans="1:12" ht="13.5">
      <c r="A5345" s="399" t="s">
        <v>6650</v>
      </c>
      <c r="B5345" s="399" t="s">
        <v>6651</v>
      </c>
      <c r="C5345" s="399" t="s">
        <v>6757</v>
      </c>
      <c r="D5345" s="399" t="s">
        <v>6758</v>
      </c>
      <c r="E5345" s="400" t="s">
        <v>947</v>
      </c>
      <c r="F5345" s="399" t="s">
        <v>947</v>
      </c>
      <c r="G5345" s="399">
        <v>87680</v>
      </c>
      <c r="H5345" s="399" t="s">
        <v>6771</v>
      </c>
      <c r="I5345" s="399" t="s">
        <v>1205</v>
      </c>
      <c r="J5345" s="399" t="s">
        <v>1037</v>
      </c>
      <c r="K5345" s="400">
        <v>29.7</v>
      </c>
      <c r="L5345" s="399" t="s">
        <v>951</v>
      </c>
    </row>
    <row r="5346" spans="1:12" ht="13.5">
      <c r="A5346" s="399" t="s">
        <v>6650</v>
      </c>
      <c r="B5346" s="399" t="s">
        <v>6651</v>
      </c>
      <c r="C5346" s="399" t="s">
        <v>6757</v>
      </c>
      <c r="D5346" s="399" t="s">
        <v>6758</v>
      </c>
      <c r="E5346" s="400" t="s">
        <v>947</v>
      </c>
      <c r="F5346" s="399" t="s">
        <v>947</v>
      </c>
      <c r="G5346" s="399">
        <v>87682</v>
      </c>
      <c r="H5346" s="399" t="s">
        <v>6772</v>
      </c>
      <c r="I5346" s="399" t="s">
        <v>1205</v>
      </c>
      <c r="J5346" s="399" t="s">
        <v>1037</v>
      </c>
      <c r="K5346" s="400">
        <v>34.78</v>
      </c>
      <c r="L5346" s="399" t="s">
        <v>951</v>
      </c>
    </row>
    <row r="5347" spans="1:12" ht="13.5">
      <c r="A5347" s="399" t="s">
        <v>6650</v>
      </c>
      <c r="B5347" s="399" t="s">
        <v>6651</v>
      </c>
      <c r="C5347" s="399" t="s">
        <v>6757</v>
      </c>
      <c r="D5347" s="399" t="s">
        <v>6758</v>
      </c>
      <c r="E5347" s="400" t="s">
        <v>947</v>
      </c>
      <c r="F5347" s="399" t="s">
        <v>947</v>
      </c>
      <c r="G5347" s="399">
        <v>87683</v>
      </c>
      <c r="H5347" s="399" t="s">
        <v>6773</v>
      </c>
      <c r="I5347" s="399" t="s">
        <v>1205</v>
      </c>
      <c r="J5347" s="399" t="s">
        <v>1037</v>
      </c>
      <c r="K5347" s="400">
        <v>63.43</v>
      </c>
      <c r="L5347" s="399" t="s">
        <v>951</v>
      </c>
    </row>
    <row r="5348" spans="1:12" ht="13.5">
      <c r="A5348" s="399" t="s">
        <v>6650</v>
      </c>
      <c r="B5348" s="399" t="s">
        <v>6651</v>
      </c>
      <c r="C5348" s="399" t="s">
        <v>6757</v>
      </c>
      <c r="D5348" s="399" t="s">
        <v>6758</v>
      </c>
      <c r="E5348" s="400" t="s">
        <v>947</v>
      </c>
      <c r="F5348" s="399" t="s">
        <v>947</v>
      </c>
      <c r="G5348" s="399">
        <v>87684</v>
      </c>
      <c r="H5348" s="399" t="s">
        <v>6774</v>
      </c>
      <c r="I5348" s="399" t="s">
        <v>1205</v>
      </c>
      <c r="J5348" s="399" t="s">
        <v>1037</v>
      </c>
      <c r="K5348" s="400">
        <v>72.209999999999994</v>
      </c>
      <c r="L5348" s="399" t="s">
        <v>951</v>
      </c>
    </row>
    <row r="5349" spans="1:12" ht="13.5">
      <c r="A5349" s="399" t="s">
        <v>6650</v>
      </c>
      <c r="B5349" s="399" t="s">
        <v>6651</v>
      </c>
      <c r="C5349" s="399" t="s">
        <v>6757</v>
      </c>
      <c r="D5349" s="399" t="s">
        <v>6758</v>
      </c>
      <c r="E5349" s="400" t="s">
        <v>947</v>
      </c>
      <c r="F5349" s="399" t="s">
        <v>947</v>
      </c>
      <c r="G5349" s="399">
        <v>87690</v>
      </c>
      <c r="H5349" s="399" t="s">
        <v>6775</v>
      </c>
      <c r="I5349" s="399" t="s">
        <v>1205</v>
      </c>
      <c r="J5349" s="399" t="s">
        <v>1037</v>
      </c>
      <c r="K5349" s="400">
        <v>34.56</v>
      </c>
      <c r="L5349" s="399" t="s">
        <v>951</v>
      </c>
    </row>
    <row r="5350" spans="1:12" ht="13.5">
      <c r="A5350" s="399" t="s">
        <v>6650</v>
      </c>
      <c r="B5350" s="399" t="s">
        <v>6651</v>
      </c>
      <c r="C5350" s="399" t="s">
        <v>6757</v>
      </c>
      <c r="D5350" s="399" t="s">
        <v>6758</v>
      </c>
      <c r="E5350" s="400" t="s">
        <v>947</v>
      </c>
      <c r="F5350" s="399" t="s">
        <v>947</v>
      </c>
      <c r="G5350" s="399">
        <v>87692</v>
      </c>
      <c r="H5350" s="399" t="s">
        <v>6776</v>
      </c>
      <c r="I5350" s="399" t="s">
        <v>1205</v>
      </c>
      <c r="J5350" s="399" t="s">
        <v>1037</v>
      </c>
      <c r="K5350" s="400">
        <v>40.380000000000003</v>
      </c>
      <c r="L5350" s="399" t="s">
        <v>951</v>
      </c>
    </row>
    <row r="5351" spans="1:12" ht="13.5">
      <c r="A5351" s="399" t="s">
        <v>6650</v>
      </c>
      <c r="B5351" s="399" t="s">
        <v>6651</v>
      </c>
      <c r="C5351" s="399" t="s">
        <v>6757</v>
      </c>
      <c r="D5351" s="399" t="s">
        <v>6758</v>
      </c>
      <c r="E5351" s="400" t="s">
        <v>947</v>
      </c>
      <c r="F5351" s="399" t="s">
        <v>947</v>
      </c>
      <c r="G5351" s="399">
        <v>87693</v>
      </c>
      <c r="H5351" s="399" t="s">
        <v>6777</v>
      </c>
      <c r="I5351" s="399" t="s">
        <v>1205</v>
      </c>
      <c r="J5351" s="399" t="s">
        <v>1037</v>
      </c>
      <c r="K5351" s="400">
        <v>73.19</v>
      </c>
      <c r="L5351" s="399" t="s">
        <v>951</v>
      </c>
    </row>
    <row r="5352" spans="1:12" ht="13.5">
      <c r="A5352" s="399" t="s">
        <v>6650</v>
      </c>
      <c r="B5352" s="399" t="s">
        <v>6651</v>
      </c>
      <c r="C5352" s="399" t="s">
        <v>6757</v>
      </c>
      <c r="D5352" s="399" t="s">
        <v>6758</v>
      </c>
      <c r="E5352" s="400" t="s">
        <v>947</v>
      </c>
      <c r="F5352" s="399" t="s">
        <v>947</v>
      </c>
      <c r="G5352" s="399">
        <v>87694</v>
      </c>
      <c r="H5352" s="399" t="s">
        <v>6778</v>
      </c>
      <c r="I5352" s="399" t="s">
        <v>1205</v>
      </c>
      <c r="J5352" s="399" t="s">
        <v>1037</v>
      </c>
      <c r="K5352" s="400">
        <v>83.25</v>
      </c>
      <c r="L5352" s="399" t="s">
        <v>951</v>
      </c>
    </row>
    <row r="5353" spans="1:12" ht="13.5">
      <c r="A5353" s="399" t="s">
        <v>6650</v>
      </c>
      <c r="B5353" s="399" t="s">
        <v>6651</v>
      </c>
      <c r="C5353" s="399" t="s">
        <v>6757</v>
      </c>
      <c r="D5353" s="399" t="s">
        <v>6758</v>
      </c>
      <c r="E5353" s="400" t="s">
        <v>947</v>
      </c>
      <c r="F5353" s="399" t="s">
        <v>947</v>
      </c>
      <c r="G5353" s="399">
        <v>87700</v>
      </c>
      <c r="H5353" s="399" t="s">
        <v>6779</v>
      </c>
      <c r="I5353" s="399" t="s">
        <v>1205</v>
      </c>
      <c r="J5353" s="399" t="s">
        <v>1037</v>
      </c>
      <c r="K5353" s="400">
        <v>37.29</v>
      </c>
      <c r="L5353" s="399" t="s">
        <v>951</v>
      </c>
    </row>
    <row r="5354" spans="1:12" ht="13.5">
      <c r="A5354" s="399" t="s">
        <v>6650</v>
      </c>
      <c r="B5354" s="399" t="s">
        <v>6651</v>
      </c>
      <c r="C5354" s="399" t="s">
        <v>6757</v>
      </c>
      <c r="D5354" s="399" t="s">
        <v>6758</v>
      </c>
      <c r="E5354" s="400" t="s">
        <v>947</v>
      </c>
      <c r="F5354" s="399" t="s">
        <v>947</v>
      </c>
      <c r="G5354" s="399">
        <v>87702</v>
      </c>
      <c r="H5354" s="399" t="s">
        <v>6780</v>
      </c>
      <c r="I5354" s="399" t="s">
        <v>1205</v>
      </c>
      <c r="J5354" s="399" t="s">
        <v>1037</v>
      </c>
      <c r="K5354" s="400">
        <v>43.63</v>
      </c>
      <c r="L5354" s="399" t="s">
        <v>951</v>
      </c>
    </row>
    <row r="5355" spans="1:12" ht="13.5">
      <c r="A5355" s="399" t="s">
        <v>6650</v>
      </c>
      <c r="B5355" s="399" t="s">
        <v>6651</v>
      </c>
      <c r="C5355" s="399" t="s">
        <v>6757</v>
      </c>
      <c r="D5355" s="399" t="s">
        <v>6758</v>
      </c>
      <c r="E5355" s="400" t="s">
        <v>947</v>
      </c>
      <c r="F5355" s="399" t="s">
        <v>947</v>
      </c>
      <c r="G5355" s="399">
        <v>87703</v>
      </c>
      <c r="H5355" s="399" t="s">
        <v>6781</v>
      </c>
      <c r="I5355" s="399" t="s">
        <v>1205</v>
      </c>
      <c r="J5355" s="399" t="s">
        <v>1037</v>
      </c>
      <c r="K5355" s="400">
        <v>79.36</v>
      </c>
      <c r="L5355" s="399" t="s">
        <v>951</v>
      </c>
    </row>
    <row r="5356" spans="1:12" ht="13.5">
      <c r="A5356" s="399" t="s">
        <v>6650</v>
      </c>
      <c r="B5356" s="399" t="s">
        <v>6651</v>
      </c>
      <c r="C5356" s="399" t="s">
        <v>6757</v>
      </c>
      <c r="D5356" s="399" t="s">
        <v>6758</v>
      </c>
      <c r="E5356" s="400" t="s">
        <v>947</v>
      </c>
      <c r="F5356" s="399" t="s">
        <v>947</v>
      </c>
      <c r="G5356" s="399">
        <v>87704</v>
      </c>
      <c r="H5356" s="399" t="s">
        <v>6782</v>
      </c>
      <c r="I5356" s="399" t="s">
        <v>1205</v>
      </c>
      <c r="J5356" s="399" t="s">
        <v>1037</v>
      </c>
      <c r="K5356" s="400">
        <v>90.31</v>
      </c>
      <c r="L5356" s="399" t="s">
        <v>951</v>
      </c>
    </row>
    <row r="5357" spans="1:12" ht="13.5">
      <c r="A5357" s="399" t="s">
        <v>6650</v>
      </c>
      <c r="B5357" s="399" t="s">
        <v>6651</v>
      </c>
      <c r="C5357" s="399" t="s">
        <v>6757</v>
      </c>
      <c r="D5357" s="399" t="s">
        <v>6758</v>
      </c>
      <c r="E5357" s="400" t="s">
        <v>947</v>
      </c>
      <c r="F5357" s="399" t="s">
        <v>947</v>
      </c>
      <c r="G5357" s="399">
        <v>87735</v>
      </c>
      <c r="H5357" s="399" t="s">
        <v>6783</v>
      </c>
      <c r="I5357" s="399" t="s">
        <v>1205</v>
      </c>
      <c r="J5357" s="399" t="s">
        <v>1037</v>
      </c>
      <c r="K5357" s="400">
        <v>35.56</v>
      </c>
      <c r="L5357" s="399" t="s">
        <v>951</v>
      </c>
    </row>
    <row r="5358" spans="1:12" ht="13.5">
      <c r="A5358" s="399" t="s">
        <v>6650</v>
      </c>
      <c r="B5358" s="399" t="s">
        <v>6651</v>
      </c>
      <c r="C5358" s="399" t="s">
        <v>6757</v>
      </c>
      <c r="D5358" s="399" t="s">
        <v>6758</v>
      </c>
      <c r="E5358" s="400" t="s">
        <v>947</v>
      </c>
      <c r="F5358" s="399" t="s">
        <v>947</v>
      </c>
      <c r="G5358" s="399">
        <v>87737</v>
      </c>
      <c r="H5358" s="399" t="s">
        <v>6784</v>
      </c>
      <c r="I5358" s="399" t="s">
        <v>1205</v>
      </c>
      <c r="J5358" s="399" t="s">
        <v>1037</v>
      </c>
      <c r="K5358" s="400">
        <v>38.53</v>
      </c>
      <c r="L5358" s="399" t="s">
        <v>951</v>
      </c>
    </row>
    <row r="5359" spans="1:12" ht="13.5">
      <c r="A5359" s="399" t="s">
        <v>6650</v>
      </c>
      <c r="B5359" s="399" t="s">
        <v>6651</v>
      </c>
      <c r="C5359" s="399" t="s">
        <v>6757</v>
      </c>
      <c r="D5359" s="399" t="s">
        <v>6758</v>
      </c>
      <c r="E5359" s="400" t="s">
        <v>947</v>
      </c>
      <c r="F5359" s="399" t="s">
        <v>947</v>
      </c>
      <c r="G5359" s="399">
        <v>87738</v>
      </c>
      <c r="H5359" s="399" t="s">
        <v>6785</v>
      </c>
      <c r="I5359" s="399" t="s">
        <v>1205</v>
      </c>
      <c r="J5359" s="399" t="s">
        <v>1037</v>
      </c>
      <c r="K5359" s="400">
        <v>55.29</v>
      </c>
      <c r="L5359" s="399" t="s">
        <v>951</v>
      </c>
    </row>
    <row r="5360" spans="1:12" ht="13.5">
      <c r="A5360" s="399" t="s">
        <v>6650</v>
      </c>
      <c r="B5360" s="399" t="s">
        <v>6651</v>
      </c>
      <c r="C5360" s="399" t="s">
        <v>6757</v>
      </c>
      <c r="D5360" s="399" t="s">
        <v>6758</v>
      </c>
      <c r="E5360" s="400" t="s">
        <v>947</v>
      </c>
      <c r="F5360" s="399" t="s">
        <v>947</v>
      </c>
      <c r="G5360" s="399">
        <v>87739</v>
      </c>
      <c r="H5360" s="399" t="s">
        <v>6786</v>
      </c>
      <c r="I5360" s="399" t="s">
        <v>1205</v>
      </c>
      <c r="J5360" s="399" t="s">
        <v>1037</v>
      </c>
      <c r="K5360" s="400">
        <v>60.43</v>
      </c>
      <c r="L5360" s="399" t="s">
        <v>951</v>
      </c>
    </row>
    <row r="5361" spans="1:12" ht="13.5">
      <c r="A5361" s="399" t="s">
        <v>6650</v>
      </c>
      <c r="B5361" s="399" t="s">
        <v>6651</v>
      </c>
      <c r="C5361" s="399" t="s">
        <v>6757</v>
      </c>
      <c r="D5361" s="399" t="s">
        <v>6758</v>
      </c>
      <c r="E5361" s="400" t="s">
        <v>947</v>
      </c>
      <c r="F5361" s="399" t="s">
        <v>947</v>
      </c>
      <c r="G5361" s="399">
        <v>87745</v>
      </c>
      <c r="H5361" s="399" t="s">
        <v>6787</v>
      </c>
      <c r="I5361" s="399" t="s">
        <v>1205</v>
      </c>
      <c r="J5361" s="399" t="s">
        <v>1037</v>
      </c>
      <c r="K5361" s="400">
        <v>41.54</v>
      </c>
      <c r="L5361" s="399" t="s">
        <v>951</v>
      </c>
    </row>
    <row r="5362" spans="1:12" ht="13.5">
      <c r="A5362" s="399" t="s">
        <v>6650</v>
      </c>
      <c r="B5362" s="399" t="s">
        <v>6651</v>
      </c>
      <c r="C5362" s="399" t="s">
        <v>6757</v>
      </c>
      <c r="D5362" s="399" t="s">
        <v>6758</v>
      </c>
      <c r="E5362" s="400" t="s">
        <v>947</v>
      </c>
      <c r="F5362" s="399" t="s">
        <v>947</v>
      </c>
      <c r="G5362" s="399">
        <v>87747</v>
      </c>
      <c r="H5362" s="399" t="s">
        <v>6788</v>
      </c>
      <c r="I5362" s="399" t="s">
        <v>1205</v>
      </c>
      <c r="J5362" s="399" t="s">
        <v>1037</v>
      </c>
      <c r="K5362" s="400">
        <v>45.67</v>
      </c>
      <c r="L5362" s="399" t="s">
        <v>951</v>
      </c>
    </row>
    <row r="5363" spans="1:12" ht="13.5">
      <c r="A5363" s="399" t="s">
        <v>6650</v>
      </c>
      <c r="B5363" s="399" t="s">
        <v>6651</v>
      </c>
      <c r="C5363" s="399" t="s">
        <v>6757</v>
      </c>
      <c r="D5363" s="399" t="s">
        <v>6758</v>
      </c>
      <c r="E5363" s="400" t="s">
        <v>947</v>
      </c>
      <c r="F5363" s="399" t="s">
        <v>947</v>
      </c>
      <c r="G5363" s="399">
        <v>87748</v>
      </c>
      <c r="H5363" s="399" t="s">
        <v>6789</v>
      </c>
      <c r="I5363" s="399" t="s">
        <v>1205</v>
      </c>
      <c r="J5363" s="399" t="s">
        <v>1037</v>
      </c>
      <c r="K5363" s="400">
        <v>68.97</v>
      </c>
      <c r="L5363" s="399" t="s">
        <v>951</v>
      </c>
    </row>
    <row r="5364" spans="1:12" ht="13.5">
      <c r="A5364" s="399" t="s">
        <v>6650</v>
      </c>
      <c r="B5364" s="399" t="s">
        <v>6651</v>
      </c>
      <c r="C5364" s="399" t="s">
        <v>6757</v>
      </c>
      <c r="D5364" s="399" t="s">
        <v>6758</v>
      </c>
      <c r="E5364" s="400" t="s">
        <v>947</v>
      </c>
      <c r="F5364" s="399" t="s">
        <v>947</v>
      </c>
      <c r="G5364" s="399">
        <v>87749</v>
      </c>
      <c r="H5364" s="399" t="s">
        <v>6790</v>
      </c>
      <c r="I5364" s="399" t="s">
        <v>1205</v>
      </c>
      <c r="J5364" s="399" t="s">
        <v>1037</v>
      </c>
      <c r="K5364" s="400">
        <v>76.11</v>
      </c>
      <c r="L5364" s="399" t="s">
        <v>951</v>
      </c>
    </row>
    <row r="5365" spans="1:12" ht="13.5">
      <c r="A5365" s="399" t="s">
        <v>6650</v>
      </c>
      <c r="B5365" s="399" t="s">
        <v>6651</v>
      </c>
      <c r="C5365" s="399" t="s">
        <v>6757</v>
      </c>
      <c r="D5365" s="399" t="s">
        <v>6758</v>
      </c>
      <c r="E5365" s="400" t="s">
        <v>947</v>
      </c>
      <c r="F5365" s="399" t="s">
        <v>947</v>
      </c>
      <c r="G5365" s="399">
        <v>87755</v>
      </c>
      <c r="H5365" s="399" t="s">
        <v>6791</v>
      </c>
      <c r="I5365" s="399" t="s">
        <v>1205</v>
      </c>
      <c r="J5365" s="399" t="s">
        <v>1037</v>
      </c>
      <c r="K5365" s="400">
        <v>37.380000000000003</v>
      </c>
      <c r="L5365" s="399" t="s">
        <v>951</v>
      </c>
    </row>
    <row r="5366" spans="1:12" ht="13.5">
      <c r="A5366" s="399" t="s">
        <v>6650</v>
      </c>
      <c r="B5366" s="399" t="s">
        <v>6651</v>
      </c>
      <c r="C5366" s="399" t="s">
        <v>6757</v>
      </c>
      <c r="D5366" s="399" t="s">
        <v>6758</v>
      </c>
      <c r="E5366" s="400" t="s">
        <v>947</v>
      </c>
      <c r="F5366" s="399" t="s">
        <v>947</v>
      </c>
      <c r="G5366" s="399">
        <v>87757</v>
      </c>
      <c r="H5366" s="399" t="s">
        <v>6792</v>
      </c>
      <c r="I5366" s="399" t="s">
        <v>1205</v>
      </c>
      <c r="J5366" s="399" t="s">
        <v>1037</v>
      </c>
      <c r="K5366" s="400">
        <v>41.51</v>
      </c>
      <c r="L5366" s="399" t="s">
        <v>951</v>
      </c>
    </row>
    <row r="5367" spans="1:12" ht="13.5">
      <c r="A5367" s="399" t="s">
        <v>6650</v>
      </c>
      <c r="B5367" s="399" t="s">
        <v>6651</v>
      </c>
      <c r="C5367" s="399" t="s">
        <v>6757</v>
      </c>
      <c r="D5367" s="399" t="s">
        <v>6758</v>
      </c>
      <c r="E5367" s="400" t="s">
        <v>947</v>
      </c>
      <c r="F5367" s="399" t="s">
        <v>947</v>
      </c>
      <c r="G5367" s="399">
        <v>87758</v>
      </c>
      <c r="H5367" s="399" t="s">
        <v>6793</v>
      </c>
      <c r="I5367" s="399" t="s">
        <v>1205</v>
      </c>
      <c r="J5367" s="399" t="s">
        <v>1037</v>
      </c>
      <c r="K5367" s="400">
        <v>64.81</v>
      </c>
      <c r="L5367" s="399" t="s">
        <v>951</v>
      </c>
    </row>
    <row r="5368" spans="1:12" ht="13.5">
      <c r="A5368" s="399" t="s">
        <v>6650</v>
      </c>
      <c r="B5368" s="399" t="s">
        <v>6651</v>
      </c>
      <c r="C5368" s="399" t="s">
        <v>6757</v>
      </c>
      <c r="D5368" s="399" t="s">
        <v>6758</v>
      </c>
      <c r="E5368" s="400" t="s">
        <v>947</v>
      </c>
      <c r="F5368" s="399" t="s">
        <v>947</v>
      </c>
      <c r="G5368" s="399">
        <v>87759</v>
      </c>
      <c r="H5368" s="399" t="s">
        <v>6794</v>
      </c>
      <c r="I5368" s="399" t="s">
        <v>1205</v>
      </c>
      <c r="J5368" s="399" t="s">
        <v>1037</v>
      </c>
      <c r="K5368" s="400">
        <v>71.95</v>
      </c>
      <c r="L5368" s="399" t="s">
        <v>951</v>
      </c>
    </row>
    <row r="5369" spans="1:12" ht="13.5">
      <c r="A5369" s="399" t="s">
        <v>6650</v>
      </c>
      <c r="B5369" s="399" t="s">
        <v>6651</v>
      </c>
      <c r="C5369" s="399" t="s">
        <v>6757</v>
      </c>
      <c r="D5369" s="399" t="s">
        <v>6758</v>
      </c>
      <c r="E5369" s="400" t="s">
        <v>947</v>
      </c>
      <c r="F5369" s="399" t="s">
        <v>947</v>
      </c>
      <c r="G5369" s="399">
        <v>87765</v>
      </c>
      <c r="H5369" s="399" t="s">
        <v>6795</v>
      </c>
      <c r="I5369" s="399" t="s">
        <v>1205</v>
      </c>
      <c r="J5369" s="399" t="s">
        <v>1037</v>
      </c>
      <c r="K5369" s="400">
        <v>42.19</v>
      </c>
      <c r="L5369" s="399" t="s">
        <v>951</v>
      </c>
    </row>
    <row r="5370" spans="1:12" ht="13.5">
      <c r="A5370" s="399" t="s">
        <v>6650</v>
      </c>
      <c r="B5370" s="399" t="s">
        <v>6651</v>
      </c>
      <c r="C5370" s="399" t="s">
        <v>6757</v>
      </c>
      <c r="D5370" s="399" t="s">
        <v>6758</v>
      </c>
      <c r="E5370" s="400" t="s">
        <v>947</v>
      </c>
      <c r="F5370" s="399" t="s">
        <v>947</v>
      </c>
      <c r="G5370" s="399">
        <v>87767</v>
      </c>
      <c r="H5370" s="399" t="s">
        <v>6796</v>
      </c>
      <c r="I5370" s="399" t="s">
        <v>1205</v>
      </c>
      <c r="J5370" s="399" t="s">
        <v>1037</v>
      </c>
      <c r="K5370" s="400">
        <v>47.27</v>
      </c>
      <c r="L5370" s="399" t="s">
        <v>951</v>
      </c>
    </row>
    <row r="5371" spans="1:12" ht="13.5">
      <c r="A5371" s="399" t="s">
        <v>6650</v>
      </c>
      <c r="B5371" s="399" t="s">
        <v>6651</v>
      </c>
      <c r="C5371" s="399" t="s">
        <v>6757</v>
      </c>
      <c r="D5371" s="399" t="s">
        <v>6758</v>
      </c>
      <c r="E5371" s="400" t="s">
        <v>947</v>
      </c>
      <c r="F5371" s="399" t="s">
        <v>947</v>
      </c>
      <c r="G5371" s="399">
        <v>87768</v>
      </c>
      <c r="H5371" s="399" t="s">
        <v>6797</v>
      </c>
      <c r="I5371" s="399" t="s">
        <v>1205</v>
      </c>
      <c r="J5371" s="399" t="s">
        <v>1037</v>
      </c>
      <c r="K5371" s="400">
        <v>75.92</v>
      </c>
      <c r="L5371" s="399" t="s">
        <v>951</v>
      </c>
    </row>
    <row r="5372" spans="1:12" ht="13.5">
      <c r="A5372" s="399" t="s">
        <v>6650</v>
      </c>
      <c r="B5372" s="399" t="s">
        <v>6651</v>
      </c>
      <c r="C5372" s="399" t="s">
        <v>6757</v>
      </c>
      <c r="D5372" s="399" t="s">
        <v>6758</v>
      </c>
      <c r="E5372" s="400" t="s">
        <v>947</v>
      </c>
      <c r="F5372" s="399" t="s">
        <v>947</v>
      </c>
      <c r="G5372" s="399">
        <v>87769</v>
      </c>
      <c r="H5372" s="399" t="s">
        <v>6798</v>
      </c>
      <c r="I5372" s="399" t="s">
        <v>1205</v>
      </c>
      <c r="J5372" s="399" t="s">
        <v>1037</v>
      </c>
      <c r="K5372" s="400">
        <v>84.7</v>
      </c>
      <c r="L5372" s="399" t="s">
        <v>951</v>
      </c>
    </row>
    <row r="5373" spans="1:12" ht="13.5">
      <c r="A5373" s="399" t="s">
        <v>6650</v>
      </c>
      <c r="B5373" s="399" t="s">
        <v>6651</v>
      </c>
      <c r="C5373" s="399" t="s">
        <v>6757</v>
      </c>
      <c r="D5373" s="399" t="s">
        <v>6758</v>
      </c>
      <c r="E5373" s="400" t="s">
        <v>947</v>
      </c>
      <c r="F5373" s="399" t="s">
        <v>947</v>
      </c>
      <c r="G5373" s="399">
        <v>88470</v>
      </c>
      <c r="H5373" s="399" t="s">
        <v>6799</v>
      </c>
      <c r="I5373" s="399" t="s">
        <v>1205</v>
      </c>
      <c r="J5373" s="399" t="s">
        <v>1037</v>
      </c>
      <c r="K5373" s="400">
        <v>19.149999999999999</v>
      </c>
      <c r="L5373" s="399" t="s">
        <v>951</v>
      </c>
    </row>
    <row r="5374" spans="1:12" ht="13.5">
      <c r="A5374" s="399" t="s">
        <v>6650</v>
      </c>
      <c r="B5374" s="399" t="s">
        <v>6651</v>
      </c>
      <c r="C5374" s="399" t="s">
        <v>6757</v>
      </c>
      <c r="D5374" s="399" t="s">
        <v>6758</v>
      </c>
      <c r="E5374" s="400" t="s">
        <v>947</v>
      </c>
      <c r="F5374" s="399" t="s">
        <v>947</v>
      </c>
      <c r="G5374" s="399">
        <v>88471</v>
      </c>
      <c r="H5374" s="399" t="s">
        <v>6800</v>
      </c>
      <c r="I5374" s="399" t="s">
        <v>1205</v>
      </c>
      <c r="J5374" s="399" t="s">
        <v>1037</v>
      </c>
      <c r="K5374" s="400">
        <v>23.71</v>
      </c>
      <c r="L5374" s="399" t="s">
        <v>951</v>
      </c>
    </row>
    <row r="5375" spans="1:12" ht="13.5">
      <c r="A5375" s="399" t="s">
        <v>6650</v>
      </c>
      <c r="B5375" s="399" t="s">
        <v>6651</v>
      </c>
      <c r="C5375" s="399" t="s">
        <v>6757</v>
      </c>
      <c r="D5375" s="399" t="s">
        <v>6758</v>
      </c>
      <c r="E5375" s="400" t="s">
        <v>947</v>
      </c>
      <c r="F5375" s="399" t="s">
        <v>947</v>
      </c>
      <c r="G5375" s="399">
        <v>88472</v>
      </c>
      <c r="H5375" s="399" t="s">
        <v>6801</v>
      </c>
      <c r="I5375" s="399" t="s">
        <v>1205</v>
      </c>
      <c r="J5375" s="399" t="s">
        <v>1037</v>
      </c>
      <c r="K5375" s="400">
        <v>27.27</v>
      </c>
      <c r="L5375" s="399" t="s">
        <v>951</v>
      </c>
    </row>
    <row r="5376" spans="1:12" ht="13.5">
      <c r="A5376" s="399" t="s">
        <v>6650</v>
      </c>
      <c r="B5376" s="399" t="s">
        <v>6651</v>
      </c>
      <c r="C5376" s="399" t="s">
        <v>6757</v>
      </c>
      <c r="D5376" s="399" t="s">
        <v>6758</v>
      </c>
      <c r="E5376" s="400" t="s">
        <v>947</v>
      </c>
      <c r="F5376" s="399" t="s">
        <v>947</v>
      </c>
      <c r="G5376" s="399">
        <v>88476</v>
      </c>
      <c r="H5376" s="399" t="s">
        <v>6802</v>
      </c>
      <c r="I5376" s="399" t="s">
        <v>1205</v>
      </c>
      <c r="J5376" s="399" t="s">
        <v>1037</v>
      </c>
      <c r="K5376" s="400">
        <v>16.18</v>
      </c>
      <c r="L5376" s="399" t="s">
        <v>951</v>
      </c>
    </row>
    <row r="5377" spans="1:12" ht="13.5">
      <c r="A5377" s="399" t="s">
        <v>6650</v>
      </c>
      <c r="B5377" s="399" t="s">
        <v>6651</v>
      </c>
      <c r="C5377" s="399" t="s">
        <v>6757</v>
      </c>
      <c r="D5377" s="399" t="s">
        <v>6758</v>
      </c>
      <c r="E5377" s="400" t="s">
        <v>947</v>
      </c>
      <c r="F5377" s="399" t="s">
        <v>947</v>
      </c>
      <c r="G5377" s="399">
        <v>88477</v>
      </c>
      <c r="H5377" s="399" t="s">
        <v>6803</v>
      </c>
      <c r="I5377" s="399" t="s">
        <v>1205</v>
      </c>
      <c r="J5377" s="399" t="s">
        <v>1037</v>
      </c>
      <c r="K5377" s="400">
        <v>22.08</v>
      </c>
      <c r="L5377" s="399" t="s">
        <v>951</v>
      </c>
    </row>
    <row r="5378" spans="1:12" ht="13.5">
      <c r="A5378" s="399" t="s">
        <v>6650</v>
      </c>
      <c r="B5378" s="399" t="s">
        <v>6651</v>
      </c>
      <c r="C5378" s="399" t="s">
        <v>6757</v>
      </c>
      <c r="D5378" s="399" t="s">
        <v>6758</v>
      </c>
      <c r="E5378" s="400" t="s">
        <v>947</v>
      </c>
      <c r="F5378" s="399" t="s">
        <v>947</v>
      </c>
      <c r="G5378" s="399">
        <v>88478</v>
      </c>
      <c r="H5378" s="399" t="s">
        <v>6804</v>
      </c>
      <c r="I5378" s="399" t="s">
        <v>1205</v>
      </c>
      <c r="J5378" s="399" t="s">
        <v>1037</v>
      </c>
      <c r="K5378" s="400">
        <v>26.86</v>
      </c>
      <c r="L5378" s="399" t="s">
        <v>951</v>
      </c>
    </row>
    <row r="5379" spans="1:12" ht="13.5">
      <c r="A5379" s="399" t="s">
        <v>6650</v>
      </c>
      <c r="B5379" s="399" t="s">
        <v>6651</v>
      </c>
      <c r="C5379" s="399" t="s">
        <v>6757</v>
      </c>
      <c r="D5379" s="399" t="s">
        <v>6758</v>
      </c>
      <c r="E5379" s="400" t="s">
        <v>947</v>
      </c>
      <c r="F5379" s="399" t="s">
        <v>947</v>
      </c>
      <c r="G5379" s="399">
        <v>90900</v>
      </c>
      <c r="H5379" s="399" t="s">
        <v>6805</v>
      </c>
      <c r="I5379" s="399" t="s">
        <v>1205</v>
      </c>
      <c r="J5379" s="399" t="s">
        <v>1037</v>
      </c>
      <c r="K5379" s="400">
        <v>58.09</v>
      </c>
      <c r="L5379" s="399" t="s">
        <v>951</v>
      </c>
    </row>
    <row r="5380" spans="1:12" ht="13.5">
      <c r="A5380" s="399" t="s">
        <v>6650</v>
      </c>
      <c r="B5380" s="399" t="s">
        <v>6651</v>
      </c>
      <c r="C5380" s="399" t="s">
        <v>6757</v>
      </c>
      <c r="D5380" s="399" t="s">
        <v>6758</v>
      </c>
      <c r="E5380" s="400" t="s">
        <v>947</v>
      </c>
      <c r="F5380" s="399" t="s">
        <v>947</v>
      </c>
      <c r="G5380" s="399">
        <v>90902</v>
      </c>
      <c r="H5380" s="399" t="s">
        <v>6806</v>
      </c>
      <c r="I5380" s="399" t="s">
        <v>1205</v>
      </c>
      <c r="J5380" s="399" t="s">
        <v>1037</v>
      </c>
      <c r="K5380" s="400">
        <v>63.91</v>
      </c>
      <c r="L5380" s="399" t="s">
        <v>951</v>
      </c>
    </row>
    <row r="5381" spans="1:12" ht="13.5">
      <c r="A5381" s="399" t="s">
        <v>6650</v>
      </c>
      <c r="B5381" s="399" t="s">
        <v>6651</v>
      </c>
      <c r="C5381" s="399" t="s">
        <v>6757</v>
      </c>
      <c r="D5381" s="399" t="s">
        <v>6758</v>
      </c>
      <c r="E5381" s="400" t="s">
        <v>947</v>
      </c>
      <c r="F5381" s="399" t="s">
        <v>947</v>
      </c>
      <c r="G5381" s="399">
        <v>90903</v>
      </c>
      <c r="H5381" s="399" t="s">
        <v>6807</v>
      </c>
      <c r="I5381" s="399" t="s">
        <v>1205</v>
      </c>
      <c r="J5381" s="399" t="s">
        <v>1037</v>
      </c>
      <c r="K5381" s="400">
        <v>96.72</v>
      </c>
      <c r="L5381" s="399" t="s">
        <v>951</v>
      </c>
    </row>
    <row r="5382" spans="1:12" ht="13.5">
      <c r="A5382" s="399" t="s">
        <v>6650</v>
      </c>
      <c r="B5382" s="399" t="s">
        <v>6651</v>
      </c>
      <c r="C5382" s="399" t="s">
        <v>6757</v>
      </c>
      <c r="D5382" s="399" t="s">
        <v>6758</v>
      </c>
      <c r="E5382" s="400" t="s">
        <v>947</v>
      </c>
      <c r="F5382" s="399" t="s">
        <v>947</v>
      </c>
      <c r="G5382" s="399">
        <v>90904</v>
      </c>
      <c r="H5382" s="399" t="s">
        <v>6808</v>
      </c>
      <c r="I5382" s="399" t="s">
        <v>1205</v>
      </c>
      <c r="J5382" s="399" t="s">
        <v>1037</v>
      </c>
      <c r="K5382" s="400">
        <v>106.78</v>
      </c>
      <c r="L5382" s="399" t="s">
        <v>951</v>
      </c>
    </row>
    <row r="5383" spans="1:12" ht="13.5">
      <c r="A5383" s="399" t="s">
        <v>6650</v>
      </c>
      <c r="B5383" s="399" t="s">
        <v>6651</v>
      </c>
      <c r="C5383" s="399" t="s">
        <v>6757</v>
      </c>
      <c r="D5383" s="399" t="s">
        <v>6758</v>
      </c>
      <c r="E5383" s="400" t="s">
        <v>947</v>
      </c>
      <c r="F5383" s="399" t="s">
        <v>947</v>
      </c>
      <c r="G5383" s="399">
        <v>90910</v>
      </c>
      <c r="H5383" s="399" t="s">
        <v>6809</v>
      </c>
      <c r="I5383" s="399" t="s">
        <v>1205</v>
      </c>
      <c r="J5383" s="399" t="s">
        <v>1037</v>
      </c>
      <c r="K5383" s="400">
        <v>61.66</v>
      </c>
      <c r="L5383" s="399" t="s">
        <v>951</v>
      </c>
    </row>
    <row r="5384" spans="1:12" ht="13.5">
      <c r="A5384" s="399" t="s">
        <v>6650</v>
      </c>
      <c r="B5384" s="399" t="s">
        <v>6651</v>
      </c>
      <c r="C5384" s="399" t="s">
        <v>6757</v>
      </c>
      <c r="D5384" s="399" t="s">
        <v>6758</v>
      </c>
      <c r="E5384" s="400" t="s">
        <v>947</v>
      </c>
      <c r="F5384" s="399" t="s">
        <v>947</v>
      </c>
      <c r="G5384" s="399">
        <v>90912</v>
      </c>
      <c r="H5384" s="399" t="s">
        <v>6810</v>
      </c>
      <c r="I5384" s="399" t="s">
        <v>1205</v>
      </c>
      <c r="J5384" s="399" t="s">
        <v>1037</v>
      </c>
      <c r="K5384" s="400">
        <v>68</v>
      </c>
      <c r="L5384" s="399" t="s">
        <v>951</v>
      </c>
    </row>
    <row r="5385" spans="1:12" ht="13.5">
      <c r="A5385" s="399" t="s">
        <v>6650</v>
      </c>
      <c r="B5385" s="399" t="s">
        <v>6651</v>
      </c>
      <c r="C5385" s="399" t="s">
        <v>6757</v>
      </c>
      <c r="D5385" s="399" t="s">
        <v>6758</v>
      </c>
      <c r="E5385" s="400" t="s">
        <v>947</v>
      </c>
      <c r="F5385" s="399" t="s">
        <v>947</v>
      </c>
      <c r="G5385" s="399">
        <v>90913</v>
      </c>
      <c r="H5385" s="399" t="s">
        <v>6811</v>
      </c>
      <c r="I5385" s="399" t="s">
        <v>1205</v>
      </c>
      <c r="J5385" s="399" t="s">
        <v>1037</v>
      </c>
      <c r="K5385" s="400">
        <v>103.73</v>
      </c>
      <c r="L5385" s="399" t="s">
        <v>951</v>
      </c>
    </row>
    <row r="5386" spans="1:12" ht="13.5">
      <c r="A5386" s="399" t="s">
        <v>6650</v>
      </c>
      <c r="B5386" s="399" t="s">
        <v>6651</v>
      </c>
      <c r="C5386" s="399" t="s">
        <v>6757</v>
      </c>
      <c r="D5386" s="399" t="s">
        <v>6758</v>
      </c>
      <c r="E5386" s="400" t="s">
        <v>947</v>
      </c>
      <c r="F5386" s="399" t="s">
        <v>947</v>
      </c>
      <c r="G5386" s="399">
        <v>90914</v>
      </c>
      <c r="H5386" s="399" t="s">
        <v>6812</v>
      </c>
      <c r="I5386" s="399" t="s">
        <v>1205</v>
      </c>
      <c r="J5386" s="399" t="s">
        <v>1037</v>
      </c>
      <c r="K5386" s="400">
        <v>114.68</v>
      </c>
      <c r="L5386" s="399" t="s">
        <v>951</v>
      </c>
    </row>
    <row r="5387" spans="1:12" ht="13.5">
      <c r="A5387" s="399" t="s">
        <v>6650</v>
      </c>
      <c r="B5387" s="399" t="s">
        <v>6651</v>
      </c>
      <c r="C5387" s="399" t="s">
        <v>6757</v>
      </c>
      <c r="D5387" s="399" t="s">
        <v>6758</v>
      </c>
      <c r="E5387" s="400" t="s">
        <v>947</v>
      </c>
      <c r="F5387" s="399" t="s">
        <v>947</v>
      </c>
      <c r="G5387" s="399">
        <v>90920</v>
      </c>
      <c r="H5387" s="399" t="s">
        <v>6813</v>
      </c>
      <c r="I5387" s="399" t="s">
        <v>1205</v>
      </c>
      <c r="J5387" s="399" t="s">
        <v>1037</v>
      </c>
      <c r="K5387" s="400">
        <v>68.239999999999995</v>
      </c>
      <c r="L5387" s="399" t="s">
        <v>951</v>
      </c>
    </row>
    <row r="5388" spans="1:12" ht="13.5">
      <c r="A5388" s="399" t="s">
        <v>6650</v>
      </c>
      <c r="B5388" s="399" t="s">
        <v>6651</v>
      </c>
      <c r="C5388" s="399" t="s">
        <v>6757</v>
      </c>
      <c r="D5388" s="399" t="s">
        <v>6758</v>
      </c>
      <c r="E5388" s="400" t="s">
        <v>947</v>
      </c>
      <c r="F5388" s="399" t="s">
        <v>947</v>
      </c>
      <c r="G5388" s="399">
        <v>90922</v>
      </c>
      <c r="H5388" s="399" t="s">
        <v>6814</v>
      </c>
      <c r="I5388" s="399" t="s">
        <v>1205</v>
      </c>
      <c r="J5388" s="399" t="s">
        <v>1037</v>
      </c>
      <c r="K5388" s="400">
        <v>75.53</v>
      </c>
      <c r="L5388" s="399" t="s">
        <v>951</v>
      </c>
    </row>
    <row r="5389" spans="1:12" ht="13.5">
      <c r="A5389" s="399" t="s">
        <v>6650</v>
      </c>
      <c r="B5389" s="399" t="s">
        <v>6651</v>
      </c>
      <c r="C5389" s="399" t="s">
        <v>6757</v>
      </c>
      <c r="D5389" s="399" t="s">
        <v>6758</v>
      </c>
      <c r="E5389" s="400" t="s">
        <v>947</v>
      </c>
      <c r="F5389" s="399" t="s">
        <v>947</v>
      </c>
      <c r="G5389" s="399">
        <v>90923</v>
      </c>
      <c r="H5389" s="399" t="s">
        <v>6815</v>
      </c>
      <c r="I5389" s="399" t="s">
        <v>1205</v>
      </c>
      <c r="J5389" s="399" t="s">
        <v>1037</v>
      </c>
      <c r="K5389" s="400">
        <v>116.61</v>
      </c>
      <c r="L5389" s="399" t="s">
        <v>951</v>
      </c>
    </row>
    <row r="5390" spans="1:12" ht="13.5">
      <c r="A5390" s="399" t="s">
        <v>6650</v>
      </c>
      <c r="B5390" s="399" t="s">
        <v>6651</v>
      </c>
      <c r="C5390" s="399" t="s">
        <v>6757</v>
      </c>
      <c r="D5390" s="399" t="s">
        <v>6758</v>
      </c>
      <c r="E5390" s="400" t="s">
        <v>947</v>
      </c>
      <c r="F5390" s="399" t="s">
        <v>947</v>
      </c>
      <c r="G5390" s="399">
        <v>90924</v>
      </c>
      <c r="H5390" s="399" t="s">
        <v>6816</v>
      </c>
      <c r="I5390" s="399" t="s">
        <v>1205</v>
      </c>
      <c r="J5390" s="399" t="s">
        <v>1037</v>
      </c>
      <c r="K5390" s="400">
        <v>129.21</v>
      </c>
      <c r="L5390" s="399" t="s">
        <v>951</v>
      </c>
    </row>
    <row r="5391" spans="1:12" ht="13.5">
      <c r="A5391" s="399" t="s">
        <v>6650</v>
      </c>
      <c r="B5391" s="399" t="s">
        <v>6651</v>
      </c>
      <c r="C5391" s="399" t="s">
        <v>6757</v>
      </c>
      <c r="D5391" s="399" t="s">
        <v>6758</v>
      </c>
      <c r="E5391" s="400" t="s">
        <v>947</v>
      </c>
      <c r="F5391" s="399" t="s">
        <v>947</v>
      </c>
      <c r="G5391" s="399">
        <v>90930</v>
      </c>
      <c r="H5391" s="399" t="s">
        <v>6817</v>
      </c>
      <c r="I5391" s="399" t="s">
        <v>1205</v>
      </c>
      <c r="J5391" s="399" t="s">
        <v>1037</v>
      </c>
      <c r="K5391" s="400">
        <v>52.3</v>
      </c>
      <c r="L5391" s="399" t="s">
        <v>951</v>
      </c>
    </row>
    <row r="5392" spans="1:12" ht="13.5">
      <c r="A5392" s="399" t="s">
        <v>6650</v>
      </c>
      <c r="B5392" s="399" t="s">
        <v>6651</v>
      </c>
      <c r="C5392" s="399" t="s">
        <v>6757</v>
      </c>
      <c r="D5392" s="399" t="s">
        <v>6758</v>
      </c>
      <c r="E5392" s="400" t="s">
        <v>947</v>
      </c>
      <c r="F5392" s="399" t="s">
        <v>947</v>
      </c>
      <c r="G5392" s="399">
        <v>90932</v>
      </c>
      <c r="H5392" s="399" t="s">
        <v>6818</v>
      </c>
      <c r="I5392" s="399" t="s">
        <v>1205</v>
      </c>
      <c r="J5392" s="399" t="s">
        <v>1037</v>
      </c>
      <c r="K5392" s="400">
        <v>58.12</v>
      </c>
      <c r="L5392" s="399" t="s">
        <v>951</v>
      </c>
    </row>
    <row r="5393" spans="1:12" ht="13.5">
      <c r="A5393" s="399" t="s">
        <v>6650</v>
      </c>
      <c r="B5393" s="399" t="s">
        <v>6651</v>
      </c>
      <c r="C5393" s="399" t="s">
        <v>6757</v>
      </c>
      <c r="D5393" s="399" t="s">
        <v>6758</v>
      </c>
      <c r="E5393" s="400" t="s">
        <v>947</v>
      </c>
      <c r="F5393" s="399" t="s">
        <v>947</v>
      </c>
      <c r="G5393" s="399">
        <v>90933</v>
      </c>
      <c r="H5393" s="399" t="s">
        <v>6819</v>
      </c>
      <c r="I5393" s="399" t="s">
        <v>1205</v>
      </c>
      <c r="J5393" s="399" t="s">
        <v>1037</v>
      </c>
      <c r="K5393" s="400">
        <v>90.93</v>
      </c>
      <c r="L5393" s="399" t="s">
        <v>951</v>
      </c>
    </row>
    <row r="5394" spans="1:12" ht="13.5">
      <c r="A5394" s="399" t="s">
        <v>6650</v>
      </c>
      <c r="B5394" s="399" t="s">
        <v>6651</v>
      </c>
      <c r="C5394" s="399" t="s">
        <v>6757</v>
      </c>
      <c r="D5394" s="399" t="s">
        <v>6758</v>
      </c>
      <c r="E5394" s="400" t="s">
        <v>947</v>
      </c>
      <c r="F5394" s="399" t="s">
        <v>947</v>
      </c>
      <c r="G5394" s="399">
        <v>90934</v>
      </c>
      <c r="H5394" s="399" t="s">
        <v>6820</v>
      </c>
      <c r="I5394" s="399" t="s">
        <v>1205</v>
      </c>
      <c r="J5394" s="399" t="s">
        <v>1037</v>
      </c>
      <c r="K5394" s="400">
        <v>100.99</v>
      </c>
      <c r="L5394" s="399" t="s">
        <v>951</v>
      </c>
    </row>
    <row r="5395" spans="1:12" ht="13.5">
      <c r="A5395" s="399" t="s">
        <v>6650</v>
      </c>
      <c r="B5395" s="399" t="s">
        <v>6651</v>
      </c>
      <c r="C5395" s="399" t="s">
        <v>6757</v>
      </c>
      <c r="D5395" s="399" t="s">
        <v>6758</v>
      </c>
      <c r="E5395" s="400" t="s">
        <v>947</v>
      </c>
      <c r="F5395" s="399" t="s">
        <v>947</v>
      </c>
      <c r="G5395" s="399">
        <v>90940</v>
      </c>
      <c r="H5395" s="399" t="s">
        <v>6821</v>
      </c>
      <c r="I5395" s="399" t="s">
        <v>1205</v>
      </c>
      <c r="J5395" s="399" t="s">
        <v>1037</v>
      </c>
      <c r="K5395" s="400">
        <v>55.89</v>
      </c>
      <c r="L5395" s="399" t="s">
        <v>951</v>
      </c>
    </row>
    <row r="5396" spans="1:12" ht="13.5">
      <c r="A5396" s="399" t="s">
        <v>6650</v>
      </c>
      <c r="B5396" s="399" t="s">
        <v>6651</v>
      </c>
      <c r="C5396" s="399" t="s">
        <v>6757</v>
      </c>
      <c r="D5396" s="399" t="s">
        <v>6758</v>
      </c>
      <c r="E5396" s="400" t="s">
        <v>947</v>
      </c>
      <c r="F5396" s="399" t="s">
        <v>947</v>
      </c>
      <c r="G5396" s="399">
        <v>90942</v>
      </c>
      <c r="H5396" s="399" t="s">
        <v>6822</v>
      </c>
      <c r="I5396" s="399" t="s">
        <v>1205</v>
      </c>
      <c r="J5396" s="399" t="s">
        <v>1037</v>
      </c>
      <c r="K5396" s="400">
        <v>62.23</v>
      </c>
      <c r="L5396" s="399" t="s">
        <v>951</v>
      </c>
    </row>
    <row r="5397" spans="1:12" ht="13.5">
      <c r="A5397" s="399" t="s">
        <v>6650</v>
      </c>
      <c r="B5397" s="399" t="s">
        <v>6651</v>
      </c>
      <c r="C5397" s="399" t="s">
        <v>6757</v>
      </c>
      <c r="D5397" s="399" t="s">
        <v>6758</v>
      </c>
      <c r="E5397" s="400" t="s">
        <v>947</v>
      </c>
      <c r="F5397" s="399" t="s">
        <v>947</v>
      </c>
      <c r="G5397" s="399">
        <v>90943</v>
      </c>
      <c r="H5397" s="399" t="s">
        <v>6823</v>
      </c>
      <c r="I5397" s="399" t="s">
        <v>1205</v>
      </c>
      <c r="J5397" s="399" t="s">
        <v>1037</v>
      </c>
      <c r="K5397" s="400">
        <v>97.96</v>
      </c>
      <c r="L5397" s="399" t="s">
        <v>951</v>
      </c>
    </row>
    <row r="5398" spans="1:12" ht="13.5">
      <c r="A5398" s="399" t="s">
        <v>6650</v>
      </c>
      <c r="B5398" s="399" t="s">
        <v>6651</v>
      </c>
      <c r="C5398" s="399" t="s">
        <v>6757</v>
      </c>
      <c r="D5398" s="399" t="s">
        <v>6758</v>
      </c>
      <c r="E5398" s="400" t="s">
        <v>947</v>
      </c>
      <c r="F5398" s="399" t="s">
        <v>947</v>
      </c>
      <c r="G5398" s="399">
        <v>90944</v>
      </c>
      <c r="H5398" s="399" t="s">
        <v>6824</v>
      </c>
      <c r="I5398" s="399" t="s">
        <v>1205</v>
      </c>
      <c r="J5398" s="399" t="s">
        <v>1037</v>
      </c>
      <c r="K5398" s="400">
        <v>108.91</v>
      </c>
      <c r="L5398" s="399" t="s">
        <v>951</v>
      </c>
    </row>
    <row r="5399" spans="1:12" ht="13.5">
      <c r="A5399" s="399" t="s">
        <v>6650</v>
      </c>
      <c r="B5399" s="399" t="s">
        <v>6651</v>
      </c>
      <c r="C5399" s="399" t="s">
        <v>6757</v>
      </c>
      <c r="D5399" s="399" t="s">
        <v>6758</v>
      </c>
      <c r="E5399" s="400" t="s">
        <v>947</v>
      </c>
      <c r="F5399" s="399" t="s">
        <v>947</v>
      </c>
      <c r="G5399" s="399">
        <v>90950</v>
      </c>
      <c r="H5399" s="399" t="s">
        <v>6825</v>
      </c>
      <c r="I5399" s="399" t="s">
        <v>1205</v>
      </c>
      <c r="J5399" s="399" t="s">
        <v>1037</v>
      </c>
      <c r="K5399" s="400">
        <v>62.45</v>
      </c>
      <c r="L5399" s="399" t="s">
        <v>951</v>
      </c>
    </row>
    <row r="5400" spans="1:12" ht="13.5">
      <c r="A5400" s="399" t="s">
        <v>6650</v>
      </c>
      <c r="B5400" s="399" t="s">
        <v>6651</v>
      </c>
      <c r="C5400" s="399" t="s">
        <v>6757</v>
      </c>
      <c r="D5400" s="399" t="s">
        <v>6758</v>
      </c>
      <c r="E5400" s="400" t="s">
        <v>947</v>
      </c>
      <c r="F5400" s="399" t="s">
        <v>947</v>
      </c>
      <c r="G5400" s="399">
        <v>90952</v>
      </c>
      <c r="H5400" s="399" t="s">
        <v>6826</v>
      </c>
      <c r="I5400" s="399" t="s">
        <v>1205</v>
      </c>
      <c r="J5400" s="399" t="s">
        <v>1037</v>
      </c>
      <c r="K5400" s="400">
        <v>69.739999999999995</v>
      </c>
      <c r="L5400" s="399" t="s">
        <v>951</v>
      </c>
    </row>
    <row r="5401" spans="1:12" ht="13.5">
      <c r="A5401" s="399" t="s">
        <v>6650</v>
      </c>
      <c r="B5401" s="399" t="s">
        <v>6651</v>
      </c>
      <c r="C5401" s="399" t="s">
        <v>6757</v>
      </c>
      <c r="D5401" s="399" t="s">
        <v>6758</v>
      </c>
      <c r="E5401" s="400" t="s">
        <v>947</v>
      </c>
      <c r="F5401" s="399" t="s">
        <v>947</v>
      </c>
      <c r="G5401" s="399">
        <v>90953</v>
      </c>
      <c r="H5401" s="399" t="s">
        <v>6827</v>
      </c>
      <c r="I5401" s="399" t="s">
        <v>1205</v>
      </c>
      <c r="J5401" s="399" t="s">
        <v>1037</v>
      </c>
      <c r="K5401" s="400">
        <v>110.82</v>
      </c>
      <c r="L5401" s="399" t="s">
        <v>951</v>
      </c>
    </row>
    <row r="5402" spans="1:12" ht="13.5">
      <c r="A5402" s="399" t="s">
        <v>6650</v>
      </c>
      <c r="B5402" s="399" t="s">
        <v>6651</v>
      </c>
      <c r="C5402" s="399" t="s">
        <v>6757</v>
      </c>
      <c r="D5402" s="399" t="s">
        <v>6758</v>
      </c>
      <c r="E5402" s="400" t="s">
        <v>947</v>
      </c>
      <c r="F5402" s="399" t="s">
        <v>947</v>
      </c>
      <c r="G5402" s="399">
        <v>90954</v>
      </c>
      <c r="H5402" s="399" t="s">
        <v>6828</v>
      </c>
      <c r="I5402" s="399" t="s">
        <v>1205</v>
      </c>
      <c r="J5402" s="399" t="s">
        <v>1037</v>
      </c>
      <c r="K5402" s="400">
        <v>123.42</v>
      </c>
      <c r="L5402" s="399" t="s">
        <v>951</v>
      </c>
    </row>
    <row r="5403" spans="1:12" ht="13.5">
      <c r="A5403" s="399" t="s">
        <v>6650</v>
      </c>
      <c r="B5403" s="399" t="s">
        <v>6651</v>
      </c>
      <c r="C5403" s="399" t="s">
        <v>6757</v>
      </c>
      <c r="D5403" s="399" t="s">
        <v>6758</v>
      </c>
      <c r="E5403" s="400" t="s">
        <v>947</v>
      </c>
      <c r="F5403" s="399" t="s">
        <v>947</v>
      </c>
      <c r="G5403" s="399">
        <v>94438</v>
      </c>
      <c r="H5403" s="399" t="s">
        <v>6829</v>
      </c>
      <c r="I5403" s="399" t="s">
        <v>1205</v>
      </c>
      <c r="J5403" s="399" t="s">
        <v>1037</v>
      </c>
      <c r="K5403" s="400">
        <v>34.96</v>
      </c>
      <c r="L5403" s="399" t="s">
        <v>951</v>
      </c>
    </row>
    <row r="5404" spans="1:12" ht="13.5">
      <c r="A5404" s="399" t="s">
        <v>6650</v>
      </c>
      <c r="B5404" s="399" t="s">
        <v>6651</v>
      </c>
      <c r="C5404" s="399" t="s">
        <v>6757</v>
      </c>
      <c r="D5404" s="399" t="s">
        <v>6758</v>
      </c>
      <c r="E5404" s="400" t="s">
        <v>947</v>
      </c>
      <c r="F5404" s="399" t="s">
        <v>947</v>
      </c>
      <c r="G5404" s="399">
        <v>94439</v>
      </c>
      <c r="H5404" s="399" t="s">
        <v>6830</v>
      </c>
      <c r="I5404" s="399" t="s">
        <v>1205</v>
      </c>
      <c r="J5404" s="399" t="s">
        <v>1037</v>
      </c>
      <c r="K5404" s="400">
        <v>38.81</v>
      </c>
      <c r="L5404" s="399" t="s">
        <v>951</v>
      </c>
    </row>
    <row r="5405" spans="1:12" ht="13.5">
      <c r="A5405" s="399" t="s">
        <v>6650</v>
      </c>
      <c r="B5405" s="399" t="s">
        <v>6651</v>
      </c>
      <c r="C5405" s="399" t="s">
        <v>6757</v>
      </c>
      <c r="D5405" s="399" t="s">
        <v>6758</v>
      </c>
      <c r="E5405" s="400" t="s">
        <v>947</v>
      </c>
      <c r="F5405" s="399" t="s">
        <v>947</v>
      </c>
      <c r="G5405" s="399">
        <v>94779</v>
      </c>
      <c r="H5405" s="399" t="s">
        <v>6831</v>
      </c>
      <c r="I5405" s="399" t="s">
        <v>1205</v>
      </c>
      <c r="J5405" s="399" t="s">
        <v>1037</v>
      </c>
      <c r="K5405" s="400">
        <v>33.909999999999997</v>
      </c>
      <c r="L5405" s="399" t="s">
        <v>951</v>
      </c>
    </row>
    <row r="5406" spans="1:12" ht="13.5">
      <c r="A5406" s="399" t="s">
        <v>6650</v>
      </c>
      <c r="B5406" s="399" t="s">
        <v>6651</v>
      </c>
      <c r="C5406" s="399" t="s">
        <v>6757</v>
      </c>
      <c r="D5406" s="399" t="s">
        <v>6758</v>
      </c>
      <c r="E5406" s="400" t="s">
        <v>947</v>
      </c>
      <c r="F5406" s="399" t="s">
        <v>947</v>
      </c>
      <c r="G5406" s="399">
        <v>94782</v>
      </c>
      <c r="H5406" s="399" t="s">
        <v>6832</v>
      </c>
      <c r="I5406" s="399" t="s">
        <v>1205</v>
      </c>
      <c r="J5406" s="399" t="s">
        <v>1037</v>
      </c>
      <c r="K5406" s="400">
        <v>38.17</v>
      </c>
      <c r="L5406" s="399" t="s">
        <v>951</v>
      </c>
    </row>
    <row r="5407" spans="1:12" ht="13.5">
      <c r="A5407" s="399" t="s">
        <v>6650</v>
      </c>
      <c r="B5407" s="399" t="s">
        <v>6651</v>
      </c>
      <c r="C5407" s="399" t="s">
        <v>6833</v>
      </c>
      <c r="D5407" s="399" t="s">
        <v>6834</v>
      </c>
      <c r="E5407" s="400" t="s">
        <v>947</v>
      </c>
      <c r="F5407" s="399" t="s">
        <v>947</v>
      </c>
      <c r="G5407" s="399">
        <v>72190</v>
      </c>
      <c r="H5407" s="399" t="s">
        <v>6835</v>
      </c>
      <c r="I5407" s="399" t="s">
        <v>949</v>
      </c>
      <c r="J5407" s="399" t="s">
        <v>1037</v>
      </c>
      <c r="K5407" s="400">
        <v>31.01</v>
      </c>
      <c r="L5407" s="399" t="s">
        <v>951</v>
      </c>
    </row>
    <row r="5408" spans="1:12" ht="13.5">
      <c r="A5408" s="399" t="s">
        <v>6836</v>
      </c>
      <c r="B5408" s="399" t="s">
        <v>6837</v>
      </c>
      <c r="C5408" s="399" t="s">
        <v>6838</v>
      </c>
      <c r="D5408" s="399" t="s">
        <v>6839</v>
      </c>
      <c r="E5408" s="400" t="s">
        <v>947</v>
      </c>
      <c r="F5408" s="399" t="s">
        <v>947</v>
      </c>
      <c r="G5408" s="399">
        <v>87871</v>
      </c>
      <c r="H5408" s="399" t="s">
        <v>6840</v>
      </c>
      <c r="I5408" s="399" t="s">
        <v>1205</v>
      </c>
      <c r="J5408" s="399" t="s">
        <v>1037</v>
      </c>
      <c r="K5408" s="400">
        <v>12.84</v>
      </c>
      <c r="L5408" s="399" t="s">
        <v>951</v>
      </c>
    </row>
    <row r="5409" spans="1:12" ht="13.5">
      <c r="A5409" s="399" t="s">
        <v>6836</v>
      </c>
      <c r="B5409" s="399" t="s">
        <v>6837</v>
      </c>
      <c r="C5409" s="399" t="s">
        <v>6838</v>
      </c>
      <c r="D5409" s="399" t="s">
        <v>6839</v>
      </c>
      <c r="E5409" s="400" t="s">
        <v>947</v>
      </c>
      <c r="F5409" s="399" t="s">
        <v>947</v>
      </c>
      <c r="G5409" s="399">
        <v>87872</v>
      </c>
      <c r="H5409" s="399" t="s">
        <v>6841</v>
      </c>
      <c r="I5409" s="399" t="s">
        <v>1205</v>
      </c>
      <c r="J5409" s="399" t="s">
        <v>1037</v>
      </c>
      <c r="K5409" s="400">
        <v>12.22</v>
      </c>
      <c r="L5409" s="399" t="s">
        <v>951</v>
      </c>
    </row>
    <row r="5410" spans="1:12" ht="13.5">
      <c r="A5410" s="399" t="s">
        <v>6836</v>
      </c>
      <c r="B5410" s="399" t="s">
        <v>6837</v>
      </c>
      <c r="C5410" s="399" t="s">
        <v>6838</v>
      </c>
      <c r="D5410" s="399" t="s">
        <v>6839</v>
      </c>
      <c r="E5410" s="400" t="s">
        <v>947</v>
      </c>
      <c r="F5410" s="399" t="s">
        <v>947</v>
      </c>
      <c r="G5410" s="399">
        <v>87873</v>
      </c>
      <c r="H5410" s="399" t="s">
        <v>6842</v>
      </c>
      <c r="I5410" s="399" t="s">
        <v>1205</v>
      </c>
      <c r="J5410" s="399" t="s">
        <v>1037</v>
      </c>
      <c r="K5410" s="400">
        <v>4.8600000000000003</v>
      </c>
      <c r="L5410" s="399" t="s">
        <v>951</v>
      </c>
    </row>
    <row r="5411" spans="1:12" ht="13.5">
      <c r="A5411" s="399" t="s">
        <v>6836</v>
      </c>
      <c r="B5411" s="399" t="s">
        <v>6837</v>
      </c>
      <c r="C5411" s="399" t="s">
        <v>6838</v>
      </c>
      <c r="D5411" s="399" t="s">
        <v>6839</v>
      </c>
      <c r="E5411" s="400" t="s">
        <v>947</v>
      </c>
      <c r="F5411" s="399" t="s">
        <v>947</v>
      </c>
      <c r="G5411" s="399">
        <v>87874</v>
      </c>
      <c r="H5411" s="399" t="s">
        <v>6843</v>
      </c>
      <c r="I5411" s="399" t="s">
        <v>1205</v>
      </c>
      <c r="J5411" s="399" t="s">
        <v>1037</v>
      </c>
      <c r="K5411" s="400">
        <v>4.7300000000000004</v>
      </c>
      <c r="L5411" s="399" t="s">
        <v>951</v>
      </c>
    </row>
    <row r="5412" spans="1:12" ht="13.5">
      <c r="A5412" s="399" t="s">
        <v>6836</v>
      </c>
      <c r="B5412" s="399" t="s">
        <v>6837</v>
      </c>
      <c r="C5412" s="399" t="s">
        <v>6838</v>
      </c>
      <c r="D5412" s="399" t="s">
        <v>6839</v>
      </c>
      <c r="E5412" s="400" t="s">
        <v>947</v>
      </c>
      <c r="F5412" s="399" t="s">
        <v>947</v>
      </c>
      <c r="G5412" s="399">
        <v>87876</v>
      </c>
      <c r="H5412" s="399" t="s">
        <v>6844</v>
      </c>
      <c r="I5412" s="399" t="s">
        <v>1205</v>
      </c>
      <c r="J5412" s="399" t="s">
        <v>1037</v>
      </c>
      <c r="K5412" s="400">
        <v>6.56</v>
      </c>
      <c r="L5412" s="399" t="s">
        <v>951</v>
      </c>
    </row>
    <row r="5413" spans="1:12" ht="13.5">
      <c r="A5413" s="399" t="s">
        <v>6836</v>
      </c>
      <c r="B5413" s="399" t="s">
        <v>6837</v>
      </c>
      <c r="C5413" s="399" t="s">
        <v>6838</v>
      </c>
      <c r="D5413" s="399" t="s">
        <v>6839</v>
      </c>
      <c r="E5413" s="400" t="s">
        <v>947</v>
      </c>
      <c r="F5413" s="399" t="s">
        <v>947</v>
      </c>
      <c r="G5413" s="399">
        <v>87877</v>
      </c>
      <c r="H5413" s="399" t="s">
        <v>6845</v>
      </c>
      <c r="I5413" s="399" t="s">
        <v>1205</v>
      </c>
      <c r="J5413" s="399" t="s">
        <v>1037</v>
      </c>
      <c r="K5413" s="400">
        <v>6.26</v>
      </c>
      <c r="L5413" s="399" t="s">
        <v>951</v>
      </c>
    </row>
    <row r="5414" spans="1:12" ht="13.5">
      <c r="A5414" s="399" t="s">
        <v>6836</v>
      </c>
      <c r="B5414" s="399" t="s">
        <v>6837</v>
      </c>
      <c r="C5414" s="399" t="s">
        <v>6838</v>
      </c>
      <c r="D5414" s="399" t="s">
        <v>6839</v>
      </c>
      <c r="E5414" s="400" t="s">
        <v>947</v>
      </c>
      <c r="F5414" s="399" t="s">
        <v>947</v>
      </c>
      <c r="G5414" s="399">
        <v>87878</v>
      </c>
      <c r="H5414" s="399" t="s">
        <v>6846</v>
      </c>
      <c r="I5414" s="399" t="s">
        <v>1205</v>
      </c>
      <c r="J5414" s="399" t="s">
        <v>1037</v>
      </c>
      <c r="K5414" s="400">
        <v>3.59</v>
      </c>
      <c r="L5414" s="399" t="s">
        <v>951</v>
      </c>
    </row>
    <row r="5415" spans="1:12" ht="13.5">
      <c r="A5415" s="399" t="s">
        <v>6836</v>
      </c>
      <c r="B5415" s="399" t="s">
        <v>6837</v>
      </c>
      <c r="C5415" s="399" t="s">
        <v>6838</v>
      </c>
      <c r="D5415" s="399" t="s">
        <v>6839</v>
      </c>
      <c r="E5415" s="400" t="s">
        <v>947</v>
      </c>
      <c r="F5415" s="399" t="s">
        <v>947</v>
      </c>
      <c r="G5415" s="399">
        <v>87879</v>
      </c>
      <c r="H5415" s="399" t="s">
        <v>6847</v>
      </c>
      <c r="I5415" s="399" t="s">
        <v>1205</v>
      </c>
      <c r="J5415" s="399" t="s">
        <v>1037</v>
      </c>
      <c r="K5415" s="400">
        <v>3.14</v>
      </c>
      <c r="L5415" s="399" t="s">
        <v>951</v>
      </c>
    </row>
    <row r="5416" spans="1:12" ht="13.5">
      <c r="A5416" s="399" t="s">
        <v>6836</v>
      </c>
      <c r="B5416" s="399" t="s">
        <v>6837</v>
      </c>
      <c r="C5416" s="399" t="s">
        <v>6838</v>
      </c>
      <c r="D5416" s="399" t="s">
        <v>6839</v>
      </c>
      <c r="E5416" s="400" t="s">
        <v>947</v>
      </c>
      <c r="F5416" s="399" t="s">
        <v>947</v>
      </c>
      <c r="G5416" s="399">
        <v>87881</v>
      </c>
      <c r="H5416" s="399" t="s">
        <v>6848</v>
      </c>
      <c r="I5416" s="399" t="s">
        <v>1205</v>
      </c>
      <c r="J5416" s="399" t="s">
        <v>1037</v>
      </c>
      <c r="K5416" s="400">
        <v>4.7699999999999996</v>
      </c>
      <c r="L5416" s="399" t="s">
        <v>951</v>
      </c>
    </row>
    <row r="5417" spans="1:12" ht="13.5">
      <c r="A5417" s="399" t="s">
        <v>6836</v>
      </c>
      <c r="B5417" s="399" t="s">
        <v>6837</v>
      </c>
      <c r="C5417" s="399" t="s">
        <v>6838</v>
      </c>
      <c r="D5417" s="399" t="s">
        <v>6839</v>
      </c>
      <c r="E5417" s="400" t="s">
        <v>947</v>
      </c>
      <c r="F5417" s="399" t="s">
        <v>947</v>
      </c>
      <c r="G5417" s="399">
        <v>87882</v>
      </c>
      <c r="H5417" s="399" t="s">
        <v>6849</v>
      </c>
      <c r="I5417" s="399" t="s">
        <v>1205</v>
      </c>
      <c r="J5417" s="399" t="s">
        <v>1037</v>
      </c>
      <c r="K5417" s="400">
        <v>4.6399999999999997</v>
      </c>
      <c r="L5417" s="399" t="s">
        <v>951</v>
      </c>
    </row>
    <row r="5418" spans="1:12" ht="13.5">
      <c r="A5418" s="399" t="s">
        <v>6836</v>
      </c>
      <c r="B5418" s="399" t="s">
        <v>6837</v>
      </c>
      <c r="C5418" s="399" t="s">
        <v>6838</v>
      </c>
      <c r="D5418" s="399" t="s">
        <v>6839</v>
      </c>
      <c r="E5418" s="400" t="s">
        <v>947</v>
      </c>
      <c r="F5418" s="399" t="s">
        <v>947</v>
      </c>
      <c r="G5418" s="399">
        <v>87884</v>
      </c>
      <c r="H5418" s="399" t="s">
        <v>6850</v>
      </c>
      <c r="I5418" s="399" t="s">
        <v>1205</v>
      </c>
      <c r="J5418" s="399" t="s">
        <v>1037</v>
      </c>
      <c r="K5418" s="400">
        <v>6.47</v>
      </c>
      <c r="L5418" s="399" t="s">
        <v>951</v>
      </c>
    </row>
    <row r="5419" spans="1:12" ht="13.5">
      <c r="A5419" s="399" t="s">
        <v>6836</v>
      </c>
      <c r="B5419" s="399" t="s">
        <v>6837</v>
      </c>
      <c r="C5419" s="399" t="s">
        <v>6838</v>
      </c>
      <c r="D5419" s="399" t="s">
        <v>6839</v>
      </c>
      <c r="E5419" s="400" t="s">
        <v>947</v>
      </c>
      <c r="F5419" s="399" t="s">
        <v>947</v>
      </c>
      <c r="G5419" s="399">
        <v>87885</v>
      </c>
      <c r="H5419" s="399" t="s">
        <v>6851</v>
      </c>
      <c r="I5419" s="399" t="s">
        <v>1205</v>
      </c>
      <c r="J5419" s="399" t="s">
        <v>1037</v>
      </c>
      <c r="K5419" s="400">
        <v>6.17</v>
      </c>
      <c r="L5419" s="399" t="s">
        <v>951</v>
      </c>
    </row>
    <row r="5420" spans="1:12" ht="13.5">
      <c r="A5420" s="399" t="s">
        <v>6836</v>
      </c>
      <c r="B5420" s="399" t="s">
        <v>6837</v>
      </c>
      <c r="C5420" s="399" t="s">
        <v>6838</v>
      </c>
      <c r="D5420" s="399" t="s">
        <v>6839</v>
      </c>
      <c r="E5420" s="400" t="s">
        <v>947</v>
      </c>
      <c r="F5420" s="399" t="s">
        <v>947</v>
      </c>
      <c r="G5420" s="399">
        <v>87886</v>
      </c>
      <c r="H5420" s="399" t="s">
        <v>6852</v>
      </c>
      <c r="I5420" s="399" t="s">
        <v>1205</v>
      </c>
      <c r="J5420" s="399" t="s">
        <v>1037</v>
      </c>
      <c r="K5420" s="400">
        <v>18.7</v>
      </c>
      <c r="L5420" s="399" t="s">
        <v>951</v>
      </c>
    </row>
    <row r="5421" spans="1:12" ht="13.5">
      <c r="A5421" s="399" t="s">
        <v>6836</v>
      </c>
      <c r="B5421" s="399" t="s">
        <v>6837</v>
      </c>
      <c r="C5421" s="399" t="s">
        <v>6838</v>
      </c>
      <c r="D5421" s="399" t="s">
        <v>6839</v>
      </c>
      <c r="E5421" s="400" t="s">
        <v>947</v>
      </c>
      <c r="F5421" s="399" t="s">
        <v>947</v>
      </c>
      <c r="G5421" s="399">
        <v>87887</v>
      </c>
      <c r="H5421" s="399" t="s">
        <v>6853</v>
      </c>
      <c r="I5421" s="399" t="s">
        <v>1205</v>
      </c>
      <c r="J5421" s="399" t="s">
        <v>1037</v>
      </c>
      <c r="K5421" s="400">
        <v>18.079999999999998</v>
      </c>
      <c r="L5421" s="399" t="s">
        <v>951</v>
      </c>
    </row>
    <row r="5422" spans="1:12" ht="13.5">
      <c r="A5422" s="399" t="s">
        <v>6836</v>
      </c>
      <c r="B5422" s="399" t="s">
        <v>6837</v>
      </c>
      <c r="C5422" s="399" t="s">
        <v>6838</v>
      </c>
      <c r="D5422" s="399" t="s">
        <v>6839</v>
      </c>
      <c r="E5422" s="400" t="s">
        <v>947</v>
      </c>
      <c r="F5422" s="399" t="s">
        <v>947</v>
      </c>
      <c r="G5422" s="399">
        <v>87888</v>
      </c>
      <c r="H5422" s="399" t="s">
        <v>6854</v>
      </c>
      <c r="I5422" s="399" t="s">
        <v>1205</v>
      </c>
      <c r="J5422" s="399" t="s">
        <v>1037</v>
      </c>
      <c r="K5422" s="400">
        <v>6.08</v>
      </c>
      <c r="L5422" s="399" t="s">
        <v>951</v>
      </c>
    </row>
    <row r="5423" spans="1:12" ht="13.5">
      <c r="A5423" s="399" t="s">
        <v>6836</v>
      </c>
      <c r="B5423" s="399" t="s">
        <v>6837</v>
      </c>
      <c r="C5423" s="399" t="s">
        <v>6838</v>
      </c>
      <c r="D5423" s="399" t="s">
        <v>6839</v>
      </c>
      <c r="E5423" s="400" t="s">
        <v>947</v>
      </c>
      <c r="F5423" s="399" t="s">
        <v>947</v>
      </c>
      <c r="G5423" s="399">
        <v>87889</v>
      </c>
      <c r="H5423" s="399" t="s">
        <v>6855</v>
      </c>
      <c r="I5423" s="399" t="s">
        <v>1205</v>
      </c>
      <c r="J5423" s="399" t="s">
        <v>1037</v>
      </c>
      <c r="K5423" s="400">
        <v>5.95</v>
      </c>
      <c r="L5423" s="399" t="s">
        <v>951</v>
      </c>
    </row>
    <row r="5424" spans="1:12" ht="13.5">
      <c r="A5424" s="399" t="s">
        <v>6836</v>
      </c>
      <c r="B5424" s="399" t="s">
        <v>6837</v>
      </c>
      <c r="C5424" s="399" t="s">
        <v>6838</v>
      </c>
      <c r="D5424" s="399" t="s">
        <v>6839</v>
      </c>
      <c r="E5424" s="400" t="s">
        <v>947</v>
      </c>
      <c r="F5424" s="399" t="s">
        <v>947</v>
      </c>
      <c r="G5424" s="399">
        <v>87891</v>
      </c>
      <c r="H5424" s="399" t="s">
        <v>6856</v>
      </c>
      <c r="I5424" s="399" t="s">
        <v>1205</v>
      </c>
      <c r="J5424" s="399" t="s">
        <v>1037</v>
      </c>
      <c r="K5424" s="400">
        <v>7.78</v>
      </c>
      <c r="L5424" s="399" t="s">
        <v>951</v>
      </c>
    </row>
    <row r="5425" spans="1:12" ht="13.5">
      <c r="A5425" s="399" t="s">
        <v>6836</v>
      </c>
      <c r="B5425" s="399" t="s">
        <v>6837</v>
      </c>
      <c r="C5425" s="399" t="s">
        <v>6838</v>
      </c>
      <c r="D5425" s="399" t="s">
        <v>6839</v>
      </c>
      <c r="E5425" s="400" t="s">
        <v>947</v>
      </c>
      <c r="F5425" s="399" t="s">
        <v>947</v>
      </c>
      <c r="G5425" s="399">
        <v>87892</v>
      </c>
      <c r="H5425" s="399" t="s">
        <v>6857</v>
      </c>
      <c r="I5425" s="399" t="s">
        <v>1205</v>
      </c>
      <c r="J5425" s="399" t="s">
        <v>1037</v>
      </c>
      <c r="K5425" s="400">
        <v>7.48</v>
      </c>
      <c r="L5425" s="399" t="s">
        <v>951</v>
      </c>
    </row>
    <row r="5426" spans="1:12" ht="13.5">
      <c r="A5426" s="399" t="s">
        <v>6836</v>
      </c>
      <c r="B5426" s="399" t="s">
        <v>6837</v>
      </c>
      <c r="C5426" s="399" t="s">
        <v>6838</v>
      </c>
      <c r="D5426" s="399" t="s">
        <v>6839</v>
      </c>
      <c r="E5426" s="400" t="s">
        <v>947</v>
      </c>
      <c r="F5426" s="399" t="s">
        <v>947</v>
      </c>
      <c r="G5426" s="399">
        <v>87893</v>
      </c>
      <c r="H5426" s="399" t="s">
        <v>6858</v>
      </c>
      <c r="I5426" s="399" t="s">
        <v>1205</v>
      </c>
      <c r="J5426" s="399" t="s">
        <v>1037</v>
      </c>
      <c r="K5426" s="400">
        <v>5.71</v>
      </c>
      <c r="L5426" s="399" t="s">
        <v>951</v>
      </c>
    </row>
    <row r="5427" spans="1:12" ht="13.5">
      <c r="A5427" s="399" t="s">
        <v>6836</v>
      </c>
      <c r="B5427" s="399" t="s">
        <v>6837</v>
      </c>
      <c r="C5427" s="399" t="s">
        <v>6838</v>
      </c>
      <c r="D5427" s="399" t="s">
        <v>6839</v>
      </c>
      <c r="E5427" s="400" t="s">
        <v>947</v>
      </c>
      <c r="F5427" s="399" t="s">
        <v>947</v>
      </c>
      <c r="G5427" s="399">
        <v>87894</v>
      </c>
      <c r="H5427" s="399" t="s">
        <v>6859</v>
      </c>
      <c r="I5427" s="399" t="s">
        <v>1205</v>
      </c>
      <c r="J5427" s="399" t="s">
        <v>1037</v>
      </c>
      <c r="K5427" s="400">
        <v>5.26</v>
      </c>
      <c r="L5427" s="399" t="s">
        <v>951</v>
      </c>
    </row>
    <row r="5428" spans="1:12" ht="13.5">
      <c r="A5428" s="399" t="s">
        <v>6836</v>
      </c>
      <c r="B5428" s="399" t="s">
        <v>6837</v>
      </c>
      <c r="C5428" s="399" t="s">
        <v>6838</v>
      </c>
      <c r="D5428" s="399" t="s">
        <v>6839</v>
      </c>
      <c r="E5428" s="400" t="s">
        <v>947</v>
      </c>
      <c r="F5428" s="399" t="s">
        <v>947</v>
      </c>
      <c r="G5428" s="399">
        <v>87896</v>
      </c>
      <c r="H5428" s="399" t="s">
        <v>6860</v>
      </c>
      <c r="I5428" s="399" t="s">
        <v>1205</v>
      </c>
      <c r="J5428" s="399" t="s">
        <v>950</v>
      </c>
      <c r="K5428" s="400">
        <v>5.0599999999999996</v>
      </c>
      <c r="L5428" s="399" t="s">
        <v>951</v>
      </c>
    </row>
    <row r="5429" spans="1:12" ht="13.5">
      <c r="A5429" s="399" t="s">
        <v>6836</v>
      </c>
      <c r="B5429" s="399" t="s">
        <v>6837</v>
      </c>
      <c r="C5429" s="399" t="s">
        <v>6838</v>
      </c>
      <c r="D5429" s="399" t="s">
        <v>6839</v>
      </c>
      <c r="E5429" s="400" t="s">
        <v>947</v>
      </c>
      <c r="F5429" s="399" t="s">
        <v>947</v>
      </c>
      <c r="G5429" s="399">
        <v>87897</v>
      </c>
      <c r="H5429" s="399" t="s">
        <v>6861</v>
      </c>
      <c r="I5429" s="399" t="s">
        <v>1205</v>
      </c>
      <c r="J5429" s="399" t="s">
        <v>950</v>
      </c>
      <c r="K5429" s="400">
        <v>4.6100000000000003</v>
      </c>
      <c r="L5429" s="399" t="s">
        <v>951</v>
      </c>
    </row>
    <row r="5430" spans="1:12" ht="13.5">
      <c r="A5430" s="399" t="s">
        <v>6836</v>
      </c>
      <c r="B5430" s="399" t="s">
        <v>6837</v>
      </c>
      <c r="C5430" s="399" t="s">
        <v>6838</v>
      </c>
      <c r="D5430" s="399" t="s">
        <v>6839</v>
      </c>
      <c r="E5430" s="400" t="s">
        <v>947</v>
      </c>
      <c r="F5430" s="399" t="s">
        <v>947</v>
      </c>
      <c r="G5430" s="399">
        <v>87899</v>
      </c>
      <c r="H5430" s="399" t="s">
        <v>6862</v>
      </c>
      <c r="I5430" s="399" t="s">
        <v>1205</v>
      </c>
      <c r="J5430" s="399" t="s">
        <v>1037</v>
      </c>
      <c r="K5430" s="400">
        <v>7.17</v>
      </c>
      <c r="L5430" s="399" t="s">
        <v>951</v>
      </c>
    </row>
    <row r="5431" spans="1:12" ht="13.5">
      <c r="A5431" s="399" t="s">
        <v>6836</v>
      </c>
      <c r="B5431" s="399" t="s">
        <v>6837</v>
      </c>
      <c r="C5431" s="399" t="s">
        <v>6838</v>
      </c>
      <c r="D5431" s="399" t="s">
        <v>6839</v>
      </c>
      <c r="E5431" s="400" t="s">
        <v>947</v>
      </c>
      <c r="F5431" s="399" t="s">
        <v>947</v>
      </c>
      <c r="G5431" s="399">
        <v>87900</v>
      </c>
      <c r="H5431" s="399" t="s">
        <v>6863</v>
      </c>
      <c r="I5431" s="399" t="s">
        <v>1205</v>
      </c>
      <c r="J5431" s="399" t="s">
        <v>1037</v>
      </c>
      <c r="K5431" s="400">
        <v>7.04</v>
      </c>
      <c r="L5431" s="399" t="s">
        <v>951</v>
      </c>
    </row>
    <row r="5432" spans="1:12" ht="13.5">
      <c r="A5432" s="399" t="s">
        <v>6836</v>
      </c>
      <c r="B5432" s="399" t="s">
        <v>6837</v>
      </c>
      <c r="C5432" s="399" t="s">
        <v>6838</v>
      </c>
      <c r="D5432" s="399" t="s">
        <v>6839</v>
      </c>
      <c r="E5432" s="400" t="s">
        <v>947</v>
      </c>
      <c r="F5432" s="399" t="s">
        <v>947</v>
      </c>
      <c r="G5432" s="399">
        <v>87902</v>
      </c>
      <c r="H5432" s="399" t="s">
        <v>6864</v>
      </c>
      <c r="I5432" s="399" t="s">
        <v>1205</v>
      </c>
      <c r="J5432" s="399" t="s">
        <v>1037</v>
      </c>
      <c r="K5432" s="400">
        <v>8.8699999999999992</v>
      </c>
      <c r="L5432" s="399" t="s">
        <v>951</v>
      </c>
    </row>
    <row r="5433" spans="1:12" ht="13.5">
      <c r="A5433" s="399" t="s">
        <v>6836</v>
      </c>
      <c r="B5433" s="399" t="s">
        <v>6837</v>
      </c>
      <c r="C5433" s="399" t="s">
        <v>6838</v>
      </c>
      <c r="D5433" s="399" t="s">
        <v>6839</v>
      </c>
      <c r="E5433" s="400" t="s">
        <v>947</v>
      </c>
      <c r="F5433" s="399" t="s">
        <v>947</v>
      </c>
      <c r="G5433" s="399">
        <v>87903</v>
      </c>
      <c r="H5433" s="399" t="s">
        <v>6865</v>
      </c>
      <c r="I5433" s="399" t="s">
        <v>1205</v>
      </c>
      <c r="J5433" s="399" t="s">
        <v>1037</v>
      </c>
      <c r="K5433" s="400">
        <v>8.57</v>
      </c>
      <c r="L5433" s="399" t="s">
        <v>951</v>
      </c>
    </row>
    <row r="5434" spans="1:12" ht="13.5">
      <c r="A5434" s="399" t="s">
        <v>6836</v>
      </c>
      <c r="B5434" s="399" t="s">
        <v>6837</v>
      </c>
      <c r="C5434" s="399" t="s">
        <v>6838</v>
      </c>
      <c r="D5434" s="399" t="s">
        <v>6839</v>
      </c>
      <c r="E5434" s="400" t="s">
        <v>947</v>
      </c>
      <c r="F5434" s="399" t="s">
        <v>947</v>
      </c>
      <c r="G5434" s="399">
        <v>87904</v>
      </c>
      <c r="H5434" s="399" t="s">
        <v>6866</v>
      </c>
      <c r="I5434" s="399" t="s">
        <v>1205</v>
      </c>
      <c r="J5434" s="399" t="s">
        <v>1037</v>
      </c>
      <c r="K5434" s="400">
        <v>7.51</v>
      </c>
      <c r="L5434" s="399" t="s">
        <v>951</v>
      </c>
    </row>
    <row r="5435" spans="1:12" ht="13.5">
      <c r="A5435" s="399" t="s">
        <v>6836</v>
      </c>
      <c r="B5435" s="399" t="s">
        <v>6837</v>
      </c>
      <c r="C5435" s="399" t="s">
        <v>6838</v>
      </c>
      <c r="D5435" s="399" t="s">
        <v>6839</v>
      </c>
      <c r="E5435" s="400" t="s">
        <v>947</v>
      </c>
      <c r="F5435" s="399" t="s">
        <v>947</v>
      </c>
      <c r="G5435" s="399">
        <v>87905</v>
      </c>
      <c r="H5435" s="399" t="s">
        <v>6867</v>
      </c>
      <c r="I5435" s="399" t="s">
        <v>1205</v>
      </c>
      <c r="J5435" s="399" t="s">
        <v>1037</v>
      </c>
      <c r="K5435" s="400">
        <v>7.06</v>
      </c>
      <c r="L5435" s="399" t="s">
        <v>951</v>
      </c>
    </row>
    <row r="5436" spans="1:12" ht="13.5">
      <c r="A5436" s="399" t="s">
        <v>6836</v>
      </c>
      <c r="B5436" s="399" t="s">
        <v>6837</v>
      </c>
      <c r="C5436" s="399" t="s">
        <v>6838</v>
      </c>
      <c r="D5436" s="399" t="s">
        <v>6839</v>
      </c>
      <c r="E5436" s="400" t="s">
        <v>947</v>
      </c>
      <c r="F5436" s="399" t="s">
        <v>947</v>
      </c>
      <c r="G5436" s="399">
        <v>87907</v>
      </c>
      <c r="H5436" s="399" t="s">
        <v>6868</v>
      </c>
      <c r="I5436" s="399" t="s">
        <v>1205</v>
      </c>
      <c r="J5436" s="399" t="s">
        <v>950</v>
      </c>
      <c r="K5436" s="400">
        <v>6.58</v>
      </c>
      <c r="L5436" s="399" t="s">
        <v>951</v>
      </c>
    </row>
    <row r="5437" spans="1:12" ht="13.5">
      <c r="A5437" s="399" t="s">
        <v>6836</v>
      </c>
      <c r="B5437" s="399" t="s">
        <v>6837</v>
      </c>
      <c r="C5437" s="399" t="s">
        <v>6838</v>
      </c>
      <c r="D5437" s="399" t="s">
        <v>6839</v>
      </c>
      <c r="E5437" s="400" t="s">
        <v>947</v>
      </c>
      <c r="F5437" s="399" t="s">
        <v>947</v>
      </c>
      <c r="G5437" s="399">
        <v>87908</v>
      </c>
      <c r="H5437" s="399" t="s">
        <v>6869</v>
      </c>
      <c r="I5437" s="399" t="s">
        <v>1205</v>
      </c>
      <c r="J5437" s="399" t="s">
        <v>950</v>
      </c>
      <c r="K5437" s="400">
        <v>6.13</v>
      </c>
      <c r="L5437" s="399" t="s">
        <v>951</v>
      </c>
    </row>
    <row r="5438" spans="1:12" ht="13.5">
      <c r="A5438" s="399" t="s">
        <v>6836</v>
      </c>
      <c r="B5438" s="399" t="s">
        <v>6837</v>
      </c>
      <c r="C5438" s="399" t="s">
        <v>6838</v>
      </c>
      <c r="D5438" s="399" t="s">
        <v>6839</v>
      </c>
      <c r="E5438" s="400" t="s">
        <v>947</v>
      </c>
      <c r="F5438" s="399" t="s">
        <v>947</v>
      </c>
      <c r="G5438" s="399">
        <v>87910</v>
      </c>
      <c r="H5438" s="399" t="s">
        <v>6870</v>
      </c>
      <c r="I5438" s="399" t="s">
        <v>1205</v>
      </c>
      <c r="J5438" s="399" t="s">
        <v>1037</v>
      </c>
      <c r="K5438" s="400">
        <v>18.420000000000002</v>
      </c>
      <c r="L5438" s="399" t="s">
        <v>951</v>
      </c>
    </row>
    <row r="5439" spans="1:12" ht="13.5">
      <c r="A5439" s="399" t="s">
        <v>6836</v>
      </c>
      <c r="B5439" s="399" t="s">
        <v>6837</v>
      </c>
      <c r="C5439" s="399" t="s">
        <v>6838</v>
      </c>
      <c r="D5439" s="399" t="s">
        <v>6839</v>
      </c>
      <c r="E5439" s="400" t="s">
        <v>947</v>
      </c>
      <c r="F5439" s="399" t="s">
        <v>947</v>
      </c>
      <c r="G5439" s="399">
        <v>87911</v>
      </c>
      <c r="H5439" s="399" t="s">
        <v>6871</v>
      </c>
      <c r="I5439" s="399" t="s">
        <v>1205</v>
      </c>
      <c r="J5439" s="399" t="s">
        <v>1037</v>
      </c>
      <c r="K5439" s="400">
        <v>17.8</v>
      </c>
      <c r="L5439" s="399" t="s">
        <v>951</v>
      </c>
    </row>
    <row r="5440" spans="1:12" ht="13.5">
      <c r="A5440" s="399" t="s">
        <v>6836</v>
      </c>
      <c r="B5440" s="399" t="s">
        <v>6837</v>
      </c>
      <c r="C5440" s="399" t="s">
        <v>6872</v>
      </c>
      <c r="D5440" s="399" t="s">
        <v>6873</v>
      </c>
      <c r="E5440" s="400" t="s">
        <v>947</v>
      </c>
      <c r="F5440" s="399" t="s">
        <v>947</v>
      </c>
      <c r="G5440" s="399">
        <v>87411</v>
      </c>
      <c r="H5440" s="399" t="s">
        <v>6874</v>
      </c>
      <c r="I5440" s="399" t="s">
        <v>1205</v>
      </c>
      <c r="J5440" s="399" t="s">
        <v>1037</v>
      </c>
      <c r="K5440" s="400">
        <v>13.57</v>
      </c>
      <c r="L5440" s="399" t="s">
        <v>951</v>
      </c>
    </row>
    <row r="5441" spans="1:12" ht="13.5">
      <c r="A5441" s="399" t="s">
        <v>6836</v>
      </c>
      <c r="B5441" s="399" t="s">
        <v>6837</v>
      </c>
      <c r="C5441" s="399" t="s">
        <v>6872</v>
      </c>
      <c r="D5441" s="399" t="s">
        <v>6873</v>
      </c>
      <c r="E5441" s="400" t="s">
        <v>947</v>
      </c>
      <c r="F5441" s="399" t="s">
        <v>947</v>
      </c>
      <c r="G5441" s="399">
        <v>87412</v>
      </c>
      <c r="H5441" s="399" t="s">
        <v>6875</v>
      </c>
      <c r="I5441" s="399" t="s">
        <v>1205</v>
      </c>
      <c r="J5441" s="399" t="s">
        <v>1037</v>
      </c>
      <c r="K5441" s="400">
        <v>19.54</v>
      </c>
      <c r="L5441" s="399" t="s">
        <v>951</v>
      </c>
    </row>
    <row r="5442" spans="1:12" ht="13.5">
      <c r="A5442" s="399" t="s">
        <v>6836</v>
      </c>
      <c r="B5442" s="399" t="s">
        <v>6837</v>
      </c>
      <c r="C5442" s="399" t="s">
        <v>6872</v>
      </c>
      <c r="D5442" s="399" t="s">
        <v>6873</v>
      </c>
      <c r="E5442" s="400" t="s">
        <v>947</v>
      </c>
      <c r="F5442" s="399" t="s">
        <v>947</v>
      </c>
      <c r="G5442" s="399">
        <v>87413</v>
      </c>
      <c r="H5442" s="399" t="s">
        <v>6876</v>
      </c>
      <c r="I5442" s="399" t="s">
        <v>1205</v>
      </c>
      <c r="J5442" s="399" t="s">
        <v>1037</v>
      </c>
      <c r="K5442" s="400">
        <v>22.94</v>
      </c>
      <c r="L5442" s="399" t="s">
        <v>951</v>
      </c>
    </row>
    <row r="5443" spans="1:12" ht="13.5">
      <c r="A5443" s="399" t="s">
        <v>6836</v>
      </c>
      <c r="B5443" s="399" t="s">
        <v>6837</v>
      </c>
      <c r="C5443" s="399" t="s">
        <v>6872</v>
      </c>
      <c r="D5443" s="399" t="s">
        <v>6873</v>
      </c>
      <c r="E5443" s="400" t="s">
        <v>947</v>
      </c>
      <c r="F5443" s="399" t="s">
        <v>947</v>
      </c>
      <c r="G5443" s="399">
        <v>87414</v>
      </c>
      <c r="H5443" s="399" t="s">
        <v>6877</v>
      </c>
      <c r="I5443" s="399" t="s">
        <v>1205</v>
      </c>
      <c r="J5443" s="399" t="s">
        <v>1037</v>
      </c>
      <c r="K5443" s="400">
        <v>20.02</v>
      </c>
      <c r="L5443" s="399" t="s">
        <v>951</v>
      </c>
    </row>
    <row r="5444" spans="1:12" ht="13.5">
      <c r="A5444" s="399" t="s">
        <v>6836</v>
      </c>
      <c r="B5444" s="399" t="s">
        <v>6837</v>
      </c>
      <c r="C5444" s="399" t="s">
        <v>6872</v>
      </c>
      <c r="D5444" s="399" t="s">
        <v>6873</v>
      </c>
      <c r="E5444" s="400" t="s">
        <v>947</v>
      </c>
      <c r="F5444" s="399" t="s">
        <v>947</v>
      </c>
      <c r="G5444" s="399">
        <v>87415</v>
      </c>
      <c r="H5444" s="399" t="s">
        <v>6878</v>
      </c>
      <c r="I5444" s="399" t="s">
        <v>1205</v>
      </c>
      <c r="J5444" s="399" t="s">
        <v>1037</v>
      </c>
      <c r="K5444" s="400">
        <v>25.82</v>
      </c>
      <c r="L5444" s="399" t="s">
        <v>951</v>
      </c>
    </row>
    <row r="5445" spans="1:12" ht="13.5">
      <c r="A5445" s="399" t="s">
        <v>6836</v>
      </c>
      <c r="B5445" s="399" t="s">
        <v>6837</v>
      </c>
      <c r="C5445" s="399" t="s">
        <v>6872</v>
      </c>
      <c r="D5445" s="399" t="s">
        <v>6873</v>
      </c>
      <c r="E5445" s="400" t="s">
        <v>947</v>
      </c>
      <c r="F5445" s="399" t="s">
        <v>947</v>
      </c>
      <c r="G5445" s="399">
        <v>87416</v>
      </c>
      <c r="H5445" s="399" t="s">
        <v>6879</v>
      </c>
      <c r="I5445" s="399" t="s">
        <v>1205</v>
      </c>
      <c r="J5445" s="399" t="s">
        <v>1037</v>
      </c>
      <c r="K5445" s="400">
        <v>29.45</v>
      </c>
      <c r="L5445" s="399" t="s">
        <v>951</v>
      </c>
    </row>
    <row r="5446" spans="1:12" ht="13.5">
      <c r="A5446" s="399" t="s">
        <v>6836</v>
      </c>
      <c r="B5446" s="399" t="s">
        <v>6837</v>
      </c>
      <c r="C5446" s="399" t="s">
        <v>6872</v>
      </c>
      <c r="D5446" s="399" t="s">
        <v>6873</v>
      </c>
      <c r="E5446" s="400" t="s">
        <v>947</v>
      </c>
      <c r="F5446" s="399" t="s">
        <v>947</v>
      </c>
      <c r="G5446" s="399">
        <v>87417</v>
      </c>
      <c r="H5446" s="399" t="s">
        <v>6880</v>
      </c>
      <c r="I5446" s="399" t="s">
        <v>1205</v>
      </c>
      <c r="J5446" s="399" t="s">
        <v>1037</v>
      </c>
      <c r="K5446" s="400">
        <v>14.41</v>
      </c>
      <c r="L5446" s="399" t="s">
        <v>951</v>
      </c>
    </row>
    <row r="5447" spans="1:12" ht="13.5">
      <c r="A5447" s="399" t="s">
        <v>6836</v>
      </c>
      <c r="B5447" s="399" t="s">
        <v>6837</v>
      </c>
      <c r="C5447" s="399" t="s">
        <v>6872</v>
      </c>
      <c r="D5447" s="399" t="s">
        <v>6873</v>
      </c>
      <c r="E5447" s="400" t="s">
        <v>947</v>
      </c>
      <c r="F5447" s="399" t="s">
        <v>947</v>
      </c>
      <c r="G5447" s="399">
        <v>87418</v>
      </c>
      <c r="H5447" s="399" t="s">
        <v>6881</v>
      </c>
      <c r="I5447" s="399" t="s">
        <v>1205</v>
      </c>
      <c r="J5447" s="399" t="s">
        <v>1037</v>
      </c>
      <c r="K5447" s="400">
        <v>14.85</v>
      </c>
      <c r="L5447" s="399" t="s">
        <v>951</v>
      </c>
    </row>
    <row r="5448" spans="1:12" ht="13.5">
      <c r="A5448" s="399" t="s">
        <v>6836</v>
      </c>
      <c r="B5448" s="399" t="s">
        <v>6837</v>
      </c>
      <c r="C5448" s="399" t="s">
        <v>6872</v>
      </c>
      <c r="D5448" s="399" t="s">
        <v>6873</v>
      </c>
      <c r="E5448" s="400" t="s">
        <v>947</v>
      </c>
      <c r="F5448" s="399" t="s">
        <v>947</v>
      </c>
      <c r="G5448" s="399">
        <v>87419</v>
      </c>
      <c r="H5448" s="399" t="s">
        <v>6882</v>
      </c>
      <c r="I5448" s="399" t="s">
        <v>1205</v>
      </c>
      <c r="J5448" s="399" t="s">
        <v>1037</v>
      </c>
      <c r="K5448" s="400">
        <v>16.13</v>
      </c>
      <c r="L5448" s="399" t="s">
        <v>951</v>
      </c>
    </row>
    <row r="5449" spans="1:12" ht="13.5">
      <c r="A5449" s="399" t="s">
        <v>6836</v>
      </c>
      <c r="B5449" s="399" t="s">
        <v>6837</v>
      </c>
      <c r="C5449" s="399" t="s">
        <v>6872</v>
      </c>
      <c r="D5449" s="399" t="s">
        <v>6873</v>
      </c>
      <c r="E5449" s="400" t="s">
        <v>947</v>
      </c>
      <c r="F5449" s="399" t="s">
        <v>947</v>
      </c>
      <c r="G5449" s="399">
        <v>87420</v>
      </c>
      <c r="H5449" s="399" t="s">
        <v>6883</v>
      </c>
      <c r="I5449" s="399" t="s">
        <v>1205</v>
      </c>
      <c r="J5449" s="399" t="s">
        <v>1037</v>
      </c>
      <c r="K5449" s="400">
        <v>21.53</v>
      </c>
      <c r="L5449" s="399" t="s">
        <v>951</v>
      </c>
    </row>
    <row r="5450" spans="1:12" ht="13.5">
      <c r="A5450" s="399" t="s">
        <v>6836</v>
      </c>
      <c r="B5450" s="399" t="s">
        <v>6837</v>
      </c>
      <c r="C5450" s="399" t="s">
        <v>6872</v>
      </c>
      <c r="D5450" s="399" t="s">
        <v>6873</v>
      </c>
      <c r="E5450" s="400" t="s">
        <v>947</v>
      </c>
      <c r="F5450" s="399" t="s">
        <v>947</v>
      </c>
      <c r="G5450" s="399">
        <v>87421</v>
      </c>
      <c r="H5450" s="399" t="s">
        <v>6884</v>
      </c>
      <c r="I5450" s="399" t="s">
        <v>1205</v>
      </c>
      <c r="J5450" s="399" t="s">
        <v>1037</v>
      </c>
      <c r="K5450" s="400">
        <v>21.98</v>
      </c>
      <c r="L5450" s="399" t="s">
        <v>951</v>
      </c>
    </row>
    <row r="5451" spans="1:12" ht="13.5">
      <c r="A5451" s="399" t="s">
        <v>6836</v>
      </c>
      <c r="B5451" s="399" t="s">
        <v>6837</v>
      </c>
      <c r="C5451" s="399" t="s">
        <v>6872</v>
      </c>
      <c r="D5451" s="399" t="s">
        <v>6873</v>
      </c>
      <c r="E5451" s="400" t="s">
        <v>947</v>
      </c>
      <c r="F5451" s="399" t="s">
        <v>947</v>
      </c>
      <c r="G5451" s="399">
        <v>87422</v>
      </c>
      <c r="H5451" s="399" t="s">
        <v>6885</v>
      </c>
      <c r="I5451" s="399" t="s">
        <v>1205</v>
      </c>
      <c r="J5451" s="399" t="s">
        <v>1037</v>
      </c>
      <c r="K5451" s="400">
        <v>23.26</v>
      </c>
      <c r="L5451" s="399" t="s">
        <v>951</v>
      </c>
    </row>
    <row r="5452" spans="1:12" ht="13.5">
      <c r="A5452" s="399" t="s">
        <v>6836</v>
      </c>
      <c r="B5452" s="399" t="s">
        <v>6837</v>
      </c>
      <c r="C5452" s="399" t="s">
        <v>6872</v>
      </c>
      <c r="D5452" s="399" t="s">
        <v>6873</v>
      </c>
      <c r="E5452" s="400" t="s">
        <v>947</v>
      </c>
      <c r="F5452" s="399" t="s">
        <v>947</v>
      </c>
      <c r="G5452" s="399">
        <v>87423</v>
      </c>
      <c r="H5452" s="399" t="s">
        <v>6886</v>
      </c>
      <c r="I5452" s="399" t="s">
        <v>1205</v>
      </c>
      <c r="J5452" s="399" t="s">
        <v>1037</v>
      </c>
      <c r="K5452" s="400">
        <v>28.78</v>
      </c>
      <c r="L5452" s="399" t="s">
        <v>951</v>
      </c>
    </row>
    <row r="5453" spans="1:12" ht="13.5">
      <c r="A5453" s="399" t="s">
        <v>6836</v>
      </c>
      <c r="B5453" s="399" t="s">
        <v>6837</v>
      </c>
      <c r="C5453" s="399" t="s">
        <v>6872</v>
      </c>
      <c r="D5453" s="399" t="s">
        <v>6873</v>
      </c>
      <c r="E5453" s="400" t="s">
        <v>947</v>
      </c>
      <c r="F5453" s="399" t="s">
        <v>947</v>
      </c>
      <c r="G5453" s="399">
        <v>87424</v>
      </c>
      <c r="H5453" s="399" t="s">
        <v>6887</v>
      </c>
      <c r="I5453" s="399" t="s">
        <v>1205</v>
      </c>
      <c r="J5453" s="399" t="s">
        <v>1037</v>
      </c>
      <c r="K5453" s="400">
        <v>29.45</v>
      </c>
      <c r="L5453" s="399" t="s">
        <v>951</v>
      </c>
    </row>
    <row r="5454" spans="1:12" ht="13.5">
      <c r="A5454" s="399" t="s">
        <v>6836</v>
      </c>
      <c r="B5454" s="399" t="s">
        <v>6837</v>
      </c>
      <c r="C5454" s="399" t="s">
        <v>6872</v>
      </c>
      <c r="D5454" s="399" t="s">
        <v>6873</v>
      </c>
      <c r="E5454" s="400" t="s">
        <v>947</v>
      </c>
      <c r="F5454" s="399" t="s">
        <v>947</v>
      </c>
      <c r="G5454" s="399">
        <v>87425</v>
      </c>
      <c r="H5454" s="399" t="s">
        <v>6888</v>
      </c>
      <c r="I5454" s="399" t="s">
        <v>1205</v>
      </c>
      <c r="J5454" s="399" t="s">
        <v>1037</v>
      </c>
      <c r="K5454" s="400">
        <v>30.51</v>
      </c>
      <c r="L5454" s="399" t="s">
        <v>951</v>
      </c>
    </row>
    <row r="5455" spans="1:12" ht="13.5">
      <c r="A5455" s="399" t="s">
        <v>6836</v>
      </c>
      <c r="B5455" s="399" t="s">
        <v>6837</v>
      </c>
      <c r="C5455" s="399" t="s">
        <v>6872</v>
      </c>
      <c r="D5455" s="399" t="s">
        <v>6873</v>
      </c>
      <c r="E5455" s="400" t="s">
        <v>947</v>
      </c>
      <c r="F5455" s="399" t="s">
        <v>947</v>
      </c>
      <c r="G5455" s="399">
        <v>87426</v>
      </c>
      <c r="H5455" s="399" t="s">
        <v>6889</v>
      </c>
      <c r="I5455" s="399" t="s">
        <v>1205</v>
      </c>
      <c r="J5455" s="399" t="s">
        <v>1037</v>
      </c>
      <c r="K5455" s="400">
        <v>33.75</v>
      </c>
      <c r="L5455" s="399" t="s">
        <v>951</v>
      </c>
    </row>
    <row r="5456" spans="1:12" ht="13.5">
      <c r="A5456" s="399" t="s">
        <v>6836</v>
      </c>
      <c r="B5456" s="399" t="s">
        <v>6837</v>
      </c>
      <c r="C5456" s="399" t="s">
        <v>6872</v>
      </c>
      <c r="D5456" s="399" t="s">
        <v>6873</v>
      </c>
      <c r="E5456" s="400" t="s">
        <v>947</v>
      </c>
      <c r="F5456" s="399" t="s">
        <v>947</v>
      </c>
      <c r="G5456" s="399">
        <v>87427</v>
      </c>
      <c r="H5456" s="399" t="s">
        <v>6890</v>
      </c>
      <c r="I5456" s="399" t="s">
        <v>1205</v>
      </c>
      <c r="J5456" s="399" t="s">
        <v>1037</v>
      </c>
      <c r="K5456" s="400">
        <v>34.42</v>
      </c>
      <c r="L5456" s="399" t="s">
        <v>951</v>
      </c>
    </row>
    <row r="5457" spans="1:12" ht="13.5">
      <c r="A5457" s="399" t="s">
        <v>6836</v>
      </c>
      <c r="B5457" s="399" t="s">
        <v>6837</v>
      </c>
      <c r="C5457" s="399" t="s">
        <v>6872</v>
      </c>
      <c r="D5457" s="399" t="s">
        <v>6873</v>
      </c>
      <c r="E5457" s="400" t="s">
        <v>947</v>
      </c>
      <c r="F5457" s="399" t="s">
        <v>947</v>
      </c>
      <c r="G5457" s="399">
        <v>87428</v>
      </c>
      <c r="H5457" s="399" t="s">
        <v>6891</v>
      </c>
      <c r="I5457" s="399" t="s">
        <v>1205</v>
      </c>
      <c r="J5457" s="399" t="s">
        <v>1037</v>
      </c>
      <c r="K5457" s="400">
        <v>35.47</v>
      </c>
      <c r="L5457" s="399" t="s">
        <v>951</v>
      </c>
    </row>
    <row r="5458" spans="1:12" ht="13.5">
      <c r="A5458" s="399" t="s">
        <v>6836</v>
      </c>
      <c r="B5458" s="399" t="s">
        <v>6837</v>
      </c>
      <c r="C5458" s="399" t="s">
        <v>6872</v>
      </c>
      <c r="D5458" s="399" t="s">
        <v>6873</v>
      </c>
      <c r="E5458" s="400" t="s">
        <v>947</v>
      </c>
      <c r="F5458" s="399" t="s">
        <v>947</v>
      </c>
      <c r="G5458" s="399">
        <v>87429</v>
      </c>
      <c r="H5458" s="399" t="s">
        <v>6892</v>
      </c>
      <c r="I5458" s="399" t="s">
        <v>1205</v>
      </c>
      <c r="J5458" s="399" t="s">
        <v>1037</v>
      </c>
      <c r="K5458" s="400">
        <v>16.260000000000002</v>
      </c>
      <c r="L5458" s="399" t="s">
        <v>951</v>
      </c>
    </row>
    <row r="5459" spans="1:12" ht="13.5">
      <c r="A5459" s="399" t="s">
        <v>6836</v>
      </c>
      <c r="B5459" s="399" t="s">
        <v>6837</v>
      </c>
      <c r="C5459" s="399" t="s">
        <v>6872</v>
      </c>
      <c r="D5459" s="399" t="s">
        <v>6873</v>
      </c>
      <c r="E5459" s="400" t="s">
        <v>947</v>
      </c>
      <c r="F5459" s="399" t="s">
        <v>947</v>
      </c>
      <c r="G5459" s="399">
        <v>87430</v>
      </c>
      <c r="H5459" s="399" t="s">
        <v>6893</v>
      </c>
      <c r="I5459" s="399" t="s">
        <v>1205</v>
      </c>
      <c r="J5459" s="399" t="s">
        <v>1037</v>
      </c>
      <c r="K5459" s="400">
        <v>16.7</v>
      </c>
      <c r="L5459" s="399" t="s">
        <v>951</v>
      </c>
    </row>
    <row r="5460" spans="1:12" ht="13.5">
      <c r="A5460" s="399" t="s">
        <v>6836</v>
      </c>
      <c r="B5460" s="399" t="s">
        <v>6837</v>
      </c>
      <c r="C5460" s="399" t="s">
        <v>6872</v>
      </c>
      <c r="D5460" s="399" t="s">
        <v>6873</v>
      </c>
      <c r="E5460" s="400" t="s">
        <v>947</v>
      </c>
      <c r="F5460" s="399" t="s">
        <v>947</v>
      </c>
      <c r="G5460" s="399">
        <v>87431</v>
      </c>
      <c r="H5460" s="399" t="s">
        <v>6894</v>
      </c>
      <c r="I5460" s="399" t="s">
        <v>1205</v>
      </c>
      <c r="J5460" s="399" t="s">
        <v>1037</v>
      </c>
      <c r="K5460" s="400">
        <v>16.93</v>
      </c>
      <c r="L5460" s="399" t="s">
        <v>951</v>
      </c>
    </row>
    <row r="5461" spans="1:12" ht="13.5">
      <c r="A5461" s="399" t="s">
        <v>6836</v>
      </c>
      <c r="B5461" s="399" t="s">
        <v>6837</v>
      </c>
      <c r="C5461" s="399" t="s">
        <v>6872</v>
      </c>
      <c r="D5461" s="399" t="s">
        <v>6873</v>
      </c>
      <c r="E5461" s="400" t="s">
        <v>947</v>
      </c>
      <c r="F5461" s="399" t="s">
        <v>947</v>
      </c>
      <c r="G5461" s="399">
        <v>87432</v>
      </c>
      <c r="H5461" s="399" t="s">
        <v>6895</v>
      </c>
      <c r="I5461" s="399" t="s">
        <v>1205</v>
      </c>
      <c r="J5461" s="399" t="s">
        <v>1037</v>
      </c>
      <c r="K5461" s="400">
        <v>23.3</v>
      </c>
      <c r="L5461" s="399" t="s">
        <v>951</v>
      </c>
    </row>
    <row r="5462" spans="1:12" ht="13.5">
      <c r="A5462" s="399" t="s">
        <v>6836</v>
      </c>
      <c r="B5462" s="399" t="s">
        <v>6837</v>
      </c>
      <c r="C5462" s="399" t="s">
        <v>6872</v>
      </c>
      <c r="D5462" s="399" t="s">
        <v>6873</v>
      </c>
      <c r="E5462" s="400" t="s">
        <v>947</v>
      </c>
      <c r="F5462" s="399" t="s">
        <v>947</v>
      </c>
      <c r="G5462" s="399">
        <v>87433</v>
      </c>
      <c r="H5462" s="399" t="s">
        <v>6896</v>
      </c>
      <c r="I5462" s="399" t="s">
        <v>1205</v>
      </c>
      <c r="J5462" s="399" t="s">
        <v>1037</v>
      </c>
      <c r="K5462" s="400">
        <v>24.19</v>
      </c>
      <c r="L5462" s="399" t="s">
        <v>951</v>
      </c>
    </row>
    <row r="5463" spans="1:12" ht="13.5">
      <c r="A5463" s="399" t="s">
        <v>6836</v>
      </c>
      <c r="B5463" s="399" t="s">
        <v>6837</v>
      </c>
      <c r="C5463" s="399" t="s">
        <v>6872</v>
      </c>
      <c r="D5463" s="399" t="s">
        <v>6873</v>
      </c>
      <c r="E5463" s="400" t="s">
        <v>947</v>
      </c>
      <c r="F5463" s="399" t="s">
        <v>947</v>
      </c>
      <c r="G5463" s="399">
        <v>87434</v>
      </c>
      <c r="H5463" s="399" t="s">
        <v>6897</v>
      </c>
      <c r="I5463" s="399" t="s">
        <v>1205</v>
      </c>
      <c r="J5463" s="399" t="s">
        <v>1037</v>
      </c>
      <c r="K5463" s="400">
        <v>24.81</v>
      </c>
      <c r="L5463" s="399" t="s">
        <v>951</v>
      </c>
    </row>
    <row r="5464" spans="1:12" ht="13.5">
      <c r="A5464" s="399" t="s">
        <v>6836</v>
      </c>
      <c r="B5464" s="399" t="s">
        <v>6837</v>
      </c>
      <c r="C5464" s="399" t="s">
        <v>6872</v>
      </c>
      <c r="D5464" s="399" t="s">
        <v>6873</v>
      </c>
      <c r="E5464" s="400" t="s">
        <v>947</v>
      </c>
      <c r="F5464" s="399" t="s">
        <v>947</v>
      </c>
      <c r="G5464" s="399">
        <v>87435</v>
      </c>
      <c r="H5464" s="399" t="s">
        <v>6898</v>
      </c>
      <c r="I5464" s="399" t="s">
        <v>1205</v>
      </c>
      <c r="J5464" s="399" t="s">
        <v>1037</v>
      </c>
      <c r="K5464" s="400">
        <v>26.09</v>
      </c>
      <c r="L5464" s="399" t="s">
        <v>951</v>
      </c>
    </row>
    <row r="5465" spans="1:12" ht="13.5">
      <c r="A5465" s="399" t="s">
        <v>6836</v>
      </c>
      <c r="B5465" s="399" t="s">
        <v>6837</v>
      </c>
      <c r="C5465" s="399" t="s">
        <v>6872</v>
      </c>
      <c r="D5465" s="399" t="s">
        <v>6873</v>
      </c>
      <c r="E5465" s="400" t="s">
        <v>947</v>
      </c>
      <c r="F5465" s="399" t="s">
        <v>947</v>
      </c>
      <c r="G5465" s="399">
        <v>87436</v>
      </c>
      <c r="H5465" s="399" t="s">
        <v>6899</v>
      </c>
      <c r="I5465" s="399" t="s">
        <v>1205</v>
      </c>
      <c r="J5465" s="399" t="s">
        <v>1037</v>
      </c>
      <c r="K5465" s="400">
        <v>27.6</v>
      </c>
      <c r="L5465" s="399" t="s">
        <v>951</v>
      </c>
    </row>
    <row r="5466" spans="1:12" ht="13.5">
      <c r="A5466" s="399" t="s">
        <v>6836</v>
      </c>
      <c r="B5466" s="399" t="s">
        <v>6837</v>
      </c>
      <c r="C5466" s="399" t="s">
        <v>6872</v>
      </c>
      <c r="D5466" s="399" t="s">
        <v>6873</v>
      </c>
      <c r="E5466" s="400" t="s">
        <v>947</v>
      </c>
      <c r="F5466" s="399" t="s">
        <v>947</v>
      </c>
      <c r="G5466" s="399">
        <v>87437</v>
      </c>
      <c r="H5466" s="399" t="s">
        <v>6900</v>
      </c>
      <c r="I5466" s="399" t="s">
        <v>1205</v>
      </c>
      <c r="J5466" s="399" t="s">
        <v>1037</v>
      </c>
      <c r="K5466" s="400">
        <v>28.65</v>
      </c>
      <c r="L5466" s="399" t="s">
        <v>951</v>
      </c>
    </row>
    <row r="5467" spans="1:12" ht="13.5">
      <c r="A5467" s="399" t="s">
        <v>6836</v>
      </c>
      <c r="B5467" s="399" t="s">
        <v>6837</v>
      </c>
      <c r="C5467" s="399" t="s">
        <v>6872</v>
      </c>
      <c r="D5467" s="399" t="s">
        <v>6873</v>
      </c>
      <c r="E5467" s="400" t="s">
        <v>947</v>
      </c>
      <c r="F5467" s="399" t="s">
        <v>947</v>
      </c>
      <c r="G5467" s="399">
        <v>87438</v>
      </c>
      <c r="H5467" s="399" t="s">
        <v>6901</v>
      </c>
      <c r="I5467" s="399" t="s">
        <v>1205</v>
      </c>
      <c r="J5467" s="399" t="s">
        <v>1037</v>
      </c>
      <c r="K5467" s="400">
        <v>32.130000000000003</v>
      </c>
      <c r="L5467" s="399" t="s">
        <v>951</v>
      </c>
    </row>
    <row r="5468" spans="1:12" ht="13.5">
      <c r="A5468" s="399" t="s">
        <v>6836</v>
      </c>
      <c r="B5468" s="399" t="s">
        <v>6837</v>
      </c>
      <c r="C5468" s="399" t="s">
        <v>6872</v>
      </c>
      <c r="D5468" s="399" t="s">
        <v>6873</v>
      </c>
      <c r="E5468" s="400" t="s">
        <v>947</v>
      </c>
      <c r="F5468" s="399" t="s">
        <v>947</v>
      </c>
      <c r="G5468" s="399">
        <v>87439</v>
      </c>
      <c r="H5468" s="399" t="s">
        <v>6902</v>
      </c>
      <c r="I5468" s="399" t="s">
        <v>1205</v>
      </c>
      <c r="J5468" s="399" t="s">
        <v>1037</v>
      </c>
      <c r="K5468" s="400">
        <v>34.03</v>
      </c>
      <c r="L5468" s="399" t="s">
        <v>951</v>
      </c>
    </row>
    <row r="5469" spans="1:12" ht="13.5">
      <c r="A5469" s="399" t="s">
        <v>6836</v>
      </c>
      <c r="B5469" s="399" t="s">
        <v>6837</v>
      </c>
      <c r="C5469" s="399" t="s">
        <v>6872</v>
      </c>
      <c r="D5469" s="399" t="s">
        <v>6873</v>
      </c>
      <c r="E5469" s="400" t="s">
        <v>947</v>
      </c>
      <c r="F5469" s="399" t="s">
        <v>947</v>
      </c>
      <c r="G5469" s="399">
        <v>87440</v>
      </c>
      <c r="H5469" s="399" t="s">
        <v>6903</v>
      </c>
      <c r="I5469" s="399" t="s">
        <v>1205</v>
      </c>
      <c r="J5469" s="399" t="s">
        <v>1037</v>
      </c>
      <c r="K5469" s="400">
        <v>34.92</v>
      </c>
      <c r="L5469" s="399" t="s">
        <v>951</v>
      </c>
    </row>
    <row r="5470" spans="1:12" ht="13.5">
      <c r="A5470" s="399" t="s">
        <v>6836</v>
      </c>
      <c r="B5470" s="399" t="s">
        <v>6837</v>
      </c>
      <c r="C5470" s="399" t="s">
        <v>6872</v>
      </c>
      <c r="D5470" s="399" t="s">
        <v>6873</v>
      </c>
      <c r="E5470" s="400" t="s">
        <v>947</v>
      </c>
      <c r="F5470" s="399" t="s">
        <v>947</v>
      </c>
      <c r="G5470" s="399">
        <v>87527</v>
      </c>
      <c r="H5470" s="399" t="s">
        <v>6904</v>
      </c>
      <c r="I5470" s="399" t="s">
        <v>1205</v>
      </c>
      <c r="J5470" s="399" t="s">
        <v>1037</v>
      </c>
      <c r="K5470" s="400">
        <v>31.35</v>
      </c>
      <c r="L5470" s="399" t="s">
        <v>951</v>
      </c>
    </row>
    <row r="5471" spans="1:12" ht="13.5">
      <c r="A5471" s="399" t="s">
        <v>6836</v>
      </c>
      <c r="B5471" s="399" t="s">
        <v>6837</v>
      </c>
      <c r="C5471" s="399" t="s">
        <v>6872</v>
      </c>
      <c r="D5471" s="399" t="s">
        <v>6873</v>
      </c>
      <c r="E5471" s="400" t="s">
        <v>947</v>
      </c>
      <c r="F5471" s="399" t="s">
        <v>947</v>
      </c>
      <c r="G5471" s="399">
        <v>87528</v>
      </c>
      <c r="H5471" s="399" t="s">
        <v>6905</v>
      </c>
      <c r="I5471" s="399" t="s">
        <v>1205</v>
      </c>
      <c r="J5471" s="399" t="s">
        <v>1037</v>
      </c>
      <c r="K5471" s="400">
        <v>35.15</v>
      </c>
      <c r="L5471" s="399" t="s">
        <v>951</v>
      </c>
    </row>
    <row r="5472" spans="1:12" ht="13.5">
      <c r="A5472" s="399" t="s">
        <v>6836</v>
      </c>
      <c r="B5472" s="399" t="s">
        <v>6837</v>
      </c>
      <c r="C5472" s="399" t="s">
        <v>6872</v>
      </c>
      <c r="D5472" s="399" t="s">
        <v>6873</v>
      </c>
      <c r="E5472" s="400" t="s">
        <v>947</v>
      </c>
      <c r="F5472" s="399" t="s">
        <v>947</v>
      </c>
      <c r="G5472" s="399">
        <v>87529</v>
      </c>
      <c r="H5472" s="399" t="s">
        <v>6906</v>
      </c>
      <c r="I5472" s="399" t="s">
        <v>1205</v>
      </c>
      <c r="J5472" s="399" t="s">
        <v>1037</v>
      </c>
      <c r="K5472" s="400">
        <v>28.22</v>
      </c>
      <c r="L5472" s="399" t="s">
        <v>951</v>
      </c>
    </row>
    <row r="5473" spans="1:12" ht="13.5">
      <c r="A5473" s="399" t="s">
        <v>6836</v>
      </c>
      <c r="B5473" s="399" t="s">
        <v>6837</v>
      </c>
      <c r="C5473" s="399" t="s">
        <v>6872</v>
      </c>
      <c r="D5473" s="399" t="s">
        <v>6873</v>
      </c>
      <c r="E5473" s="400" t="s">
        <v>947</v>
      </c>
      <c r="F5473" s="399" t="s">
        <v>947</v>
      </c>
      <c r="G5473" s="399">
        <v>87530</v>
      </c>
      <c r="H5473" s="399" t="s">
        <v>6907</v>
      </c>
      <c r="I5473" s="399" t="s">
        <v>1205</v>
      </c>
      <c r="J5473" s="399" t="s">
        <v>1037</v>
      </c>
      <c r="K5473" s="400">
        <v>32.020000000000003</v>
      </c>
      <c r="L5473" s="399" t="s">
        <v>951</v>
      </c>
    </row>
    <row r="5474" spans="1:12" ht="13.5">
      <c r="A5474" s="399" t="s">
        <v>6836</v>
      </c>
      <c r="B5474" s="399" t="s">
        <v>6837</v>
      </c>
      <c r="C5474" s="399" t="s">
        <v>6872</v>
      </c>
      <c r="D5474" s="399" t="s">
        <v>6873</v>
      </c>
      <c r="E5474" s="400" t="s">
        <v>947</v>
      </c>
      <c r="F5474" s="399" t="s">
        <v>947</v>
      </c>
      <c r="G5474" s="399">
        <v>87531</v>
      </c>
      <c r="H5474" s="399" t="s">
        <v>6908</v>
      </c>
      <c r="I5474" s="399" t="s">
        <v>1205</v>
      </c>
      <c r="J5474" s="399" t="s">
        <v>1037</v>
      </c>
      <c r="K5474" s="400">
        <v>27.1</v>
      </c>
      <c r="L5474" s="399" t="s">
        <v>951</v>
      </c>
    </row>
    <row r="5475" spans="1:12" ht="13.5">
      <c r="A5475" s="399" t="s">
        <v>6836</v>
      </c>
      <c r="B5475" s="399" t="s">
        <v>6837</v>
      </c>
      <c r="C5475" s="399" t="s">
        <v>6872</v>
      </c>
      <c r="D5475" s="399" t="s">
        <v>6873</v>
      </c>
      <c r="E5475" s="400" t="s">
        <v>947</v>
      </c>
      <c r="F5475" s="399" t="s">
        <v>947</v>
      </c>
      <c r="G5475" s="399">
        <v>87532</v>
      </c>
      <c r="H5475" s="399" t="s">
        <v>6909</v>
      </c>
      <c r="I5475" s="399" t="s">
        <v>1205</v>
      </c>
      <c r="J5475" s="399" t="s">
        <v>1037</v>
      </c>
      <c r="K5475" s="400">
        <v>30.9</v>
      </c>
      <c r="L5475" s="399" t="s">
        <v>951</v>
      </c>
    </row>
    <row r="5476" spans="1:12" ht="13.5">
      <c r="A5476" s="399" t="s">
        <v>6836</v>
      </c>
      <c r="B5476" s="399" t="s">
        <v>6837</v>
      </c>
      <c r="C5476" s="399" t="s">
        <v>6872</v>
      </c>
      <c r="D5476" s="399" t="s">
        <v>6873</v>
      </c>
      <c r="E5476" s="400" t="s">
        <v>947</v>
      </c>
      <c r="F5476" s="399" t="s">
        <v>947</v>
      </c>
      <c r="G5476" s="399">
        <v>87535</v>
      </c>
      <c r="H5476" s="399" t="s">
        <v>6910</v>
      </c>
      <c r="I5476" s="399" t="s">
        <v>1205</v>
      </c>
      <c r="J5476" s="399" t="s">
        <v>1037</v>
      </c>
      <c r="K5476" s="400">
        <v>23.97</v>
      </c>
      <c r="L5476" s="399" t="s">
        <v>951</v>
      </c>
    </row>
    <row r="5477" spans="1:12" ht="13.5">
      <c r="A5477" s="399" t="s">
        <v>6836</v>
      </c>
      <c r="B5477" s="399" t="s">
        <v>6837</v>
      </c>
      <c r="C5477" s="399" t="s">
        <v>6872</v>
      </c>
      <c r="D5477" s="399" t="s">
        <v>6873</v>
      </c>
      <c r="E5477" s="400" t="s">
        <v>947</v>
      </c>
      <c r="F5477" s="399" t="s">
        <v>947</v>
      </c>
      <c r="G5477" s="399">
        <v>87536</v>
      </c>
      <c r="H5477" s="399" t="s">
        <v>6911</v>
      </c>
      <c r="I5477" s="399" t="s">
        <v>1205</v>
      </c>
      <c r="J5477" s="399" t="s">
        <v>1037</v>
      </c>
      <c r="K5477" s="400">
        <v>27.77</v>
      </c>
      <c r="L5477" s="399" t="s">
        <v>951</v>
      </c>
    </row>
    <row r="5478" spans="1:12" ht="13.5">
      <c r="A5478" s="399" t="s">
        <v>6836</v>
      </c>
      <c r="B5478" s="399" t="s">
        <v>6837</v>
      </c>
      <c r="C5478" s="399" t="s">
        <v>6872</v>
      </c>
      <c r="D5478" s="399" t="s">
        <v>6873</v>
      </c>
      <c r="E5478" s="400" t="s">
        <v>947</v>
      </c>
      <c r="F5478" s="399" t="s">
        <v>947</v>
      </c>
      <c r="G5478" s="399">
        <v>87537</v>
      </c>
      <c r="H5478" s="399" t="s">
        <v>6912</v>
      </c>
      <c r="I5478" s="399" t="s">
        <v>1205</v>
      </c>
      <c r="J5478" s="399" t="s">
        <v>1037</v>
      </c>
      <c r="K5478" s="400">
        <v>41.93</v>
      </c>
      <c r="L5478" s="399" t="s">
        <v>951</v>
      </c>
    </row>
    <row r="5479" spans="1:12" ht="13.5">
      <c r="A5479" s="399" t="s">
        <v>6836</v>
      </c>
      <c r="B5479" s="399" t="s">
        <v>6837</v>
      </c>
      <c r="C5479" s="399" t="s">
        <v>6872</v>
      </c>
      <c r="D5479" s="399" t="s">
        <v>6873</v>
      </c>
      <c r="E5479" s="400" t="s">
        <v>947</v>
      </c>
      <c r="F5479" s="399" t="s">
        <v>947</v>
      </c>
      <c r="G5479" s="399">
        <v>87538</v>
      </c>
      <c r="H5479" s="399" t="s">
        <v>6913</v>
      </c>
      <c r="I5479" s="399" t="s">
        <v>1205</v>
      </c>
      <c r="J5479" s="399" t="s">
        <v>1037</v>
      </c>
      <c r="K5479" s="400">
        <v>39.22</v>
      </c>
      <c r="L5479" s="399" t="s">
        <v>951</v>
      </c>
    </row>
    <row r="5480" spans="1:12" ht="13.5">
      <c r="A5480" s="399" t="s">
        <v>6836</v>
      </c>
      <c r="B5480" s="399" t="s">
        <v>6837</v>
      </c>
      <c r="C5480" s="399" t="s">
        <v>6872</v>
      </c>
      <c r="D5480" s="399" t="s">
        <v>6873</v>
      </c>
      <c r="E5480" s="400" t="s">
        <v>947</v>
      </c>
      <c r="F5480" s="399" t="s">
        <v>947</v>
      </c>
      <c r="G5480" s="399">
        <v>87539</v>
      </c>
      <c r="H5480" s="399" t="s">
        <v>6914</v>
      </c>
      <c r="I5480" s="399" t="s">
        <v>1205</v>
      </c>
      <c r="J5480" s="399" t="s">
        <v>1037</v>
      </c>
      <c r="K5480" s="400">
        <v>38.26</v>
      </c>
      <c r="L5480" s="399" t="s">
        <v>951</v>
      </c>
    </row>
    <row r="5481" spans="1:12" ht="13.5">
      <c r="A5481" s="399" t="s">
        <v>6836</v>
      </c>
      <c r="B5481" s="399" t="s">
        <v>6837</v>
      </c>
      <c r="C5481" s="399" t="s">
        <v>6872</v>
      </c>
      <c r="D5481" s="399" t="s">
        <v>6873</v>
      </c>
      <c r="E5481" s="400" t="s">
        <v>947</v>
      </c>
      <c r="F5481" s="399" t="s">
        <v>947</v>
      </c>
      <c r="G5481" s="399">
        <v>87541</v>
      </c>
      <c r="H5481" s="399" t="s">
        <v>6915</v>
      </c>
      <c r="I5481" s="399" t="s">
        <v>1205</v>
      </c>
      <c r="J5481" s="399" t="s">
        <v>1037</v>
      </c>
      <c r="K5481" s="400">
        <v>35.56</v>
      </c>
      <c r="L5481" s="399" t="s">
        <v>951</v>
      </c>
    </row>
    <row r="5482" spans="1:12" ht="13.5">
      <c r="A5482" s="399" t="s">
        <v>6836</v>
      </c>
      <c r="B5482" s="399" t="s">
        <v>6837</v>
      </c>
      <c r="C5482" s="399" t="s">
        <v>6872</v>
      </c>
      <c r="D5482" s="399" t="s">
        <v>6873</v>
      </c>
      <c r="E5482" s="400" t="s">
        <v>947</v>
      </c>
      <c r="F5482" s="399" t="s">
        <v>947</v>
      </c>
      <c r="G5482" s="399">
        <v>87543</v>
      </c>
      <c r="H5482" s="399" t="s">
        <v>6916</v>
      </c>
      <c r="I5482" s="399" t="s">
        <v>1205</v>
      </c>
      <c r="J5482" s="399" t="s">
        <v>1037</v>
      </c>
      <c r="K5482" s="400">
        <v>13.52</v>
      </c>
      <c r="L5482" s="399" t="s">
        <v>951</v>
      </c>
    </row>
    <row r="5483" spans="1:12" ht="13.5">
      <c r="A5483" s="399" t="s">
        <v>6836</v>
      </c>
      <c r="B5483" s="399" t="s">
        <v>6837</v>
      </c>
      <c r="C5483" s="399" t="s">
        <v>6872</v>
      </c>
      <c r="D5483" s="399" t="s">
        <v>6873</v>
      </c>
      <c r="E5483" s="400" t="s">
        <v>947</v>
      </c>
      <c r="F5483" s="399" t="s">
        <v>947</v>
      </c>
      <c r="G5483" s="399">
        <v>87545</v>
      </c>
      <c r="H5483" s="399" t="s">
        <v>6917</v>
      </c>
      <c r="I5483" s="399" t="s">
        <v>1205</v>
      </c>
      <c r="J5483" s="399" t="s">
        <v>1037</v>
      </c>
      <c r="K5483" s="400">
        <v>21.49</v>
      </c>
      <c r="L5483" s="399" t="s">
        <v>951</v>
      </c>
    </row>
    <row r="5484" spans="1:12" ht="13.5">
      <c r="A5484" s="399" t="s">
        <v>6836</v>
      </c>
      <c r="B5484" s="399" t="s">
        <v>6837</v>
      </c>
      <c r="C5484" s="399" t="s">
        <v>6872</v>
      </c>
      <c r="D5484" s="399" t="s">
        <v>6873</v>
      </c>
      <c r="E5484" s="400" t="s">
        <v>947</v>
      </c>
      <c r="F5484" s="399" t="s">
        <v>947</v>
      </c>
      <c r="G5484" s="399">
        <v>87546</v>
      </c>
      <c r="H5484" s="399" t="s">
        <v>6918</v>
      </c>
      <c r="I5484" s="399" t="s">
        <v>1205</v>
      </c>
      <c r="J5484" s="399" t="s">
        <v>1037</v>
      </c>
      <c r="K5484" s="400">
        <v>23.63</v>
      </c>
      <c r="L5484" s="399" t="s">
        <v>951</v>
      </c>
    </row>
    <row r="5485" spans="1:12" ht="13.5">
      <c r="A5485" s="399" t="s">
        <v>6836</v>
      </c>
      <c r="B5485" s="399" t="s">
        <v>6837</v>
      </c>
      <c r="C5485" s="399" t="s">
        <v>6872</v>
      </c>
      <c r="D5485" s="399" t="s">
        <v>6873</v>
      </c>
      <c r="E5485" s="400" t="s">
        <v>947</v>
      </c>
      <c r="F5485" s="399" t="s">
        <v>947</v>
      </c>
      <c r="G5485" s="399">
        <v>87547</v>
      </c>
      <c r="H5485" s="399" t="s">
        <v>6919</v>
      </c>
      <c r="I5485" s="399" t="s">
        <v>1205</v>
      </c>
      <c r="J5485" s="399" t="s">
        <v>1037</v>
      </c>
      <c r="K5485" s="400">
        <v>18.38</v>
      </c>
      <c r="L5485" s="399" t="s">
        <v>951</v>
      </c>
    </row>
    <row r="5486" spans="1:12" ht="13.5">
      <c r="A5486" s="399" t="s">
        <v>6836</v>
      </c>
      <c r="B5486" s="399" t="s">
        <v>6837</v>
      </c>
      <c r="C5486" s="399" t="s">
        <v>6872</v>
      </c>
      <c r="D5486" s="399" t="s">
        <v>6873</v>
      </c>
      <c r="E5486" s="400" t="s">
        <v>947</v>
      </c>
      <c r="F5486" s="399" t="s">
        <v>947</v>
      </c>
      <c r="G5486" s="399">
        <v>87548</v>
      </c>
      <c r="H5486" s="399" t="s">
        <v>6920</v>
      </c>
      <c r="I5486" s="399" t="s">
        <v>1205</v>
      </c>
      <c r="J5486" s="399" t="s">
        <v>1037</v>
      </c>
      <c r="K5486" s="400">
        <v>20.52</v>
      </c>
      <c r="L5486" s="399" t="s">
        <v>951</v>
      </c>
    </row>
    <row r="5487" spans="1:12" ht="13.5">
      <c r="A5487" s="399" t="s">
        <v>6836</v>
      </c>
      <c r="B5487" s="399" t="s">
        <v>6837</v>
      </c>
      <c r="C5487" s="399" t="s">
        <v>6872</v>
      </c>
      <c r="D5487" s="399" t="s">
        <v>6873</v>
      </c>
      <c r="E5487" s="400" t="s">
        <v>947</v>
      </c>
      <c r="F5487" s="399" t="s">
        <v>947</v>
      </c>
      <c r="G5487" s="399">
        <v>87549</v>
      </c>
      <c r="H5487" s="399" t="s">
        <v>6921</v>
      </c>
      <c r="I5487" s="399" t="s">
        <v>1205</v>
      </c>
      <c r="J5487" s="399" t="s">
        <v>1037</v>
      </c>
      <c r="K5487" s="400">
        <v>17.25</v>
      </c>
      <c r="L5487" s="399" t="s">
        <v>951</v>
      </c>
    </row>
    <row r="5488" spans="1:12" ht="13.5">
      <c r="A5488" s="399" t="s">
        <v>6836</v>
      </c>
      <c r="B5488" s="399" t="s">
        <v>6837</v>
      </c>
      <c r="C5488" s="399" t="s">
        <v>6872</v>
      </c>
      <c r="D5488" s="399" t="s">
        <v>6873</v>
      </c>
      <c r="E5488" s="400" t="s">
        <v>947</v>
      </c>
      <c r="F5488" s="399" t="s">
        <v>947</v>
      </c>
      <c r="G5488" s="399">
        <v>87550</v>
      </c>
      <c r="H5488" s="399" t="s">
        <v>6922</v>
      </c>
      <c r="I5488" s="399" t="s">
        <v>1205</v>
      </c>
      <c r="J5488" s="399" t="s">
        <v>1037</v>
      </c>
      <c r="K5488" s="400">
        <v>19.39</v>
      </c>
      <c r="L5488" s="399" t="s">
        <v>951</v>
      </c>
    </row>
    <row r="5489" spans="1:12" ht="13.5">
      <c r="A5489" s="399" t="s">
        <v>6836</v>
      </c>
      <c r="B5489" s="399" t="s">
        <v>6837</v>
      </c>
      <c r="C5489" s="399" t="s">
        <v>6872</v>
      </c>
      <c r="D5489" s="399" t="s">
        <v>6873</v>
      </c>
      <c r="E5489" s="400" t="s">
        <v>947</v>
      </c>
      <c r="F5489" s="399" t="s">
        <v>947</v>
      </c>
      <c r="G5489" s="399">
        <v>87553</v>
      </c>
      <c r="H5489" s="399" t="s">
        <v>6923</v>
      </c>
      <c r="I5489" s="399" t="s">
        <v>1205</v>
      </c>
      <c r="J5489" s="399" t="s">
        <v>1037</v>
      </c>
      <c r="K5489" s="400">
        <v>14.12</v>
      </c>
      <c r="L5489" s="399" t="s">
        <v>951</v>
      </c>
    </row>
    <row r="5490" spans="1:12" ht="13.5">
      <c r="A5490" s="399" t="s">
        <v>6836</v>
      </c>
      <c r="B5490" s="399" t="s">
        <v>6837</v>
      </c>
      <c r="C5490" s="399" t="s">
        <v>6872</v>
      </c>
      <c r="D5490" s="399" t="s">
        <v>6873</v>
      </c>
      <c r="E5490" s="400" t="s">
        <v>947</v>
      </c>
      <c r="F5490" s="399" t="s">
        <v>947</v>
      </c>
      <c r="G5490" s="399">
        <v>87554</v>
      </c>
      <c r="H5490" s="399" t="s">
        <v>6924</v>
      </c>
      <c r="I5490" s="399" t="s">
        <v>1205</v>
      </c>
      <c r="J5490" s="399" t="s">
        <v>1037</v>
      </c>
      <c r="K5490" s="400">
        <v>16.260000000000002</v>
      </c>
      <c r="L5490" s="399" t="s">
        <v>951</v>
      </c>
    </row>
    <row r="5491" spans="1:12" ht="13.5">
      <c r="A5491" s="399" t="s">
        <v>6836</v>
      </c>
      <c r="B5491" s="399" t="s">
        <v>6837</v>
      </c>
      <c r="C5491" s="399" t="s">
        <v>6872</v>
      </c>
      <c r="D5491" s="399" t="s">
        <v>6873</v>
      </c>
      <c r="E5491" s="400" t="s">
        <v>947</v>
      </c>
      <c r="F5491" s="399" t="s">
        <v>947</v>
      </c>
      <c r="G5491" s="399">
        <v>87555</v>
      </c>
      <c r="H5491" s="399" t="s">
        <v>6925</v>
      </c>
      <c r="I5491" s="399" t="s">
        <v>1205</v>
      </c>
      <c r="J5491" s="399" t="s">
        <v>1037</v>
      </c>
      <c r="K5491" s="400">
        <v>26.53</v>
      </c>
      <c r="L5491" s="399" t="s">
        <v>951</v>
      </c>
    </row>
    <row r="5492" spans="1:12" ht="13.5">
      <c r="A5492" s="399" t="s">
        <v>6836</v>
      </c>
      <c r="B5492" s="399" t="s">
        <v>6837</v>
      </c>
      <c r="C5492" s="399" t="s">
        <v>6872</v>
      </c>
      <c r="D5492" s="399" t="s">
        <v>6873</v>
      </c>
      <c r="E5492" s="400" t="s">
        <v>947</v>
      </c>
      <c r="F5492" s="399" t="s">
        <v>947</v>
      </c>
      <c r="G5492" s="399">
        <v>87556</v>
      </c>
      <c r="H5492" s="399" t="s">
        <v>6926</v>
      </c>
      <c r="I5492" s="399" t="s">
        <v>1205</v>
      </c>
      <c r="J5492" s="399" t="s">
        <v>1037</v>
      </c>
      <c r="K5492" s="400">
        <v>23.84</v>
      </c>
      <c r="L5492" s="399" t="s">
        <v>951</v>
      </c>
    </row>
    <row r="5493" spans="1:12" ht="13.5">
      <c r="A5493" s="399" t="s">
        <v>6836</v>
      </c>
      <c r="B5493" s="399" t="s">
        <v>6837</v>
      </c>
      <c r="C5493" s="399" t="s">
        <v>6872</v>
      </c>
      <c r="D5493" s="399" t="s">
        <v>6873</v>
      </c>
      <c r="E5493" s="400" t="s">
        <v>947</v>
      </c>
      <c r="F5493" s="399" t="s">
        <v>947</v>
      </c>
      <c r="G5493" s="399">
        <v>87557</v>
      </c>
      <c r="H5493" s="399" t="s">
        <v>6927</v>
      </c>
      <c r="I5493" s="399" t="s">
        <v>1205</v>
      </c>
      <c r="J5493" s="399" t="s">
        <v>1037</v>
      </c>
      <c r="K5493" s="400">
        <v>22.87</v>
      </c>
      <c r="L5493" s="399" t="s">
        <v>951</v>
      </c>
    </row>
    <row r="5494" spans="1:12" ht="13.5">
      <c r="A5494" s="399" t="s">
        <v>6836</v>
      </c>
      <c r="B5494" s="399" t="s">
        <v>6837</v>
      </c>
      <c r="C5494" s="399" t="s">
        <v>6872</v>
      </c>
      <c r="D5494" s="399" t="s">
        <v>6873</v>
      </c>
      <c r="E5494" s="400" t="s">
        <v>947</v>
      </c>
      <c r="F5494" s="399" t="s">
        <v>947</v>
      </c>
      <c r="G5494" s="399">
        <v>87559</v>
      </c>
      <c r="H5494" s="399" t="s">
        <v>6928</v>
      </c>
      <c r="I5494" s="399" t="s">
        <v>1205</v>
      </c>
      <c r="J5494" s="399" t="s">
        <v>1037</v>
      </c>
      <c r="K5494" s="400">
        <v>20.170000000000002</v>
      </c>
      <c r="L5494" s="399" t="s">
        <v>951</v>
      </c>
    </row>
    <row r="5495" spans="1:12" ht="13.5">
      <c r="A5495" s="399" t="s">
        <v>6836</v>
      </c>
      <c r="B5495" s="399" t="s">
        <v>6837</v>
      </c>
      <c r="C5495" s="399" t="s">
        <v>6872</v>
      </c>
      <c r="D5495" s="399" t="s">
        <v>6873</v>
      </c>
      <c r="E5495" s="400" t="s">
        <v>947</v>
      </c>
      <c r="F5495" s="399" t="s">
        <v>947</v>
      </c>
      <c r="G5495" s="399">
        <v>87561</v>
      </c>
      <c r="H5495" s="399" t="s">
        <v>6929</v>
      </c>
      <c r="I5495" s="399" t="s">
        <v>1205</v>
      </c>
      <c r="J5495" s="399" t="s">
        <v>1037</v>
      </c>
      <c r="K5495" s="400">
        <v>23.11</v>
      </c>
      <c r="L5495" s="399" t="s">
        <v>951</v>
      </c>
    </row>
    <row r="5496" spans="1:12" ht="13.5">
      <c r="A5496" s="399" t="s">
        <v>6836</v>
      </c>
      <c r="B5496" s="399" t="s">
        <v>6837</v>
      </c>
      <c r="C5496" s="399" t="s">
        <v>6872</v>
      </c>
      <c r="D5496" s="399" t="s">
        <v>6873</v>
      </c>
      <c r="E5496" s="400" t="s">
        <v>947</v>
      </c>
      <c r="F5496" s="399" t="s">
        <v>947</v>
      </c>
      <c r="G5496" s="399">
        <v>87775</v>
      </c>
      <c r="H5496" s="399" t="s">
        <v>6930</v>
      </c>
      <c r="I5496" s="399" t="s">
        <v>1205</v>
      </c>
      <c r="J5496" s="399" t="s">
        <v>1037</v>
      </c>
      <c r="K5496" s="400">
        <v>44.54</v>
      </c>
      <c r="L5496" s="399" t="s">
        <v>951</v>
      </c>
    </row>
    <row r="5497" spans="1:12" ht="13.5">
      <c r="A5497" s="399" t="s">
        <v>6836</v>
      </c>
      <c r="B5497" s="399" t="s">
        <v>6837</v>
      </c>
      <c r="C5497" s="399" t="s">
        <v>6872</v>
      </c>
      <c r="D5497" s="399" t="s">
        <v>6873</v>
      </c>
      <c r="E5497" s="400" t="s">
        <v>947</v>
      </c>
      <c r="F5497" s="399" t="s">
        <v>947</v>
      </c>
      <c r="G5497" s="399">
        <v>87777</v>
      </c>
      <c r="H5497" s="399" t="s">
        <v>6931</v>
      </c>
      <c r="I5497" s="399" t="s">
        <v>1205</v>
      </c>
      <c r="J5497" s="399" t="s">
        <v>1037</v>
      </c>
      <c r="K5497" s="400">
        <v>47.7</v>
      </c>
      <c r="L5497" s="399" t="s">
        <v>951</v>
      </c>
    </row>
    <row r="5498" spans="1:12" ht="13.5">
      <c r="A5498" s="399" t="s">
        <v>6836</v>
      </c>
      <c r="B5498" s="399" t="s">
        <v>6837</v>
      </c>
      <c r="C5498" s="399" t="s">
        <v>6872</v>
      </c>
      <c r="D5498" s="399" t="s">
        <v>6873</v>
      </c>
      <c r="E5498" s="400" t="s">
        <v>947</v>
      </c>
      <c r="F5498" s="399" t="s">
        <v>947</v>
      </c>
      <c r="G5498" s="399">
        <v>87778</v>
      </c>
      <c r="H5498" s="399" t="s">
        <v>6932</v>
      </c>
      <c r="I5498" s="399" t="s">
        <v>1205</v>
      </c>
      <c r="J5498" s="399" t="s">
        <v>1037</v>
      </c>
      <c r="K5498" s="400">
        <v>51.02</v>
      </c>
      <c r="L5498" s="399" t="s">
        <v>951</v>
      </c>
    </row>
    <row r="5499" spans="1:12" ht="13.5">
      <c r="A5499" s="399" t="s">
        <v>6836</v>
      </c>
      <c r="B5499" s="399" t="s">
        <v>6837</v>
      </c>
      <c r="C5499" s="399" t="s">
        <v>6872</v>
      </c>
      <c r="D5499" s="399" t="s">
        <v>6873</v>
      </c>
      <c r="E5499" s="400" t="s">
        <v>947</v>
      </c>
      <c r="F5499" s="399" t="s">
        <v>947</v>
      </c>
      <c r="G5499" s="399">
        <v>87779</v>
      </c>
      <c r="H5499" s="399" t="s">
        <v>6933</v>
      </c>
      <c r="I5499" s="399" t="s">
        <v>1205</v>
      </c>
      <c r="J5499" s="399" t="s">
        <v>1037</v>
      </c>
      <c r="K5499" s="400">
        <v>51.87</v>
      </c>
      <c r="L5499" s="399" t="s">
        <v>951</v>
      </c>
    </row>
    <row r="5500" spans="1:12" ht="13.5">
      <c r="A5500" s="399" t="s">
        <v>6836</v>
      </c>
      <c r="B5500" s="399" t="s">
        <v>6837</v>
      </c>
      <c r="C5500" s="399" t="s">
        <v>6872</v>
      </c>
      <c r="D5500" s="399" t="s">
        <v>6873</v>
      </c>
      <c r="E5500" s="400" t="s">
        <v>947</v>
      </c>
      <c r="F5500" s="399" t="s">
        <v>947</v>
      </c>
      <c r="G5500" s="399">
        <v>87781</v>
      </c>
      <c r="H5500" s="399" t="s">
        <v>6934</v>
      </c>
      <c r="I5500" s="399" t="s">
        <v>1205</v>
      </c>
      <c r="J5500" s="399" t="s">
        <v>1037</v>
      </c>
      <c r="K5500" s="400">
        <v>56.12</v>
      </c>
      <c r="L5500" s="399" t="s">
        <v>951</v>
      </c>
    </row>
    <row r="5501" spans="1:12" ht="13.5">
      <c r="A5501" s="399" t="s">
        <v>6836</v>
      </c>
      <c r="B5501" s="399" t="s">
        <v>6837</v>
      </c>
      <c r="C5501" s="399" t="s">
        <v>6872</v>
      </c>
      <c r="D5501" s="399" t="s">
        <v>6873</v>
      </c>
      <c r="E5501" s="400" t="s">
        <v>947</v>
      </c>
      <c r="F5501" s="399" t="s">
        <v>947</v>
      </c>
      <c r="G5501" s="399">
        <v>87783</v>
      </c>
      <c r="H5501" s="399" t="s">
        <v>6935</v>
      </c>
      <c r="I5501" s="399" t="s">
        <v>1205</v>
      </c>
      <c r="J5501" s="399" t="s">
        <v>1037</v>
      </c>
      <c r="K5501" s="400">
        <v>62.31</v>
      </c>
      <c r="L5501" s="399" t="s">
        <v>951</v>
      </c>
    </row>
    <row r="5502" spans="1:12" ht="13.5">
      <c r="A5502" s="399" t="s">
        <v>6836</v>
      </c>
      <c r="B5502" s="399" t="s">
        <v>6837</v>
      </c>
      <c r="C5502" s="399" t="s">
        <v>6872</v>
      </c>
      <c r="D5502" s="399" t="s">
        <v>6873</v>
      </c>
      <c r="E5502" s="400" t="s">
        <v>947</v>
      </c>
      <c r="F5502" s="399" t="s">
        <v>947</v>
      </c>
      <c r="G5502" s="399">
        <v>87784</v>
      </c>
      <c r="H5502" s="399" t="s">
        <v>6936</v>
      </c>
      <c r="I5502" s="399" t="s">
        <v>1205</v>
      </c>
      <c r="J5502" s="399" t="s">
        <v>1037</v>
      </c>
      <c r="K5502" s="400">
        <v>59.23</v>
      </c>
      <c r="L5502" s="399" t="s">
        <v>951</v>
      </c>
    </row>
    <row r="5503" spans="1:12" ht="13.5">
      <c r="A5503" s="399" t="s">
        <v>6836</v>
      </c>
      <c r="B5503" s="399" t="s">
        <v>6837</v>
      </c>
      <c r="C5503" s="399" t="s">
        <v>6872</v>
      </c>
      <c r="D5503" s="399" t="s">
        <v>6873</v>
      </c>
      <c r="E5503" s="400" t="s">
        <v>947</v>
      </c>
      <c r="F5503" s="399" t="s">
        <v>947</v>
      </c>
      <c r="G5503" s="399">
        <v>87786</v>
      </c>
      <c r="H5503" s="399" t="s">
        <v>6937</v>
      </c>
      <c r="I5503" s="399" t="s">
        <v>1205</v>
      </c>
      <c r="J5503" s="399" t="s">
        <v>1037</v>
      </c>
      <c r="K5503" s="400">
        <v>64.55</v>
      </c>
      <c r="L5503" s="399" t="s">
        <v>951</v>
      </c>
    </row>
    <row r="5504" spans="1:12" ht="13.5">
      <c r="A5504" s="399" t="s">
        <v>6836</v>
      </c>
      <c r="B5504" s="399" t="s">
        <v>6837</v>
      </c>
      <c r="C5504" s="399" t="s">
        <v>6872</v>
      </c>
      <c r="D5504" s="399" t="s">
        <v>6873</v>
      </c>
      <c r="E5504" s="400" t="s">
        <v>947</v>
      </c>
      <c r="F5504" s="399" t="s">
        <v>947</v>
      </c>
      <c r="G5504" s="399">
        <v>87787</v>
      </c>
      <c r="H5504" s="399" t="s">
        <v>6938</v>
      </c>
      <c r="I5504" s="399" t="s">
        <v>1205</v>
      </c>
      <c r="J5504" s="399" t="s">
        <v>1037</v>
      </c>
      <c r="K5504" s="400">
        <v>73.599999999999994</v>
      </c>
      <c r="L5504" s="399" t="s">
        <v>951</v>
      </c>
    </row>
    <row r="5505" spans="1:12" ht="13.5">
      <c r="A5505" s="399" t="s">
        <v>6836</v>
      </c>
      <c r="B5505" s="399" t="s">
        <v>6837</v>
      </c>
      <c r="C5505" s="399" t="s">
        <v>6872</v>
      </c>
      <c r="D5505" s="399" t="s">
        <v>6873</v>
      </c>
      <c r="E5505" s="400" t="s">
        <v>947</v>
      </c>
      <c r="F5505" s="399" t="s">
        <v>947</v>
      </c>
      <c r="G5505" s="399">
        <v>87788</v>
      </c>
      <c r="H5505" s="399" t="s">
        <v>6939</v>
      </c>
      <c r="I5505" s="399" t="s">
        <v>1205</v>
      </c>
      <c r="J5505" s="399" t="s">
        <v>1037</v>
      </c>
      <c r="K5505" s="400">
        <v>76.540000000000006</v>
      </c>
      <c r="L5505" s="399" t="s">
        <v>951</v>
      </c>
    </row>
    <row r="5506" spans="1:12" ht="13.5">
      <c r="A5506" s="399" t="s">
        <v>6836</v>
      </c>
      <c r="B5506" s="399" t="s">
        <v>6837</v>
      </c>
      <c r="C5506" s="399" t="s">
        <v>6872</v>
      </c>
      <c r="D5506" s="399" t="s">
        <v>6873</v>
      </c>
      <c r="E5506" s="400" t="s">
        <v>947</v>
      </c>
      <c r="F5506" s="399" t="s">
        <v>947</v>
      </c>
      <c r="G5506" s="399">
        <v>87790</v>
      </c>
      <c r="H5506" s="399" t="s">
        <v>6940</v>
      </c>
      <c r="I5506" s="399" t="s">
        <v>1205</v>
      </c>
      <c r="J5506" s="399" t="s">
        <v>1037</v>
      </c>
      <c r="K5506" s="400">
        <v>82.4</v>
      </c>
      <c r="L5506" s="399" t="s">
        <v>951</v>
      </c>
    </row>
    <row r="5507" spans="1:12" ht="13.5">
      <c r="A5507" s="399" t="s">
        <v>6836</v>
      </c>
      <c r="B5507" s="399" t="s">
        <v>6837</v>
      </c>
      <c r="C5507" s="399" t="s">
        <v>6872</v>
      </c>
      <c r="D5507" s="399" t="s">
        <v>6873</v>
      </c>
      <c r="E5507" s="400" t="s">
        <v>947</v>
      </c>
      <c r="F5507" s="399" t="s">
        <v>947</v>
      </c>
      <c r="G5507" s="399">
        <v>87791</v>
      </c>
      <c r="H5507" s="399" t="s">
        <v>6941</v>
      </c>
      <c r="I5507" s="399" t="s">
        <v>1205</v>
      </c>
      <c r="J5507" s="399" t="s">
        <v>1037</v>
      </c>
      <c r="K5507" s="400">
        <v>89.36</v>
      </c>
      <c r="L5507" s="399" t="s">
        <v>951</v>
      </c>
    </row>
    <row r="5508" spans="1:12" ht="13.5">
      <c r="A5508" s="399" t="s">
        <v>6836</v>
      </c>
      <c r="B5508" s="399" t="s">
        <v>6837</v>
      </c>
      <c r="C5508" s="399" t="s">
        <v>6872</v>
      </c>
      <c r="D5508" s="399" t="s">
        <v>6873</v>
      </c>
      <c r="E5508" s="400" t="s">
        <v>947</v>
      </c>
      <c r="F5508" s="399" t="s">
        <v>947</v>
      </c>
      <c r="G5508" s="399">
        <v>87792</v>
      </c>
      <c r="H5508" s="399" t="s">
        <v>6942</v>
      </c>
      <c r="I5508" s="399" t="s">
        <v>1205</v>
      </c>
      <c r="J5508" s="399" t="s">
        <v>1037</v>
      </c>
      <c r="K5508" s="400">
        <v>29.12</v>
      </c>
      <c r="L5508" s="399" t="s">
        <v>951</v>
      </c>
    </row>
    <row r="5509" spans="1:12" ht="13.5">
      <c r="A5509" s="399" t="s">
        <v>6836</v>
      </c>
      <c r="B5509" s="399" t="s">
        <v>6837</v>
      </c>
      <c r="C5509" s="399" t="s">
        <v>6872</v>
      </c>
      <c r="D5509" s="399" t="s">
        <v>6873</v>
      </c>
      <c r="E5509" s="400" t="s">
        <v>947</v>
      </c>
      <c r="F5509" s="399" t="s">
        <v>947</v>
      </c>
      <c r="G5509" s="399">
        <v>87794</v>
      </c>
      <c r="H5509" s="399" t="s">
        <v>6943</v>
      </c>
      <c r="I5509" s="399" t="s">
        <v>1205</v>
      </c>
      <c r="J5509" s="399" t="s">
        <v>1037</v>
      </c>
      <c r="K5509" s="400">
        <v>32.07</v>
      </c>
      <c r="L5509" s="399" t="s">
        <v>951</v>
      </c>
    </row>
    <row r="5510" spans="1:12" ht="13.5">
      <c r="A5510" s="399" t="s">
        <v>6836</v>
      </c>
      <c r="B5510" s="399" t="s">
        <v>6837</v>
      </c>
      <c r="C5510" s="399" t="s">
        <v>6872</v>
      </c>
      <c r="D5510" s="399" t="s">
        <v>6873</v>
      </c>
      <c r="E5510" s="400" t="s">
        <v>947</v>
      </c>
      <c r="F5510" s="399" t="s">
        <v>947</v>
      </c>
      <c r="G5510" s="399">
        <v>87795</v>
      </c>
      <c r="H5510" s="399" t="s">
        <v>6944</v>
      </c>
      <c r="I5510" s="399" t="s">
        <v>1205</v>
      </c>
      <c r="J5510" s="399" t="s">
        <v>1037</v>
      </c>
      <c r="K5510" s="400">
        <v>34.83</v>
      </c>
      <c r="L5510" s="399" t="s">
        <v>951</v>
      </c>
    </row>
    <row r="5511" spans="1:12" ht="13.5">
      <c r="A5511" s="399" t="s">
        <v>6836</v>
      </c>
      <c r="B5511" s="399" t="s">
        <v>6837</v>
      </c>
      <c r="C5511" s="399" t="s">
        <v>6872</v>
      </c>
      <c r="D5511" s="399" t="s">
        <v>6873</v>
      </c>
      <c r="E5511" s="400" t="s">
        <v>947</v>
      </c>
      <c r="F5511" s="399" t="s">
        <v>947</v>
      </c>
      <c r="G5511" s="399">
        <v>87797</v>
      </c>
      <c r="H5511" s="399" t="s">
        <v>6945</v>
      </c>
      <c r="I5511" s="399" t="s">
        <v>1205</v>
      </c>
      <c r="J5511" s="399" t="s">
        <v>1037</v>
      </c>
      <c r="K5511" s="400">
        <v>36.18</v>
      </c>
      <c r="L5511" s="399" t="s">
        <v>951</v>
      </c>
    </row>
    <row r="5512" spans="1:12" ht="13.5">
      <c r="A5512" s="399" t="s">
        <v>6836</v>
      </c>
      <c r="B5512" s="399" t="s">
        <v>6837</v>
      </c>
      <c r="C5512" s="399" t="s">
        <v>6872</v>
      </c>
      <c r="D5512" s="399" t="s">
        <v>6873</v>
      </c>
      <c r="E5512" s="400" t="s">
        <v>947</v>
      </c>
      <c r="F5512" s="399" t="s">
        <v>947</v>
      </c>
      <c r="G5512" s="399">
        <v>87799</v>
      </c>
      <c r="H5512" s="399" t="s">
        <v>6946</v>
      </c>
      <c r="I5512" s="399" t="s">
        <v>1205</v>
      </c>
      <c r="J5512" s="399" t="s">
        <v>1037</v>
      </c>
      <c r="K5512" s="400">
        <v>40.14</v>
      </c>
      <c r="L5512" s="399" t="s">
        <v>951</v>
      </c>
    </row>
    <row r="5513" spans="1:12" ht="13.5">
      <c r="A5513" s="399" t="s">
        <v>6836</v>
      </c>
      <c r="B5513" s="399" t="s">
        <v>6837</v>
      </c>
      <c r="C5513" s="399" t="s">
        <v>6872</v>
      </c>
      <c r="D5513" s="399" t="s">
        <v>6873</v>
      </c>
      <c r="E5513" s="400" t="s">
        <v>947</v>
      </c>
      <c r="F5513" s="399" t="s">
        <v>947</v>
      </c>
      <c r="G5513" s="399">
        <v>87800</v>
      </c>
      <c r="H5513" s="399" t="s">
        <v>6947</v>
      </c>
      <c r="I5513" s="399" t="s">
        <v>1205</v>
      </c>
      <c r="J5513" s="399" t="s">
        <v>1037</v>
      </c>
      <c r="K5513" s="400">
        <v>45.58</v>
      </c>
      <c r="L5513" s="399" t="s">
        <v>951</v>
      </c>
    </row>
    <row r="5514" spans="1:12" ht="13.5">
      <c r="A5514" s="399" t="s">
        <v>6836</v>
      </c>
      <c r="B5514" s="399" t="s">
        <v>6837</v>
      </c>
      <c r="C5514" s="399" t="s">
        <v>6872</v>
      </c>
      <c r="D5514" s="399" t="s">
        <v>6873</v>
      </c>
      <c r="E5514" s="400" t="s">
        <v>947</v>
      </c>
      <c r="F5514" s="399" t="s">
        <v>947</v>
      </c>
      <c r="G5514" s="399">
        <v>87801</v>
      </c>
      <c r="H5514" s="399" t="s">
        <v>6948</v>
      </c>
      <c r="I5514" s="399" t="s">
        <v>1205</v>
      </c>
      <c r="J5514" s="399" t="s">
        <v>1037</v>
      </c>
      <c r="K5514" s="400">
        <v>43.26</v>
      </c>
      <c r="L5514" s="399" t="s">
        <v>951</v>
      </c>
    </row>
    <row r="5515" spans="1:12" ht="13.5">
      <c r="A5515" s="399" t="s">
        <v>6836</v>
      </c>
      <c r="B5515" s="399" t="s">
        <v>6837</v>
      </c>
      <c r="C5515" s="399" t="s">
        <v>6872</v>
      </c>
      <c r="D5515" s="399" t="s">
        <v>6873</v>
      </c>
      <c r="E5515" s="400" t="s">
        <v>947</v>
      </c>
      <c r="F5515" s="399" t="s">
        <v>947</v>
      </c>
      <c r="G5515" s="399">
        <v>87803</v>
      </c>
      <c r="H5515" s="399" t="s">
        <v>6949</v>
      </c>
      <c r="I5515" s="399" t="s">
        <v>1205</v>
      </c>
      <c r="J5515" s="399" t="s">
        <v>1037</v>
      </c>
      <c r="K5515" s="400">
        <v>48.23</v>
      </c>
      <c r="L5515" s="399" t="s">
        <v>951</v>
      </c>
    </row>
    <row r="5516" spans="1:12" ht="13.5">
      <c r="A5516" s="399" t="s">
        <v>6836</v>
      </c>
      <c r="B5516" s="399" t="s">
        <v>6837</v>
      </c>
      <c r="C5516" s="399" t="s">
        <v>6872</v>
      </c>
      <c r="D5516" s="399" t="s">
        <v>6873</v>
      </c>
      <c r="E5516" s="400" t="s">
        <v>947</v>
      </c>
      <c r="F5516" s="399" t="s">
        <v>947</v>
      </c>
      <c r="G5516" s="399">
        <v>87804</v>
      </c>
      <c r="H5516" s="399" t="s">
        <v>6950</v>
      </c>
      <c r="I5516" s="399" t="s">
        <v>1205</v>
      </c>
      <c r="J5516" s="399" t="s">
        <v>1037</v>
      </c>
      <c r="K5516" s="400">
        <v>56.34</v>
      </c>
      <c r="L5516" s="399" t="s">
        <v>951</v>
      </c>
    </row>
    <row r="5517" spans="1:12" ht="13.5">
      <c r="A5517" s="399" t="s">
        <v>6836</v>
      </c>
      <c r="B5517" s="399" t="s">
        <v>6837</v>
      </c>
      <c r="C5517" s="399" t="s">
        <v>6872</v>
      </c>
      <c r="D5517" s="399" t="s">
        <v>6873</v>
      </c>
      <c r="E5517" s="400" t="s">
        <v>947</v>
      </c>
      <c r="F5517" s="399" t="s">
        <v>947</v>
      </c>
      <c r="G5517" s="399">
        <v>87805</v>
      </c>
      <c r="H5517" s="399" t="s">
        <v>6951</v>
      </c>
      <c r="I5517" s="399" t="s">
        <v>1205</v>
      </c>
      <c r="J5517" s="399" t="s">
        <v>1037</v>
      </c>
      <c r="K5517" s="400">
        <v>49.91</v>
      </c>
      <c r="L5517" s="399" t="s">
        <v>951</v>
      </c>
    </row>
    <row r="5518" spans="1:12" ht="13.5">
      <c r="A5518" s="399" t="s">
        <v>6836</v>
      </c>
      <c r="B5518" s="399" t="s">
        <v>6837</v>
      </c>
      <c r="C5518" s="399" t="s">
        <v>6872</v>
      </c>
      <c r="D5518" s="399" t="s">
        <v>6873</v>
      </c>
      <c r="E5518" s="400" t="s">
        <v>947</v>
      </c>
      <c r="F5518" s="399" t="s">
        <v>947</v>
      </c>
      <c r="G5518" s="399">
        <v>87807</v>
      </c>
      <c r="H5518" s="399" t="s">
        <v>6952</v>
      </c>
      <c r="I5518" s="399" t="s">
        <v>1205</v>
      </c>
      <c r="J5518" s="399" t="s">
        <v>1037</v>
      </c>
      <c r="K5518" s="400">
        <v>55.38</v>
      </c>
      <c r="L5518" s="399" t="s">
        <v>951</v>
      </c>
    </row>
    <row r="5519" spans="1:12" ht="13.5">
      <c r="A5519" s="399" t="s">
        <v>6836</v>
      </c>
      <c r="B5519" s="399" t="s">
        <v>6837</v>
      </c>
      <c r="C5519" s="399" t="s">
        <v>6872</v>
      </c>
      <c r="D5519" s="399" t="s">
        <v>6873</v>
      </c>
      <c r="E5519" s="400" t="s">
        <v>947</v>
      </c>
      <c r="F5519" s="399" t="s">
        <v>947</v>
      </c>
      <c r="G5519" s="399">
        <v>87808</v>
      </c>
      <c r="H5519" s="399" t="s">
        <v>6953</v>
      </c>
      <c r="I5519" s="399" t="s">
        <v>1205</v>
      </c>
      <c r="J5519" s="399" t="s">
        <v>1037</v>
      </c>
      <c r="K5519" s="400">
        <v>61.32</v>
      </c>
      <c r="L5519" s="399" t="s">
        <v>951</v>
      </c>
    </row>
    <row r="5520" spans="1:12" ht="13.5">
      <c r="A5520" s="399" t="s">
        <v>6836</v>
      </c>
      <c r="B5520" s="399" t="s">
        <v>6837</v>
      </c>
      <c r="C5520" s="399" t="s">
        <v>6872</v>
      </c>
      <c r="D5520" s="399" t="s">
        <v>6873</v>
      </c>
      <c r="E5520" s="400" t="s">
        <v>947</v>
      </c>
      <c r="F5520" s="399" t="s">
        <v>947</v>
      </c>
      <c r="G5520" s="399">
        <v>87809</v>
      </c>
      <c r="H5520" s="399" t="s">
        <v>6954</v>
      </c>
      <c r="I5520" s="399" t="s">
        <v>1205</v>
      </c>
      <c r="J5520" s="399" t="s">
        <v>1037</v>
      </c>
      <c r="K5520" s="400">
        <v>72.05</v>
      </c>
      <c r="L5520" s="399" t="s">
        <v>951</v>
      </c>
    </row>
    <row r="5521" spans="1:12" ht="13.5">
      <c r="A5521" s="399" t="s">
        <v>6836</v>
      </c>
      <c r="B5521" s="399" t="s">
        <v>6837</v>
      </c>
      <c r="C5521" s="399" t="s">
        <v>6872</v>
      </c>
      <c r="D5521" s="399" t="s">
        <v>6873</v>
      </c>
      <c r="E5521" s="400" t="s">
        <v>947</v>
      </c>
      <c r="F5521" s="399" t="s">
        <v>947</v>
      </c>
      <c r="G5521" s="399">
        <v>87811</v>
      </c>
      <c r="H5521" s="399" t="s">
        <v>6955</v>
      </c>
      <c r="I5521" s="399" t="s">
        <v>1205</v>
      </c>
      <c r="J5521" s="399" t="s">
        <v>1037</v>
      </c>
      <c r="K5521" s="400">
        <v>75</v>
      </c>
      <c r="L5521" s="399" t="s">
        <v>951</v>
      </c>
    </row>
    <row r="5522" spans="1:12" ht="13.5">
      <c r="A5522" s="399" t="s">
        <v>6836</v>
      </c>
      <c r="B5522" s="399" t="s">
        <v>6837</v>
      </c>
      <c r="C5522" s="399" t="s">
        <v>6872</v>
      </c>
      <c r="D5522" s="399" t="s">
        <v>6873</v>
      </c>
      <c r="E5522" s="400" t="s">
        <v>947</v>
      </c>
      <c r="F5522" s="399" t="s">
        <v>947</v>
      </c>
      <c r="G5522" s="399">
        <v>87812</v>
      </c>
      <c r="H5522" s="399" t="s">
        <v>6956</v>
      </c>
      <c r="I5522" s="399" t="s">
        <v>1205</v>
      </c>
      <c r="J5522" s="399" t="s">
        <v>1037</v>
      </c>
      <c r="K5522" s="400">
        <v>77.38</v>
      </c>
      <c r="L5522" s="399" t="s">
        <v>951</v>
      </c>
    </row>
    <row r="5523" spans="1:12" ht="13.5">
      <c r="A5523" s="399" t="s">
        <v>6836</v>
      </c>
      <c r="B5523" s="399" t="s">
        <v>6837</v>
      </c>
      <c r="C5523" s="399" t="s">
        <v>6872</v>
      </c>
      <c r="D5523" s="399" t="s">
        <v>6873</v>
      </c>
      <c r="E5523" s="400" t="s">
        <v>947</v>
      </c>
      <c r="F5523" s="399" t="s">
        <v>947</v>
      </c>
      <c r="G5523" s="399">
        <v>87813</v>
      </c>
      <c r="H5523" s="399" t="s">
        <v>6957</v>
      </c>
      <c r="I5523" s="399" t="s">
        <v>1205</v>
      </c>
      <c r="J5523" s="399" t="s">
        <v>1037</v>
      </c>
      <c r="K5523" s="400">
        <v>79.13</v>
      </c>
      <c r="L5523" s="399" t="s">
        <v>951</v>
      </c>
    </row>
    <row r="5524" spans="1:12" ht="13.5">
      <c r="A5524" s="399" t="s">
        <v>6836</v>
      </c>
      <c r="B5524" s="399" t="s">
        <v>6837</v>
      </c>
      <c r="C5524" s="399" t="s">
        <v>6872</v>
      </c>
      <c r="D5524" s="399" t="s">
        <v>6873</v>
      </c>
      <c r="E5524" s="400" t="s">
        <v>947</v>
      </c>
      <c r="F5524" s="399" t="s">
        <v>947</v>
      </c>
      <c r="G5524" s="399">
        <v>87815</v>
      </c>
      <c r="H5524" s="399" t="s">
        <v>6958</v>
      </c>
      <c r="I5524" s="399" t="s">
        <v>1205</v>
      </c>
      <c r="J5524" s="399" t="s">
        <v>1037</v>
      </c>
      <c r="K5524" s="400">
        <v>83.09</v>
      </c>
      <c r="L5524" s="399" t="s">
        <v>951</v>
      </c>
    </row>
    <row r="5525" spans="1:12" ht="13.5">
      <c r="A5525" s="399" t="s">
        <v>6836</v>
      </c>
      <c r="B5525" s="399" t="s">
        <v>6837</v>
      </c>
      <c r="C5525" s="399" t="s">
        <v>6872</v>
      </c>
      <c r="D5525" s="399" t="s">
        <v>6873</v>
      </c>
      <c r="E5525" s="400" t="s">
        <v>947</v>
      </c>
      <c r="F5525" s="399" t="s">
        <v>947</v>
      </c>
      <c r="G5525" s="399">
        <v>87816</v>
      </c>
      <c r="H5525" s="399" t="s">
        <v>6959</v>
      </c>
      <c r="I5525" s="399" t="s">
        <v>1205</v>
      </c>
      <c r="J5525" s="399" t="s">
        <v>1037</v>
      </c>
      <c r="K5525" s="400">
        <v>88.14</v>
      </c>
      <c r="L5525" s="399" t="s">
        <v>951</v>
      </c>
    </row>
    <row r="5526" spans="1:12" ht="13.5">
      <c r="A5526" s="399" t="s">
        <v>6836</v>
      </c>
      <c r="B5526" s="399" t="s">
        <v>6837</v>
      </c>
      <c r="C5526" s="399" t="s">
        <v>6872</v>
      </c>
      <c r="D5526" s="399" t="s">
        <v>6873</v>
      </c>
      <c r="E5526" s="400" t="s">
        <v>947</v>
      </c>
      <c r="F5526" s="399" t="s">
        <v>947</v>
      </c>
      <c r="G5526" s="399">
        <v>87817</v>
      </c>
      <c r="H5526" s="399" t="s">
        <v>6960</v>
      </c>
      <c r="I5526" s="399" t="s">
        <v>1205</v>
      </c>
      <c r="J5526" s="399" t="s">
        <v>1037</v>
      </c>
      <c r="K5526" s="400">
        <v>85.81</v>
      </c>
      <c r="L5526" s="399" t="s">
        <v>951</v>
      </c>
    </row>
    <row r="5527" spans="1:12" ht="13.5">
      <c r="A5527" s="399" t="s">
        <v>6836</v>
      </c>
      <c r="B5527" s="399" t="s">
        <v>6837</v>
      </c>
      <c r="C5527" s="399" t="s">
        <v>6872</v>
      </c>
      <c r="D5527" s="399" t="s">
        <v>6873</v>
      </c>
      <c r="E5527" s="400" t="s">
        <v>947</v>
      </c>
      <c r="F5527" s="399" t="s">
        <v>947</v>
      </c>
      <c r="G5527" s="399">
        <v>87819</v>
      </c>
      <c r="H5527" s="399" t="s">
        <v>6961</v>
      </c>
      <c r="I5527" s="399" t="s">
        <v>1205</v>
      </c>
      <c r="J5527" s="399" t="s">
        <v>1037</v>
      </c>
      <c r="K5527" s="400">
        <v>90.78</v>
      </c>
      <c r="L5527" s="399" t="s">
        <v>951</v>
      </c>
    </row>
    <row r="5528" spans="1:12" ht="13.5">
      <c r="A5528" s="399" t="s">
        <v>6836</v>
      </c>
      <c r="B5528" s="399" t="s">
        <v>6837</v>
      </c>
      <c r="C5528" s="399" t="s">
        <v>6872</v>
      </c>
      <c r="D5528" s="399" t="s">
        <v>6873</v>
      </c>
      <c r="E5528" s="400" t="s">
        <v>947</v>
      </c>
      <c r="F5528" s="399" t="s">
        <v>947</v>
      </c>
      <c r="G5528" s="399">
        <v>87820</v>
      </c>
      <c r="H5528" s="399" t="s">
        <v>6962</v>
      </c>
      <c r="I5528" s="399" t="s">
        <v>1205</v>
      </c>
      <c r="J5528" s="399" t="s">
        <v>1037</v>
      </c>
      <c r="K5528" s="400">
        <v>98.9</v>
      </c>
      <c r="L5528" s="399" t="s">
        <v>951</v>
      </c>
    </row>
    <row r="5529" spans="1:12" ht="13.5">
      <c r="A5529" s="399" t="s">
        <v>6836</v>
      </c>
      <c r="B5529" s="399" t="s">
        <v>6837</v>
      </c>
      <c r="C5529" s="399" t="s">
        <v>6872</v>
      </c>
      <c r="D5529" s="399" t="s">
        <v>6873</v>
      </c>
      <c r="E5529" s="400" t="s">
        <v>947</v>
      </c>
      <c r="F5529" s="399" t="s">
        <v>947</v>
      </c>
      <c r="G5529" s="399">
        <v>87821</v>
      </c>
      <c r="H5529" s="399" t="s">
        <v>6963</v>
      </c>
      <c r="I5529" s="399" t="s">
        <v>1205</v>
      </c>
      <c r="J5529" s="399" t="s">
        <v>1037</v>
      </c>
      <c r="K5529" s="400">
        <v>124.08</v>
      </c>
      <c r="L5529" s="399" t="s">
        <v>951</v>
      </c>
    </row>
    <row r="5530" spans="1:12" ht="13.5">
      <c r="A5530" s="399" t="s">
        <v>6836</v>
      </c>
      <c r="B5530" s="399" t="s">
        <v>6837</v>
      </c>
      <c r="C5530" s="399" t="s">
        <v>6872</v>
      </c>
      <c r="D5530" s="399" t="s">
        <v>6873</v>
      </c>
      <c r="E5530" s="400" t="s">
        <v>947</v>
      </c>
      <c r="F5530" s="399" t="s">
        <v>947</v>
      </c>
      <c r="G5530" s="399">
        <v>87823</v>
      </c>
      <c r="H5530" s="399" t="s">
        <v>6964</v>
      </c>
      <c r="I5530" s="399" t="s">
        <v>1205</v>
      </c>
      <c r="J5530" s="399" t="s">
        <v>1037</v>
      </c>
      <c r="K5530" s="400">
        <v>129.55000000000001</v>
      </c>
      <c r="L5530" s="399" t="s">
        <v>951</v>
      </c>
    </row>
    <row r="5531" spans="1:12" ht="13.5">
      <c r="A5531" s="399" t="s">
        <v>6836</v>
      </c>
      <c r="B5531" s="399" t="s">
        <v>6837</v>
      </c>
      <c r="C5531" s="399" t="s">
        <v>6872</v>
      </c>
      <c r="D5531" s="399" t="s">
        <v>6873</v>
      </c>
      <c r="E5531" s="400" t="s">
        <v>947</v>
      </c>
      <c r="F5531" s="399" t="s">
        <v>947</v>
      </c>
      <c r="G5531" s="399">
        <v>87824</v>
      </c>
      <c r="H5531" s="399" t="s">
        <v>6965</v>
      </c>
      <c r="I5531" s="399" t="s">
        <v>1205</v>
      </c>
      <c r="J5531" s="399" t="s">
        <v>1037</v>
      </c>
      <c r="K5531" s="400">
        <v>135.11000000000001</v>
      </c>
      <c r="L5531" s="399" t="s">
        <v>951</v>
      </c>
    </row>
    <row r="5532" spans="1:12" ht="13.5">
      <c r="A5532" s="399" t="s">
        <v>6836</v>
      </c>
      <c r="B5532" s="399" t="s">
        <v>6837</v>
      </c>
      <c r="C5532" s="399" t="s">
        <v>6872</v>
      </c>
      <c r="D5532" s="399" t="s">
        <v>6873</v>
      </c>
      <c r="E5532" s="400" t="s">
        <v>947</v>
      </c>
      <c r="F5532" s="399" t="s">
        <v>947</v>
      </c>
      <c r="G5532" s="399">
        <v>87825</v>
      </c>
      <c r="H5532" s="399" t="s">
        <v>6966</v>
      </c>
      <c r="I5532" s="399" t="s">
        <v>1205</v>
      </c>
      <c r="J5532" s="399" t="s">
        <v>1037</v>
      </c>
      <c r="K5532" s="400">
        <v>56.71</v>
      </c>
      <c r="L5532" s="399" t="s">
        <v>951</v>
      </c>
    </row>
    <row r="5533" spans="1:12" ht="13.5">
      <c r="A5533" s="399" t="s">
        <v>6836</v>
      </c>
      <c r="B5533" s="399" t="s">
        <v>6837</v>
      </c>
      <c r="C5533" s="399" t="s">
        <v>6872</v>
      </c>
      <c r="D5533" s="399" t="s">
        <v>6873</v>
      </c>
      <c r="E5533" s="400" t="s">
        <v>947</v>
      </c>
      <c r="F5533" s="399" t="s">
        <v>947</v>
      </c>
      <c r="G5533" s="399">
        <v>87827</v>
      </c>
      <c r="H5533" s="399" t="s">
        <v>6967</v>
      </c>
      <c r="I5533" s="399" t="s">
        <v>1205</v>
      </c>
      <c r="J5533" s="399" t="s">
        <v>1037</v>
      </c>
      <c r="K5533" s="400">
        <v>60.33</v>
      </c>
      <c r="L5533" s="399" t="s">
        <v>951</v>
      </c>
    </row>
    <row r="5534" spans="1:12" ht="13.5">
      <c r="A5534" s="399" t="s">
        <v>6836</v>
      </c>
      <c r="B5534" s="399" t="s">
        <v>6837</v>
      </c>
      <c r="C5534" s="399" t="s">
        <v>6872</v>
      </c>
      <c r="D5534" s="399" t="s">
        <v>6873</v>
      </c>
      <c r="E5534" s="400" t="s">
        <v>947</v>
      </c>
      <c r="F5534" s="399" t="s">
        <v>947</v>
      </c>
      <c r="G5534" s="399">
        <v>87828</v>
      </c>
      <c r="H5534" s="399" t="s">
        <v>6968</v>
      </c>
      <c r="I5534" s="399" t="s">
        <v>1205</v>
      </c>
      <c r="J5534" s="399" t="s">
        <v>1037</v>
      </c>
      <c r="K5534" s="400">
        <v>64.86</v>
      </c>
      <c r="L5534" s="399" t="s">
        <v>951</v>
      </c>
    </row>
    <row r="5535" spans="1:12" ht="13.5">
      <c r="A5535" s="399" t="s">
        <v>6836</v>
      </c>
      <c r="B5535" s="399" t="s">
        <v>6837</v>
      </c>
      <c r="C5535" s="399" t="s">
        <v>6872</v>
      </c>
      <c r="D5535" s="399" t="s">
        <v>6873</v>
      </c>
      <c r="E5535" s="400" t="s">
        <v>947</v>
      </c>
      <c r="F5535" s="399" t="s">
        <v>947</v>
      </c>
      <c r="G5535" s="399">
        <v>87829</v>
      </c>
      <c r="H5535" s="399" t="s">
        <v>6969</v>
      </c>
      <c r="I5535" s="399" t="s">
        <v>1205</v>
      </c>
      <c r="J5535" s="399" t="s">
        <v>1037</v>
      </c>
      <c r="K5535" s="400">
        <v>64.64</v>
      </c>
      <c r="L5535" s="399" t="s">
        <v>951</v>
      </c>
    </row>
    <row r="5536" spans="1:12" ht="13.5">
      <c r="A5536" s="399" t="s">
        <v>6836</v>
      </c>
      <c r="B5536" s="399" t="s">
        <v>6837</v>
      </c>
      <c r="C5536" s="399" t="s">
        <v>6872</v>
      </c>
      <c r="D5536" s="399" t="s">
        <v>6873</v>
      </c>
      <c r="E5536" s="400" t="s">
        <v>947</v>
      </c>
      <c r="F5536" s="399" t="s">
        <v>947</v>
      </c>
      <c r="G5536" s="399">
        <v>87831</v>
      </c>
      <c r="H5536" s="399" t="s">
        <v>6970</v>
      </c>
      <c r="I5536" s="399" t="s">
        <v>1205</v>
      </c>
      <c r="J5536" s="399" t="s">
        <v>1037</v>
      </c>
      <c r="K5536" s="400">
        <v>69.489999999999995</v>
      </c>
      <c r="L5536" s="399" t="s">
        <v>951</v>
      </c>
    </row>
    <row r="5537" spans="1:12" ht="13.5">
      <c r="A5537" s="399" t="s">
        <v>6836</v>
      </c>
      <c r="B5537" s="399" t="s">
        <v>6837</v>
      </c>
      <c r="C5537" s="399" t="s">
        <v>6872</v>
      </c>
      <c r="D5537" s="399" t="s">
        <v>6873</v>
      </c>
      <c r="E5537" s="400" t="s">
        <v>947</v>
      </c>
      <c r="F5537" s="399" t="s">
        <v>947</v>
      </c>
      <c r="G5537" s="399">
        <v>87832</v>
      </c>
      <c r="H5537" s="399" t="s">
        <v>6971</v>
      </c>
      <c r="I5537" s="399" t="s">
        <v>1205</v>
      </c>
      <c r="J5537" s="399" t="s">
        <v>1037</v>
      </c>
      <c r="K5537" s="400">
        <v>77.290000000000006</v>
      </c>
      <c r="L5537" s="399" t="s">
        <v>951</v>
      </c>
    </row>
    <row r="5538" spans="1:12" ht="13.5">
      <c r="A5538" s="399" t="s">
        <v>6836</v>
      </c>
      <c r="B5538" s="399" t="s">
        <v>6837</v>
      </c>
      <c r="C5538" s="399" t="s">
        <v>6872</v>
      </c>
      <c r="D5538" s="399" t="s">
        <v>6873</v>
      </c>
      <c r="E5538" s="400" t="s">
        <v>947</v>
      </c>
      <c r="F5538" s="399" t="s">
        <v>947</v>
      </c>
      <c r="G5538" s="399">
        <v>87834</v>
      </c>
      <c r="H5538" s="399" t="s">
        <v>6972</v>
      </c>
      <c r="I5538" s="399" t="s">
        <v>1205</v>
      </c>
      <c r="J5538" s="399" t="s">
        <v>950</v>
      </c>
      <c r="K5538" s="400">
        <v>110.24</v>
      </c>
      <c r="L5538" s="399" t="s">
        <v>951</v>
      </c>
    </row>
    <row r="5539" spans="1:12" ht="13.5">
      <c r="A5539" s="399" t="s">
        <v>6836</v>
      </c>
      <c r="B5539" s="399" t="s">
        <v>6837</v>
      </c>
      <c r="C5539" s="399" t="s">
        <v>6872</v>
      </c>
      <c r="D5539" s="399" t="s">
        <v>6873</v>
      </c>
      <c r="E5539" s="400" t="s">
        <v>947</v>
      </c>
      <c r="F5539" s="399" t="s">
        <v>947</v>
      </c>
      <c r="G5539" s="399">
        <v>87835</v>
      </c>
      <c r="H5539" s="399" t="s">
        <v>6973</v>
      </c>
      <c r="I5539" s="399" t="s">
        <v>1205</v>
      </c>
      <c r="J5539" s="399" t="s">
        <v>950</v>
      </c>
      <c r="K5539" s="400">
        <v>75.19</v>
      </c>
      <c r="L5539" s="399" t="s">
        <v>951</v>
      </c>
    </row>
    <row r="5540" spans="1:12" ht="13.5">
      <c r="A5540" s="399" t="s">
        <v>6836</v>
      </c>
      <c r="B5540" s="399" t="s">
        <v>6837</v>
      </c>
      <c r="C5540" s="399" t="s">
        <v>6872</v>
      </c>
      <c r="D5540" s="399" t="s">
        <v>6873</v>
      </c>
      <c r="E5540" s="400" t="s">
        <v>947</v>
      </c>
      <c r="F5540" s="399" t="s">
        <v>947</v>
      </c>
      <c r="G5540" s="399">
        <v>87836</v>
      </c>
      <c r="H5540" s="399" t="s">
        <v>6974</v>
      </c>
      <c r="I5540" s="399" t="s">
        <v>1205</v>
      </c>
      <c r="J5540" s="399" t="s">
        <v>950</v>
      </c>
      <c r="K5540" s="400">
        <v>104.1</v>
      </c>
      <c r="L5540" s="399" t="s">
        <v>951</v>
      </c>
    </row>
    <row r="5541" spans="1:12" ht="13.5">
      <c r="A5541" s="399" t="s">
        <v>6836</v>
      </c>
      <c r="B5541" s="399" t="s">
        <v>6837</v>
      </c>
      <c r="C5541" s="399" t="s">
        <v>6872</v>
      </c>
      <c r="D5541" s="399" t="s">
        <v>6873</v>
      </c>
      <c r="E5541" s="400" t="s">
        <v>947</v>
      </c>
      <c r="F5541" s="399" t="s">
        <v>947</v>
      </c>
      <c r="G5541" s="399">
        <v>87837</v>
      </c>
      <c r="H5541" s="399" t="s">
        <v>6975</v>
      </c>
      <c r="I5541" s="399" t="s">
        <v>1205</v>
      </c>
      <c r="J5541" s="399" t="s">
        <v>950</v>
      </c>
      <c r="K5541" s="400">
        <v>69.63</v>
      </c>
      <c r="L5541" s="399" t="s">
        <v>951</v>
      </c>
    </row>
    <row r="5542" spans="1:12" ht="13.5">
      <c r="A5542" s="399" t="s">
        <v>6836</v>
      </c>
      <c r="B5542" s="399" t="s">
        <v>6837</v>
      </c>
      <c r="C5542" s="399" t="s">
        <v>6872</v>
      </c>
      <c r="D5542" s="399" t="s">
        <v>6873</v>
      </c>
      <c r="E5542" s="400" t="s">
        <v>947</v>
      </c>
      <c r="F5542" s="399" t="s">
        <v>947</v>
      </c>
      <c r="G5542" s="399">
        <v>87838</v>
      </c>
      <c r="H5542" s="399" t="s">
        <v>6976</v>
      </c>
      <c r="I5542" s="399" t="s">
        <v>1205</v>
      </c>
      <c r="J5542" s="399" t="s">
        <v>950</v>
      </c>
      <c r="K5542" s="400">
        <v>117.24</v>
      </c>
      <c r="L5542" s="399" t="s">
        <v>951</v>
      </c>
    </row>
    <row r="5543" spans="1:12" ht="13.5">
      <c r="A5543" s="399" t="s">
        <v>6836</v>
      </c>
      <c r="B5543" s="399" t="s">
        <v>6837</v>
      </c>
      <c r="C5543" s="399" t="s">
        <v>6872</v>
      </c>
      <c r="D5543" s="399" t="s">
        <v>6873</v>
      </c>
      <c r="E5543" s="400" t="s">
        <v>947</v>
      </c>
      <c r="F5543" s="399" t="s">
        <v>947</v>
      </c>
      <c r="G5543" s="399">
        <v>87839</v>
      </c>
      <c r="H5543" s="399" t="s">
        <v>6977</v>
      </c>
      <c r="I5543" s="399" t="s">
        <v>1205</v>
      </c>
      <c r="J5543" s="399" t="s">
        <v>950</v>
      </c>
      <c r="K5543" s="400">
        <v>80.099999999999994</v>
      </c>
      <c r="L5543" s="399" t="s">
        <v>951</v>
      </c>
    </row>
    <row r="5544" spans="1:12" ht="13.5">
      <c r="A5544" s="399" t="s">
        <v>6836</v>
      </c>
      <c r="B5544" s="399" t="s">
        <v>6837</v>
      </c>
      <c r="C5544" s="399" t="s">
        <v>6872</v>
      </c>
      <c r="D5544" s="399" t="s">
        <v>6873</v>
      </c>
      <c r="E5544" s="400" t="s">
        <v>947</v>
      </c>
      <c r="F5544" s="399" t="s">
        <v>947</v>
      </c>
      <c r="G5544" s="399">
        <v>87840</v>
      </c>
      <c r="H5544" s="399" t="s">
        <v>6978</v>
      </c>
      <c r="I5544" s="399" t="s">
        <v>1205</v>
      </c>
      <c r="J5544" s="399" t="s">
        <v>950</v>
      </c>
      <c r="K5544" s="400">
        <v>109.58</v>
      </c>
      <c r="L5544" s="399" t="s">
        <v>951</v>
      </c>
    </row>
    <row r="5545" spans="1:12" ht="13.5">
      <c r="A5545" s="399" t="s">
        <v>6836</v>
      </c>
      <c r="B5545" s="399" t="s">
        <v>6837</v>
      </c>
      <c r="C5545" s="399" t="s">
        <v>6872</v>
      </c>
      <c r="D5545" s="399" t="s">
        <v>6873</v>
      </c>
      <c r="E5545" s="400" t="s">
        <v>947</v>
      </c>
      <c r="F5545" s="399" t="s">
        <v>947</v>
      </c>
      <c r="G5545" s="399">
        <v>87841</v>
      </c>
      <c r="H5545" s="399" t="s">
        <v>6979</v>
      </c>
      <c r="I5545" s="399" t="s">
        <v>1205</v>
      </c>
      <c r="J5545" s="399" t="s">
        <v>950</v>
      </c>
      <c r="K5545" s="400">
        <v>73</v>
      </c>
      <c r="L5545" s="399" t="s">
        <v>951</v>
      </c>
    </row>
    <row r="5546" spans="1:12" ht="13.5">
      <c r="A5546" s="399" t="s">
        <v>6836</v>
      </c>
      <c r="B5546" s="399" t="s">
        <v>6837</v>
      </c>
      <c r="C5546" s="399" t="s">
        <v>6872</v>
      </c>
      <c r="D5546" s="399" t="s">
        <v>6873</v>
      </c>
      <c r="E5546" s="400" t="s">
        <v>947</v>
      </c>
      <c r="F5546" s="399" t="s">
        <v>947</v>
      </c>
      <c r="G5546" s="399">
        <v>87842</v>
      </c>
      <c r="H5546" s="399" t="s">
        <v>6980</v>
      </c>
      <c r="I5546" s="399" t="s">
        <v>1205</v>
      </c>
      <c r="J5546" s="399" t="s">
        <v>1037</v>
      </c>
      <c r="K5546" s="400">
        <v>116.38</v>
      </c>
      <c r="L5546" s="399" t="s">
        <v>951</v>
      </c>
    </row>
    <row r="5547" spans="1:12" ht="13.5">
      <c r="A5547" s="399" t="s">
        <v>6836</v>
      </c>
      <c r="B5547" s="399" t="s">
        <v>6837</v>
      </c>
      <c r="C5547" s="399" t="s">
        <v>6872</v>
      </c>
      <c r="D5547" s="399" t="s">
        <v>6873</v>
      </c>
      <c r="E5547" s="400" t="s">
        <v>947</v>
      </c>
      <c r="F5547" s="399" t="s">
        <v>947</v>
      </c>
      <c r="G5547" s="399">
        <v>87843</v>
      </c>
      <c r="H5547" s="399" t="s">
        <v>6981</v>
      </c>
      <c r="I5547" s="399" t="s">
        <v>1205</v>
      </c>
      <c r="J5547" s="399" t="s">
        <v>1037</v>
      </c>
      <c r="K5547" s="400">
        <v>88.1</v>
      </c>
      <c r="L5547" s="399" t="s">
        <v>951</v>
      </c>
    </row>
    <row r="5548" spans="1:12" ht="13.5">
      <c r="A5548" s="399" t="s">
        <v>6836</v>
      </c>
      <c r="B5548" s="399" t="s">
        <v>6837</v>
      </c>
      <c r="C5548" s="399" t="s">
        <v>6872</v>
      </c>
      <c r="D5548" s="399" t="s">
        <v>6873</v>
      </c>
      <c r="E5548" s="400" t="s">
        <v>947</v>
      </c>
      <c r="F5548" s="399" t="s">
        <v>947</v>
      </c>
      <c r="G5548" s="399">
        <v>87844</v>
      </c>
      <c r="H5548" s="399" t="s">
        <v>6982</v>
      </c>
      <c r="I5548" s="399" t="s">
        <v>1205</v>
      </c>
      <c r="J5548" s="399" t="s">
        <v>1037</v>
      </c>
      <c r="K5548" s="400">
        <v>104.69</v>
      </c>
      <c r="L5548" s="399" t="s">
        <v>951</v>
      </c>
    </row>
    <row r="5549" spans="1:12" ht="13.5">
      <c r="A5549" s="399" t="s">
        <v>6836</v>
      </c>
      <c r="B5549" s="399" t="s">
        <v>6837</v>
      </c>
      <c r="C5549" s="399" t="s">
        <v>6872</v>
      </c>
      <c r="D5549" s="399" t="s">
        <v>6873</v>
      </c>
      <c r="E5549" s="400" t="s">
        <v>947</v>
      </c>
      <c r="F5549" s="399" t="s">
        <v>947</v>
      </c>
      <c r="G5549" s="399">
        <v>87845</v>
      </c>
      <c r="H5549" s="399" t="s">
        <v>6983</v>
      </c>
      <c r="I5549" s="399" t="s">
        <v>1205</v>
      </c>
      <c r="J5549" s="399" t="s">
        <v>1037</v>
      </c>
      <c r="K5549" s="400">
        <v>76.989999999999995</v>
      </c>
      <c r="L5549" s="399" t="s">
        <v>951</v>
      </c>
    </row>
    <row r="5550" spans="1:12" ht="13.5">
      <c r="A5550" s="399" t="s">
        <v>6836</v>
      </c>
      <c r="B5550" s="399" t="s">
        <v>6837</v>
      </c>
      <c r="C5550" s="399" t="s">
        <v>6872</v>
      </c>
      <c r="D5550" s="399" t="s">
        <v>6873</v>
      </c>
      <c r="E5550" s="400" t="s">
        <v>947</v>
      </c>
      <c r="F5550" s="399" t="s">
        <v>947</v>
      </c>
      <c r="G5550" s="399">
        <v>87846</v>
      </c>
      <c r="H5550" s="399" t="s">
        <v>6984</v>
      </c>
      <c r="I5550" s="399" t="s">
        <v>1205</v>
      </c>
      <c r="J5550" s="399" t="s">
        <v>950</v>
      </c>
      <c r="K5550" s="400">
        <v>120.15</v>
      </c>
      <c r="L5550" s="399" t="s">
        <v>951</v>
      </c>
    </row>
    <row r="5551" spans="1:12" ht="13.5">
      <c r="A5551" s="399" t="s">
        <v>6836</v>
      </c>
      <c r="B5551" s="399" t="s">
        <v>6837</v>
      </c>
      <c r="C5551" s="399" t="s">
        <v>6872</v>
      </c>
      <c r="D5551" s="399" t="s">
        <v>6873</v>
      </c>
      <c r="E5551" s="400" t="s">
        <v>947</v>
      </c>
      <c r="F5551" s="399" t="s">
        <v>947</v>
      </c>
      <c r="G5551" s="399">
        <v>87847</v>
      </c>
      <c r="H5551" s="399" t="s">
        <v>6985</v>
      </c>
      <c r="I5551" s="399" t="s">
        <v>1205</v>
      </c>
      <c r="J5551" s="399" t="s">
        <v>950</v>
      </c>
      <c r="K5551" s="400">
        <v>85.11</v>
      </c>
      <c r="L5551" s="399" t="s">
        <v>951</v>
      </c>
    </row>
    <row r="5552" spans="1:12" ht="13.5">
      <c r="A5552" s="399" t="s">
        <v>6836</v>
      </c>
      <c r="B5552" s="399" t="s">
        <v>6837</v>
      </c>
      <c r="C5552" s="399" t="s">
        <v>6872</v>
      </c>
      <c r="D5552" s="399" t="s">
        <v>6873</v>
      </c>
      <c r="E5552" s="400" t="s">
        <v>947</v>
      </c>
      <c r="F5552" s="399" t="s">
        <v>947</v>
      </c>
      <c r="G5552" s="399">
        <v>87848</v>
      </c>
      <c r="H5552" s="399" t="s">
        <v>6986</v>
      </c>
      <c r="I5552" s="399" t="s">
        <v>1205</v>
      </c>
      <c r="J5552" s="399" t="s">
        <v>950</v>
      </c>
      <c r="K5552" s="400">
        <v>112.84</v>
      </c>
      <c r="L5552" s="399" t="s">
        <v>951</v>
      </c>
    </row>
    <row r="5553" spans="1:12" ht="13.5">
      <c r="A5553" s="399" t="s">
        <v>6836</v>
      </c>
      <c r="B5553" s="399" t="s">
        <v>6837</v>
      </c>
      <c r="C5553" s="399" t="s">
        <v>6872</v>
      </c>
      <c r="D5553" s="399" t="s">
        <v>6873</v>
      </c>
      <c r="E5553" s="400" t="s">
        <v>947</v>
      </c>
      <c r="F5553" s="399" t="s">
        <v>947</v>
      </c>
      <c r="G5553" s="399">
        <v>87849</v>
      </c>
      <c r="H5553" s="399" t="s">
        <v>6987</v>
      </c>
      <c r="I5553" s="399" t="s">
        <v>1205</v>
      </c>
      <c r="J5553" s="399" t="s">
        <v>950</v>
      </c>
      <c r="K5553" s="400">
        <v>78.38</v>
      </c>
      <c r="L5553" s="399" t="s">
        <v>951</v>
      </c>
    </row>
    <row r="5554" spans="1:12" ht="13.5">
      <c r="A5554" s="399" t="s">
        <v>6836</v>
      </c>
      <c r="B5554" s="399" t="s">
        <v>6837</v>
      </c>
      <c r="C5554" s="399" t="s">
        <v>6872</v>
      </c>
      <c r="D5554" s="399" t="s">
        <v>6873</v>
      </c>
      <c r="E5554" s="400" t="s">
        <v>947</v>
      </c>
      <c r="F5554" s="399" t="s">
        <v>947</v>
      </c>
      <c r="G5554" s="399">
        <v>87850</v>
      </c>
      <c r="H5554" s="399" t="s">
        <v>6988</v>
      </c>
      <c r="I5554" s="399" t="s">
        <v>1205</v>
      </c>
      <c r="J5554" s="399" t="s">
        <v>950</v>
      </c>
      <c r="K5554" s="400">
        <v>127.17</v>
      </c>
      <c r="L5554" s="399" t="s">
        <v>951</v>
      </c>
    </row>
    <row r="5555" spans="1:12" ht="13.5">
      <c r="A5555" s="399" t="s">
        <v>6836</v>
      </c>
      <c r="B5555" s="399" t="s">
        <v>6837</v>
      </c>
      <c r="C5555" s="399" t="s">
        <v>6872</v>
      </c>
      <c r="D5555" s="399" t="s">
        <v>6873</v>
      </c>
      <c r="E5555" s="400" t="s">
        <v>947</v>
      </c>
      <c r="F5555" s="399" t="s">
        <v>947</v>
      </c>
      <c r="G5555" s="399">
        <v>87851</v>
      </c>
      <c r="H5555" s="399" t="s">
        <v>6989</v>
      </c>
      <c r="I5555" s="399" t="s">
        <v>1205</v>
      </c>
      <c r="J5555" s="399" t="s">
        <v>950</v>
      </c>
      <c r="K5555" s="400">
        <v>90.04</v>
      </c>
      <c r="L5555" s="399" t="s">
        <v>951</v>
      </c>
    </row>
    <row r="5556" spans="1:12" ht="13.5">
      <c r="A5556" s="399" t="s">
        <v>6836</v>
      </c>
      <c r="B5556" s="399" t="s">
        <v>6837</v>
      </c>
      <c r="C5556" s="399" t="s">
        <v>6872</v>
      </c>
      <c r="D5556" s="399" t="s">
        <v>6873</v>
      </c>
      <c r="E5556" s="400" t="s">
        <v>947</v>
      </c>
      <c r="F5556" s="399" t="s">
        <v>947</v>
      </c>
      <c r="G5556" s="399">
        <v>87852</v>
      </c>
      <c r="H5556" s="399" t="s">
        <v>6990</v>
      </c>
      <c r="I5556" s="399" t="s">
        <v>1205</v>
      </c>
      <c r="J5556" s="399" t="s">
        <v>950</v>
      </c>
      <c r="K5556" s="400">
        <v>118.31</v>
      </c>
      <c r="L5556" s="399" t="s">
        <v>951</v>
      </c>
    </row>
    <row r="5557" spans="1:12" ht="13.5">
      <c r="A5557" s="399" t="s">
        <v>6836</v>
      </c>
      <c r="B5557" s="399" t="s">
        <v>6837</v>
      </c>
      <c r="C5557" s="399" t="s">
        <v>6872</v>
      </c>
      <c r="D5557" s="399" t="s">
        <v>6873</v>
      </c>
      <c r="E5557" s="400" t="s">
        <v>947</v>
      </c>
      <c r="F5557" s="399" t="s">
        <v>947</v>
      </c>
      <c r="G5557" s="399">
        <v>87853</v>
      </c>
      <c r="H5557" s="399" t="s">
        <v>6991</v>
      </c>
      <c r="I5557" s="399" t="s">
        <v>1205</v>
      </c>
      <c r="J5557" s="399" t="s">
        <v>950</v>
      </c>
      <c r="K5557" s="400">
        <v>81.72</v>
      </c>
      <c r="L5557" s="399" t="s">
        <v>951</v>
      </c>
    </row>
    <row r="5558" spans="1:12" ht="13.5">
      <c r="A5558" s="399" t="s">
        <v>6836</v>
      </c>
      <c r="B5558" s="399" t="s">
        <v>6837</v>
      </c>
      <c r="C5558" s="399" t="s">
        <v>6872</v>
      </c>
      <c r="D5558" s="399" t="s">
        <v>6873</v>
      </c>
      <c r="E5558" s="400" t="s">
        <v>947</v>
      </c>
      <c r="F5558" s="399" t="s">
        <v>947</v>
      </c>
      <c r="G5558" s="399">
        <v>87854</v>
      </c>
      <c r="H5558" s="399" t="s">
        <v>6992</v>
      </c>
      <c r="I5558" s="399" t="s">
        <v>1205</v>
      </c>
      <c r="J5558" s="399" t="s">
        <v>1037</v>
      </c>
      <c r="K5558" s="400">
        <v>126.29</v>
      </c>
      <c r="L5558" s="399" t="s">
        <v>951</v>
      </c>
    </row>
    <row r="5559" spans="1:12" ht="13.5">
      <c r="A5559" s="399" t="s">
        <v>6836</v>
      </c>
      <c r="B5559" s="399" t="s">
        <v>6837</v>
      </c>
      <c r="C5559" s="399" t="s">
        <v>6872</v>
      </c>
      <c r="D5559" s="399" t="s">
        <v>6873</v>
      </c>
      <c r="E5559" s="400" t="s">
        <v>947</v>
      </c>
      <c r="F5559" s="399" t="s">
        <v>947</v>
      </c>
      <c r="G5559" s="399">
        <v>87855</v>
      </c>
      <c r="H5559" s="399" t="s">
        <v>6993</v>
      </c>
      <c r="I5559" s="399" t="s">
        <v>1205</v>
      </c>
      <c r="J5559" s="399" t="s">
        <v>1037</v>
      </c>
      <c r="K5559" s="400">
        <v>98.03</v>
      </c>
      <c r="L5559" s="399" t="s">
        <v>951</v>
      </c>
    </row>
    <row r="5560" spans="1:12" ht="13.5">
      <c r="A5560" s="399" t="s">
        <v>6836</v>
      </c>
      <c r="B5560" s="399" t="s">
        <v>6837</v>
      </c>
      <c r="C5560" s="399" t="s">
        <v>6872</v>
      </c>
      <c r="D5560" s="399" t="s">
        <v>6873</v>
      </c>
      <c r="E5560" s="400" t="s">
        <v>947</v>
      </c>
      <c r="F5560" s="399" t="s">
        <v>947</v>
      </c>
      <c r="G5560" s="399">
        <v>87856</v>
      </c>
      <c r="H5560" s="399" t="s">
        <v>6994</v>
      </c>
      <c r="I5560" s="399" t="s">
        <v>1205</v>
      </c>
      <c r="J5560" s="399" t="s">
        <v>1037</v>
      </c>
      <c r="K5560" s="400">
        <v>113.44</v>
      </c>
      <c r="L5560" s="399" t="s">
        <v>951</v>
      </c>
    </row>
    <row r="5561" spans="1:12" ht="13.5">
      <c r="A5561" s="399" t="s">
        <v>6836</v>
      </c>
      <c r="B5561" s="399" t="s">
        <v>6837</v>
      </c>
      <c r="C5561" s="399" t="s">
        <v>6872</v>
      </c>
      <c r="D5561" s="399" t="s">
        <v>6873</v>
      </c>
      <c r="E5561" s="400" t="s">
        <v>947</v>
      </c>
      <c r="F5561" s="399" t="s">
        <v>947</v>
      </c>
      <c r="G5561" s="399">
        <v>87857</v>
      </c>
      <c r="H5561" s="399" t="s">
        <v>6995</v>
      </c>
      <c r="I5561" s="399" t="s">
        <v>1205</v>
      </c>
      <c r="J5561" s="399" t="s">
        <v>1037</v>
      </c>
      <c r="K5561" s="400">
        <v>85.72</v>
      </c>
      <c r="L5561" s="399" t="s">
        <v>951</v>
      </c>
    </row>
    <row r="5562" spans="1:12" ht="13.5">
      <c r="A5562" s="399" t="s">
        <v>6836</v>
      </c>
      <c r="B5562" s="399" t="s">
        <v>6837</v>
      </c>
      <c r="C5562" s="399" t="s">
        <v>6872</v>
      </c>
      <c r="D5562" s="399" t="s">
        <v>6873</v>
      </c>
      <c r="E5562" s="400" t="s">
        <v>947</v>
      </c>
      <c r="F5562" s="399" t="s">
        <v>947</v>
      </c>
      <c r="G5562" s="399">
        <v>87858</v>
      </c>
      <c r="H5562" s="399" t="s">
        <v>6996</v>
      </c>
      <c r="I5562" s="399" t="s">
        <v>1205</v>
      </c>
      <c r="J5562" s="399" t="s">
        <v>950</v>
      </c>
      <c r="K5562" s="400">
        <v>83.67</v>
      </c>
      <c r="L5562" s="399" t="s">
        <v>951</v>
      </c>
    </row>
    <row r="5563" spans="1:12" ht="13.5">
      <c r="A5563" s="399" t="s">
        <v>6836</v>
      </c>
      <c r="B5563" s="399" t="s">
        <v>6837</v>
      </c>
      <c r="C5563" s="399" t="s">
        <v>6872</v>
      </c>
      <c r="D5563" s="399" t="s">
        <v>6873</v>
      </c>
      <c r="E5563" s="400" t="s">
        <v>947</v>
      </c>
      <c r="F5563" s="399" t="s">
        <v>947</v>
      </c>
      <c r="G5563" s="399">
        <v>87859</v>
      </c>
      <c r="H5563" s="399" t="s">
        <v>6997</v>
      </c>
      <c r="I5563" s="399" t="s">
        <v>1205</v>
      </c>
      <c r="J5563" s="399" t="s">
        <v>950</v>
      </c>
      <c r="K5563" s="400">
        <v>98.71</v>
      </c>
      <c r="L5563" s="399" t="s">
        <v>951</v>
      </c>
    </row>
    <row r="5564" spans="1:12" ht="13.5">
      <c r="A5564" s="399" t="s">
        <v>6836</v>
      </c>
      <c r="B5564" s="399" t="s">
        <v>6837</v>
      </c>
      <c r="C5564" s="399" t="s">
        <v>6872</v>
      </c>
      <c r="D5564" s="399" t="s">
        <v>6873</v>
      </c>
      <c r="E5564" s="400" t="s">
        <v>947</v>
      </c>
      <c r="F5564" s="399" t="s">
        <v>947</v>
      </c>
      <c r="G5564" s="399">
        <v>89048</v>
      </c>
      <c r="H5564" s="399" t="s">
        <v>6998</v>
      </c>
      <c r="I5564" s="399" t="s">
        <v>1205</v>
      </c>
      <c r="J5564" s="399" t="s">
        <v>1037</v>
      </c>
      <c r="K5564" s="400">
        <v>28.88</v>
      </c>
      <c r="L5564" s="399" t="s">
        <v>951</v>
      </c>
    </row>
    <row r="5565" spans="1:12" ht="13.5">
      <c r="A5565" s="399" t="s">
        <v>6836</v>
      </c>
      <c r="B5565" s="399" t="s">
        <v>6837</v>
      </c>
      <c r="C5565" s="399" t="s">
        <v>6872</v>
      </c>
      <c r="D5565" s="399" t="s">
        <v>6873</v>
      </c>
      <c r="E5565" s="400" t="s">
        <v>947</v>
      </c>
      <c r="F5565" s="399" t="s">
        <v>947</v>
      </c>
      <c r="G5565" s="399">
        <v>89049</v>
      </c>
      <c r="H5565" s="399" t="s">
        <v>6999</v>
      </c>
      <c r="I5565" s="399" t="s">
        <v>1205</v>
      </c>
      <c r="J5565" s="399" t="s">
        <v>1037</v>
      </c>
      <c r="K5565" s="400">
        <v>19.03</v>
      </c>
      <c r="L5565" s="399" t="s">
        <v>951</v>
      </c>
    </row>
    <row r="5566" spans="1:12" ht="13.5">
      <c r="A5566" s="399" t="s">
        <v>6836</v>
      </c>
      <c r="B5566" s="399" t="s">
        <v>6837</v>
      </c>
      <c r="C5566" s="399" t="s">
        <v>6872</v>
      </c>
      <c r="D5566" s="399" t="s">
        <v>6873</v>
      </c>
      <c r="E5566" s="400" t="s">
        <v>947</v>
      </c>
      <c r="F5566" s="399" t="s">
        <v>947</v>
      </c>
      <c r="G5566" s="399">
        <v>89173</v>
      </c>
      <c r="H5566" s="399" t="s">
        <v>7000</v>
      </c>
      <c r="I5566" s="399" t="s">
        <v>1205</v>
      </c>
      <c r="J5566" s="399" t="s">
        <v>1037</v>
      </c>
      <c r="K5566" s="400">
        <v>28.39</v>
      </c>
      <c r="L5566" s="399" t="s">
        <v>951</v>
      </c>
    </row>
    <row r="5567" spans="1:12" ht="13.5">
      <c r="A5567" s="399" t="s">
        <v>6836</v>
      </c>
      <c r="B5567" s="399" t="s">
        <v>6837</v>
      </c>
      <c r="C5567" s="399" t="s">
        <v>6872</v>
      </c>
      <c r="D5567" s="399" t="s">
        <v>6873</v>
      </c>
      <c r="E5567" s="400" t="s">
        <v>947</v>
      </c>
      <c r="F5567" s="399" t="s">
        <v>947</v>
      </c>
      <c r="G5567" s="399">
        <v>90406</v>
      </c>
      <c r="H5567" s="399" t="s">
        <v>7001</v>
      </c>
      <c r="I5567" s="399" t="s">
        <v>1205</v>
      </c>
      <c r="J5567" s="399" t="s">
        <v>1037</v>
      </c>
      <c r="K5567" s="400">
        <v>37.36</v>
      </c>
      <c r="L5567" s="399" t="s">
        <v>951</v>
      </c>
    </row>
    <row r="5568" spans="1:12" ht="13.5">
      <c r="A5568" s="399" t="s">
        <v>6836</v>
      </c>
      <c r="B5568" s="399" t="s">
        <v>6837</v>
      </c>
      <c r="C5568" s="399" t="s">
        <v>6872</v>
      </c>
      <c r="D5568" s="399" t="s">
        <v>6873</v>
      </c>
      <c r="E5568" s="400" t="s">
        <v>947</v>
      </c>
      <c r="F5568" s="399" t="s">
        <v>947</v>
      </c>
      <c r="G5568" s="399">
        <v>90407</v>
      </c>
      <c r="H5568" s="399" t="s">
        <v>7002</v>
      </c>
      <c r="I5568" s="399" t="s">
        <v>1205</v>
      </c>
      <c r="J5568" s="399" t="s">
        <v>1037</v>
      </c>
      <c r="K5568" s="400">
        <v>41.16</v>
      </c>
      <c r="L5568" s="399" t="s">
        <v>951</v>
      </c>
    </row>
    <row r="5569" spans="1:12" ht="13.5">
      <c r="A5569" s="399" t="s">
        <v>6836</v>
      </c>
      <c r="B5569" s="399" t="s">
        <v>6837</v>
      </c>
      <c r="C5569" s="399" t="s">
        <v>6872</v>
      </c>
      <c r="D5569" s="399" t="s">
        <v>6873</v>
      </c>
      <c r="E5569" s="400" t="s">
        <v>947</v>
      </c>
      <c r="F5569" s="399" t="s">
        <v>947</v>
      </c>
      <c r="G5569" s="399">
        <v>90408</v>
      </c>
      <c r="H5569" s="399" t="s">
        <v>7003</v>
      </c>
      <c r="I5569" s="399" t="s">
        <v>1205</v>
      </c>
      <c r="J5569" s="399" t="s">
        <v>1037</v>
      </c>
      <c r="K5569" s="400">
        <v>27.24</v>
      </c>
      <c r="L5569" s="399" t="s">
        <v>951</v>
      </c>
    </row>
    <row r="5570" spans="1:12" ht="13.5">
      <c r="A5570" s="399" t="s">
        <v>6836</v>
      </c>
      <c r="B5570" s="399" t="s">
        <v>6837</v>
      </c>
      <c r="C5570" s="399" t="s">
        <v>6872</v>
      </c>
      <c r="D5570" s="399" t="s">
        <v>6873</v>
      </c>
      <c r="E5570" s="400" t="s">
        <v>947</v>
      </c>
      <c r="F5570" s="399" t="s">
        <v>947</v>
      </c>
      <c r="G5570" s="399">
        <v>90409</v>
      </c>
      <c r="H5570" s="399" t="s">
        <v>7004</v>
      </c>
      <c r="I5570" s="399" t="s">
        <v>1205</v>
      </c>
      <c r="J5570" s="399" t="s">
        <v>1037</v>
      </c>
      <c r="K5570" s="400">
        <v>29.38</v>
      </c>
      <c r="L5570" s="399" t="s">
        <v>951</v>
      </c>
    </row>
    <row r="5571" spans="1:12" ht="13.5">
      <c r="A5571" s="399" t="s">
        <v>6836</v>
      </c>
      <c r="B5571" s="399" t="s">
        <v>6837</v>
      </c>
      <c r="C5571" s="399" t="s">
        <v>7005</v>
      </c>
      <c r="D5571" s="399" t="s">
        <v>7006</v>
      </c>
      <c r="E5571" s="400" t="s">
        <v>947</v>
      </c>
      <c r="F5571" s="399" t="s">
        <v>947</v>
      </c>
      <c r="G5571" s="399">
        <v>87242</v>
      </c>
      <c r="H5571" s="399" t="s">
        <v>7007</v>
      </c>
      <c r="I5571" s="399" t="s">
        <v>1205</v>
      </c>
      <c r="J5571" s="399" t="s">
        <v>1037</v>
      </c>
      <c r="K5571" s="400">
        <v>169.34</v>
      </c>
      <c r="L5571" s="399" t="s">
        <v>951</v>
      </c>
    </row>
    <row r="5572" spans="1:12" ht="13.5">
      <c r="A5572" s="399" t="s">
        <v>6836</v>
      </c>
      <c r="B5572" s="399" t="s">
        <v>6837</v>
      </c>
      <c r="C5572" s="399" t="s">
        <v>7005</v>
      </c>
      <c r="D5572" s="399" t="s">
        <v>7006</v>
      </c>
      <c r="E5572" s="400" t="s">
        <v>947</v>
      </c>
      <c r="F5572" s="399" t="s">
        <v>947</v>
      </c>
      <c r="G5572" s="399">
        <v>87243</v>
      </c>
      <c r="H5572" s="399" t="s">
        <v>7008</v>
      </c>
      <c r="I5572" s="399" t="s">
        <v>1205</v>
      </c>
      <c r="J5572" s="399" t="s">
        <v>1037</v>
      </c>
      <c r="K5572" s="400">
        <v>154.21</v>
      </c>
      <c r="L5572" s="399" t="s">
        <v>951</v>
      </c>
    </row>
    <row r="5573" spans="1:12" ht="13.5">
      <c r="A5573" s="399" t="s">
        <v>6836</v>
      </c>
      <c r="B5573" s="399" t="s">
        <v>6837</v>
      </c>
      <c r="C5573" s="399" t="s">
        <v>7005</v>
      </c>
      <c r="D5573" s="399" t="s">
        <v>7006</v>
      </c>
      <c r="E5573" s="400" t="s">
        <v>947</v>
      </c>
      <c r="F5573" s="399" t="s">
        <v>947</v>
      </c>
      <c r="G5573" s="399">
        <v>87244</v>
      </c>
      <c r="H5573" s="399" t="s">
        <v>7009</v>
      </c>
      <c r="I5573" s="399" t="s">
        <v>1205</v>
      </c>
      <c r="J5573" s="399" t="s">
        <v>1037</v>
      </c>
      <c r="K5573" s="400">
        <v>165.03</v>
      </c>
      <c r="L5573" s="399" t="s">
        <v>951</v>
      </c>
    </row>
    <row r="5574" spans="1:12" ht="13.5">
      <c r="A5574" s="399" t="s">
        <v>6836</v>
      </c>
      <c r="B5574" s="399" t="s">
        <v>6837</v>
      </c>
      <c r="C5574" s="399" t="s">
        <v>7005</v>
      </c>
      <c r="D5574" s="399" t="s">
        <v>7006</v>
      </c>
      <c r="E5574" s="400" t="s">
        <v>947</v>
      </c>
      <c r="F5574" s="399" t="s">
        <v>947</v>
      </c>
      <c r="G5574" s="399">
        <v>87245</v>
      </c>
      <c r="H5574" s="399" t="s">
        <v>7010</v>
      </c>
      <c r="I5574" s="399" t="s">
        <v>1205</v>
      </c>
      <c r="J5574" s="399" t="s">
        <v>1037</v>
      </c>
      <c r="K5574" s="400">
        <v>198.8</v>
      </c>
      <c r="L5574" s="399" t="s">
        <v>951</v>
      </c>
    </row>
    <row r="5575" spans="1:12" ht="13.5">
      <c r="A5575" s="399" t="s">
        <v>6836</v>
      </c>
      <c r="B5575" s="399" t="s">
        <v>6837</v>
      </c>
      <c r="C5575" s="399" t="s">
        <v>7005</v>
      </c>
      <c r="D5575" s="399" t="s">
        <v>7006</v>
      </c>
      <c r="E5575" s="400" t="s">
        <v>947</v>
      </c>
      <c r="F5575" s="399" t="s">
        <v>947</v>
      </c>
      <c r="G5575" s="399">
        <v>87264</v>
      </c>
      <c r="H5575" s="399" t="s">
        <v>7011</v>
      </c>
      <c r="I5575" s="399" t="s">
        <v>1205</v>
      </c>
      <c r="J5575" s="399" t="s">
        <v>1037</v>
      </c>
      <c r="K5575" s="400">
        <v>54.98</v>
      </c>
      <c r="L5575" s="399" t="s">
        <v>951</v>
      </c>
    </row>
    <row r="5576" spans="1:12" ht="13.5">
      <c r="A5576" s="399" t="s">
        <v>6836</v>
      </c>
      <c r="B5576" s="399" t="s">
        <v>6837</v>
      </c>
      <c r="C5576" s="399" t="s">
        <v>7005</v>
      </c>
      <c r="D5576" s="399" t="s">
        <v>7006</v>
      </c>
      <c r="E5576" s="400" t="s">
        <v>947</v>
      </c>
      <c r="F5576" s="399" t="s">
        <v>947</v>
      </c>
      <c r="G5576" s="399">
        <v>87265</v>
      </c>
      <c r="H5576" s="399" t="s">
        <v>7012</v>
      </c>
      <c r="I5576" s="399" t="s">
        <v>1205</v>
      </c>
      <c r="J5576" s="399" t="s">
        <v>1037</v>
      </c>
      <c r="K5576" s="400">
        <v>48.05</v>
      </c>
      <c r="L5576" s="399" t="s">
        <v>951</v>
      </c>
    </row>
    <row r="5577" spans="1:12" ht="13.5">
      <c r="A5577" s="399" t="s">
        <v>6836</v>
      </c>
      <c r="B5577" s="399" t="s">
        <v>6837</v>
      </c>
      <c r="C5577" s="399" t="s">
        <v>7005</v>
      </c>
      <c r="D5577" s="399" t="s">
        <v>7006</v>
      </c>
      <c r="E5577" s="400" t="s">
        <v>947</v>
      </c>
      <c r="F5577" s="399" t="s">
        <v>947</v>
      </c>
      <c r="G5577" s="399">
        <v>87266</v>
      </c>
      <c r="H5577" s="399" t="s">
        <v>7013</v>
      </c>
      <c r="I5577" s="399" t="s">
        <v>1205</v>
      </c>
      <c r="J5577" s="399" t="s">
        <v>1037</v>
      </c>
      <c r="K5577" s="400">
        <v>57.43</v>
      </c>
      <c r="L5577" s="399" t="s">
        <v>951</v>
      </c>
    </row>
    <row r="5578" spans="1:12" ht="13.5">
      <c r="A5578" s="399" t="s">
        <v>6836</v>
      </c>
      <c r="B5578" s="399" t="s">
        <v>6837</v>
      </c>
      <c r="C5578" s="399" t="s">
        <v>7005</v>
      </c>
      <c r="D5578" s="399" t="s">
        <v>7006</v>
      </c>
      <c r="E5578" s="400" t="s">
        <v>947</v>
      </c>
      <c r="F5578" s="399" t="s">
        <v>947</v>
      </c>
      <c r="G5578" s="399">
        <v>87267</v>
      </c>
      <c r="H5578" s="399" t="s">
        <v>7014</v>
      </c>
      <c r="I5578" s="399" t="s">
        <v>1205</v>
      </c>
      <c r="J5578" s="399" t="s">
        <v>1037</v>
      </c>
      <c r="K5578" s="400">
        <v>54.36</v>
      </c>
      <c r="L5578" s="399" t="s">
        <v>951</v>
      </c>
    </row>
    <row r="5579" spans="1:12" ht="13.5">
      <c r="A5579" s="399" t="s">
        <v>6836</v>
      </c>
      <c r="B5579" s="399" t="s">
        <v>6837</v>
      </c>
      <c r="C5579" s="399" t="s">
        <v>7005</v>
      </c>
      <c r="D5579" s="399" t="s">
        <v>7006</v>
      </c>
      <c r="E5579" s="400" t="s">
        <v>947</v>
      </c>
      <c r="F5579" s="399" t="s">
        <v>947</v>
      </c>
      <c r="G5579" s="399">
        <v>87268</v>
      </c>
      <c r="H5579" s="399" t="s">
        <v>7015</v>
      </c>
      <c r="I5579" s="399" t="s">
        <v>1205</v>
      </c>
      <c r="J5579" s="399" t="s">
        <v>1037</v>
      </c>
      <c r="K5579" s="400">
        <v>59.33</v>
      </c>
      <c r="L5579" s="399" t="s">
        <v>951</v>
      </c>
    </row>
    <row r="5580" spans="1:12" ht="13.5">
      <c r="A5580" s="399" t="s">
        <v>6836</v>
      </c>
      <c r="B5580" s="399" t="s">
        <v>6837</v>
      </c>
      <c r="C5580" s="399" t="s">
        <v>7005</v>
      </c>
      <c r="D5580" s="399" t="s">
        <v>7006</v>
      </c>
      <c r="E5580" s="400" t="s">
        <v>947</v>
      </c>
      <c r="F5580" s="399" t="s">
        <v>947</v>
      </c>
      <c r="G5580" s="399">
        <v>87269</v>
      </c>
      <c r="H5580" s="399" t="s">
        <v>7016</v>
      </c>
      <c r="I5580" s="399" t="s">
        <v>1205</v>
      </c>
      <c r="J5580" s="399" t="s">
        <v>1037</v>
      </c>
      <c r="K5580" s="400">
        <v>51.8</v>
      </c>
      <c r="L5580" s="399" t="s">
        <v>951</v>
      </c>
    </row>
    <row r="5581" spans="1:12" ht="13.5">
      <c r="A5581" s="399" t="s">
        <v>6836</v>
      </c>
      <c r="B5581" s="399" t="s">
        <v>6837</v>
      </c>
      <c r="C5581" s="399" t="s">
        <v>7005</v>
      </c>
      <c r="D5581" s="399" t="s">
        <v>7006</v>
      </c>
      <c r="E5581" s="400" t="s">
        <v>947</v>
      </c>
      <c r="F5581" s="399" t="s">
        <v>947</v>
      </c>
      <c r="G5581" s="399">
        <v>87270</v>
      </c>
      <c r="H5581" s="399" t="s">
        <v>7017</v>
      </c>
      <c r="I5581" s="399" t="s">
        <v>1205</v>
      </c>
      <c r="J5581" s="399" t="s">
        <v>1037</v>
      </c>
      <c r="K5581" s="400">
        <v>61.4</v>
      </c>
      <c r="L5581" s="399" t="s">
        <v>951</v>
      </c>
    </row>
    <row r="5582" spans="1:12" ht="13.5">
      <c r="A5582" s="399" t="s">
        <v>6836</v>
      </c>
      <c r="B5582" s="399" t="s">
        <v>6837</v>
      </c>
      <c r="C5582" s="399" t="s">
        <v>7005</v>
      </c>
      <c r="D5582" s="399" t="s">
        <v>7006</v>
      </c>
      <c r="E5582" s="400" t="s">
        <v>947</v>
      </c>
      <c r="F5582" s="399" t="s">
        <v>947</v>
      </c>
      <c r="G5582" s="399">
        <v>87271</v>
      </c>
      <c r="H5582" s="399" t="s">
        <v>7018</v>
      </c>
      <c r="I5582" s="399" t="s">
        <v>1205</v>
      </c>
      <c r="J5582" s="399" t="s">
        <v>1037</v>
      </c>
      <c r="K5582" s="400">
        <v>57.83</v>
      </c>
      <c r="L5582" s="399" t="s">
        <v>951</v>
      </c>
    </row>
    <row r="5583" spans="1:12" ht="13.5">
      <c r="A5583" s="399" t="s">
        <v>6836</v>
      </c>
      <c r="B5583" s="399" t="s">
        <v>6837</v>
      </c>
      <c r="C5583" s="399" t="s">
        <v>7005</v>
      </c>
      <c r="D5583" s="399" t="s">
        <v>7006</v>
      </c>
      <c r="E5583" s="400" t="s">
        <v>947</v>
      </c>
      <c r="F5583" s="399" t="s">
        <v>947</v>
      </c>
      <c r="G5583" s="399">
        <v>87272</v>
      </c>
      <c r="H5583" s="399" t="s">
        <v>7019</v>
      </c>
      <c r="I5583" s="399" t="s">
        <v>1205</v>
      </c>
      <c r="J5583" s="399" t="s">
        <v>1037</v>
      </c>
      <c r="K5583" s="400">
        <v>63.06</v>
      </c>
      <c r="L5583" s="399" t="s">
        <v>951</v>
      </c>
    </row>
    <row r="5584" spans="1:12" ht="13.5">
      <c r="A5584" s="399" t="s">
        <v>6836</v>
      </c>
      <c r="B5584" s="399" t="s">
        <v>6837</v>
      </c>
      <c r="C5584" s="399" t="s">
        <v>7005</v>
      </c>
      <c r="D5584" s="399" t="s">
        <v>7006</v>
      </c>
      <c r="E5584" s="400" t="s">
        <v>947</v>
      </c>
      <c r="F5584" s="399" t="s">
        <v>947</v>
      </c>
      <c r="G5584" s="399">
        <v>87273</v>
      </c>
      <c r="H5584" s="399" t="s">
        <v>7020</v>
      </c>
      <c r="I5584" s="399" t="s">
        <v>1205</v>
      </c>
      <c r="J5584" s="399" t="s">
        <v>1037</v>
      </c>
      <c r="K5584" s="400">
        <v>53.86</v>
      </c>
      <c r="L5584" s="399" t="s">
        <v>951</v>
      </c>
    </row>
    <row r="5585" spans="1:12" ht="13.5">
      <c r="A5585" s="399" t="s">
        <v>6836</v>
      </c>
      <c r="B5585" s="399" t="s">
        <v>6837</v>
      </c>
      <c r="C5585" s="399" t="s">
        <v>7005</v>
      </c>
      <c r="D5585" s="399" t="s">
        <v>7006</v>
      </c>
      <c r="E5585" s="400" t="s">
        <v>947</v>
      </c>
      <c r="F5585" s="399" t="s">
        <v>947</v>
      </c>
      <c r="G5585" s="399">
        <v>87274</v>
      </c>
      <c r="H5585" s="399" t="s">
        <v>7021</v>
      </c>
      <c r="I5585" s="399" t="s">
        <v>1205</v>
      </c>
      <c r="J5585" s="399" t="s">
        <v>1037</v>
      </c>
      <c r="K5585" s="400">
        <v>64.52</v>
      </c>
      <c r="L5585" s="399" t="s">
        <v>951</v>
      </c>
    </row>
    <row r="5586" spans="1:12" ht="13.5">
      <c r="A5586" s="399" t="s">
        <v>6836</v>
      </c>
      <c r="B5586" s="399" t="s">
        <v>6837</v>
      </c>
      <c r="C5586" s="399" t="s">
        <v>7005</v>
      </c>
      <c r="D5586" s="399" t="s">
        <v>7006</v>
      </c>
      <c r="E5586" s="400" t="s">
        <v>947</v>
      </c>
      <c r="F5586" s="399" t="s">
        <v>947</v>
      </c>
      <c r="G5586" s="399">
        <v>87275</v>
      </c>
      <c r="H5586" s="399" t="s">
        <v>7022</v>
      </c>
      <c r="I5586" s="399" t="s">
        <v>1205</v>
      </c>
      <c r="J5586" s="399" t="s">
        <v>1037</v>
      </c>
      <c r="K5586" s="400">
        <v>61.39</v>
      </c>
      <c r="L5586" s="399" t="s">
        <v>951</v>
      </c>
    </row>
    <row r="5587" spans="1:12" ht="13.5">
      <c r="A5587" s="399" t="s">
        <v>6836</v>
      </c>
      <c r="B5587" s="399" t="s">
        <v>6837</v>
      </c>
      <c r="C5587" s="399" t="s">
        <v>7005</v>
      </c>
      <c r="D5587" s="399" t="s">
        <v>7006</v>
      </c>
      <c r="E5587" s="400" t="s">
        <v>947</v>
      </c>
      <c r="F5587" s="399" t="s">
        <v>947</v>
      </c>
      <c r="G5587" s="399">
        <v>88786</v>
      </c>
      <c r="H5587" s="399" t="s">
        <v>7023</v>
      </c>
      <c r="I5587" s="399" t="s">
        <v>1205</v>
      </c>
      <c r="J5587" s="399" t="s">
        <v>1037</v>
      </c>
      <c r="K5587" s="400">
        <v>187.03</v>
      </c>
      <c r="L5587" s="399" t="s">
        <v>951</v>
      </c>
    </row>
    <row r="5588" spans="1:12" ht="13.5">
      <c r="A5588" s="399" t="s">
        <v>6836</v>
      </c>
      <c r="B5588" s="399" t="s">
        <v>6837</v>
      </c>
      <c r="C5588" s="399" t="s">
        <v>7005</v>
      </c>
      <c r="D5588" s="399" t="s">
        <v>7006</v>
      </c>
      <c r="E5588" s="400" t="s">
        <v>947</v>
      </c>
      <c r="F5588" s="399" t="s">
        <v>947</v>
      </c>
      <c r="G5588" s="399">
        <v>88787</v>
      </c>
      <c r="H5588" s="399" t="s">
        <v>7024</v>
      </c>
      <c r="I5588" s="399" t="s">
        <v>1205</v>
      </c>
      <c r="J5588" s="399" t="s">
        <v>1037</v>
      </c>
      <c r="K5588" s="400">
        <v>171.07</v>
      </c>
      <c r="L5588" s="399" t="s">
        <v>951</v>
      </c>
    </row>
    <row r="5589" spans="1:12" ht="13.5">
      <c r="A5589" s="399" t="s">
        <v>6836</v>
      </c>
      <c r="B5589" s="399" t="s">
        <v>6837</v>
      </c>
      <c r="C5589" s="399" t="s">
        <v>7005</v>
      </c>
      <c r="D5589" s="399" t="s">
        <v>7006</v>
      </c>
      <c r="E5589" s="400" t="s">
        <v>947</v>
      </c>
      <c r="F5589" s="399" t="s">
        <v>947</v>
      </c>
      <c r="G5589" s="399">
        <v>88788</v>
      </c>
      <c r="H5589" s="399" t="s">
        <v>7025</v>
      </c>
      <c r="I5589" s="399" t="s">
        <v>1205</v>
      </c>
      <c r="J5589" s="399" t="s">
        <v>1037</v>
      </c>
      <c r="K5589" s="400">
        <v>181.89</v>
      </c>
      <c r="L5589" s="399" t="s">
        <v>951</v>
      </c>
    </row>
    <row r="5590" spans="1:12" ht="13.5">
      <c r="A5590" s="399" t="s">
        <v>6836</v>
      </c>
      <c r="B5590" s="399" t="s">
        <v>6837</v>
      </c>
      <c r="C5590" s="399" t="s">
        <v>7005</v>
      </c>
      <c r="D5590" s="399" t="s">
        <v>7006</v>
      </c>
      <c r="E5590" s="400" t="s">
        <v>947</v>
      </c>
      <c r="F5590" s="399" t="s">
        <v>947</v>
      </c>
      <c r="G5590" s="399">
        <v>88789</v>
      </c>
      <c r="H5590" s="399" t="s">
        <v>7026</v>
      </c>
      <c r="I5590" s="399" t="s">
        <v>1205</v>
      </c>
      <c r="J5590" s="399" t="s">
        <v>1037</v>
      </c>
      <c r="K5590" s="400">
        <v>218.51</v>
      </c>
      <c r="L5590" s="399" t="s">
        <v>951</v>
      </c>
    </row>
    <row r="5591" spans="1:12" ht="13.5">
      <c r="A5591" s="399" t="s">
        <v>6836</v>
      </c>
      <c r="B5591" s="399" t="s">
        <v>6837</v>
      </c>
      <c r="C5591" s="399" t="s">
        <v>7005</v>
      </c>
      <c r="D5591" s="399" t="s">
        <v>7006</v>
      </c>
      <c r="E5591" s="400" t="s">
        <v>947</v>
      </c>
      <c r="F5591" s="399" t="s">
        <v>947</v>
      </c>
      <c r="G5591" s="399">
        <v>89045</v>
      </c>
      <c r="H5591" s="399" t="s">
        <v>7027</v>
      </c>
      <c r="I5591" s="399" t="s">
        <v>1205</v>
      </c>
      <c r="J5591" s="399" t="s">
        <v>1037</v>
      </c>
      <c r="K5591" s="400">
        <v>54.81</v>
      </c>
      <c r="L5591" s="399" t="s">
        <v>951</v>
      </c>
    </row>
    <row r="5592" spans="1:12" ht="13.5">
      <c r="A5592" s="399" t="s">
        <v>6836</v>
      </c>
      <c r="B5592" s="399" t="s">
        <v>6837</v>
      </c>
      <c r="C5592" s="399" t="s">
        <v>7005</v>
      </c>
      <c r="D5592" s="399" t="s">
        <v>7006</v>
      </c>
      <c r="E5592" s="400" t="s">
        <v>947</v>
      </c>
      <c r="F5592" s="399" t="s">
        <v>947</v>
      </c>
      <c r="G5592" s="399">
        <v>89170</v>
      </c>
      <c r="H5592" s="399" t="s">
        <v>7028</v>
      </c>
      <c r="I5592" s="399" t="s">
        <v>1205</v>
      </c>
      <c r="J5592" s="399" t="s">
        <v>1037</v>
      </c>
      <c r="K5592" s="400">
        <v>53.05</v>
      </c>
      <c r="L5592" s="399" t="s">
        <v>951</v>
      </c>
    </row>
    <row r="5593" spans="1:12" ht="13.5">
      <c r="A5593" s="399" t="s">
        <v>6836</v>
      </c>
      <c r="B5593" s="399" t="s">
        <v>6837</v>
      </c>
      <c r="C5593" s="399" t="s">
        <v>7005</v>
      </c>
      <c r="D5593" s="399" t="s">
        <v>7006</v>
      </c>
      <c r="E5593" s="400" t="s">
        <v>947</v>
      </c>
      <c r="F5593" s="399" t="s">
        <v>947</v>
      </c>
      <c r="G5593" s="399">
        <v>93392</v>
      </c>
      <c r="H5593" s="399" t="s">
        <v>7029</v>
      </c>
      <c r="I5593" s="399" t="s">
        <v>1205</v>
      </c>
      <c r="J5593" s="399" t="s">
        <v>1037</v>
      </c>
      <c r="K5593" s="400">
        <v>42.85</v>
      </c>
      <c r="L5593" s="399" t="s">
        <v>951</v>
      </c>
    </row>
    <row r="5594" spans="1:12" ht="13.5">
      <c r="A5594" s="399" t="s">
        <v>6836</v>
      </c>
      <c r="B5594" s="399" t="s">
        <v>6837</v>
      </c>
      <c r="C5594" s="399" t="s">
        <v>7005</v>
      </c>
      <c r="D5594" s="399" t="s">
        <v>7006</v>
      </c>
      <c r="E5594" s="400" t="s">
        <v>947</v>
      </c>
      <c r="F5594" s="399" t="s">
        <v>947</v>
      </c>
      <c r="G5594" s="399">
        <v>93393</v>
      </c>
      <c r="H5594" s="399" t="s">
        <v>7030</v>
      </c>
      <c r="I5594" s="399" t="s">
        <v>1205</v>
      </c>
      <c r="J5594" s="399" t="s">
        <v>1037</v>
      </c>
      <c r="K5594" s="400">
        <v>36.04</v>
      </c>
      <c r="L5594" s="399" t="s">
        <v>951</v>
      </c>
    </row>
    <row r="5595" spans="1:12" ht="13.5">
      <c r="A5595" s="399" t="s">
        <v>6836</v>
      </c>
      <c r="B5595" s="399" t="s">
        <v>6837</v>
      </c>
      <c r="C5595" s="399" t="s">
        <v>7005</v>
      </c>
      <c r="D5595" s="399" t="s">
        <v>7006</v>
      </c>
      <c r="E5595" s="400" t="s">
        <v>947</v>
      </c>
      <c r="F5595" s="399" t="s">
        <v>947</v>
      </c>
      <c r="G5595" s="399">
        <v>93394</v>
      </c>
      <c r="H5595" s="399" t="s">
        <v>7031</v>
      </c>
      <c r="I5595" s="399" t="s">
        <v>1205</v>
      </c>
      <c r="J5595" s="399" t="s">
        <v>1037</v>
      </c>
      <c r="K5595" s="400">
        <v>45.3</v>
      </c>
      <c r="L5595" s="399" t="s">
        <v>951</v>
      </c>
    </row>
    <row r="5596" spans="1:12" ht="13.5">
      <c r="A5596" s="399" t="s">
        <v>6836</v>
      </c>
      <c r="B5596" s="399" t="s">
        <v>6837</v>
      </c>
      <c r="C5596" s="399" t="s">
        <v>7005</v>
      </c>
      <c r="D5596" s="399" t="s">
        <v>7006</v>
      </c>
      <c r="E5596" s="400" t="s">
        <v>947</v>
      </c>
      <c r="F5596" s="399" t="s">
        <v>947</v>
      </c>
      <c r="G5596" s="399">
        <v>93395</v>
      </c>
      <c r="H5596" s="399" t="s">
        <v>7032</v>
      </c>
      <c r="I5596" s="399" t="s">
        <v>1205</v>
      </c>
      <c r="J5596" s="399" t="s">
        <v>1037</v>
      </c>
      <c r="K5596" s="400">
        <v>42.23</v>
      </c>
      <c r="L5596" s="399" t="s">
        <v>951</v>
      </c>
    </row>
    <row r="5597" spans="1:12" ht="13.5">
      <c r="A5597" s="399" t="s">
        <v>6836</v>
      </c>
      <c r="B5597" s="399" t="s">
        <v>6837</v>
      </c>
      <c r="C5597" s="399" t="s">
        <v>7005</v>
      </c>
      <c r="D5597" s="399" t="s">
        <v>7006</v>
      </c>
      <c r="E5597" s="400" t="s">
        <v>947</v>
      </c>
      <c r="F5597" s="399" t="s">
        <v>947</v>
      </c>
      <c r="G5597" s="399">
        <v>99194</v>
      </c>
      <c r="H5597" s="399" t="s">
        <v>7033</v>
      </c>
      <c r="I5597" s="399" t="s">
        <v>1205</v>
      </c>
      <c r="J5597" s="399" t="s">
        <v>1037</v>
      </c>
      <c r="K5597" s="400">
        <v>46.83</v>
      </c>
      <c r="L5597" s="399" t="s">
        <v>951</v>
      </c>
    </row>
    <row r="5598" spans="1:12" ht="13.5">
      <c r="A5598" s="399" t="s">
        <v>6836</v>
      </c>
      <c r="B5598" s="399" t="s">
        <v>6837</v>
      </c>
      <c r="C5598" s="399" t="s">
        <v>7005</v>
      </c>
      <c r="D5598" s="399" t="s">
        <v>7006</v>
      </c>
      <c r="E5598" s="400" t="s">
        <v>947</v>
      </c>
      <c r="F5598" s="399" t="s">
        <v>947</v>
      </c>
      <c r="G5598" s="399">
        <v>99195</v>
      </c>
      <c r="H5598" s="399" t="s">
        <v>7034</v>
      </c>
      <c r="I5598" s="399" t="s">
        <v>1205</v>
      </c>
      <c r="J5598" s="399" t="s">
        <v>1037</v>
      </c>
      <c r="K5598" s="400">
        <v>40.020000000000003</v>
      </c>
      <c r="L5598" s="399" t="s">
        <v>951</v>
      </c>
    </row>
    <row r="5599" spans="1:12" ht="13.5">
      <c r="A5599" s="399" t="s">
        <v>6836</v>
      </c>
      <c r="B5599" s="399" t="s">
        <v>6837</v>
      </c>
      <c r="C5599" s="399" t="s">
        <v>7005</v>
      </c>
      <c r="D5599" s="399" t="s">
        <v>7006</v>
      </c>
      <c r="E5599" s="400" t="s">
        <v>947</v>
      </c>
      <c r="F5599" s="399" t="s">
        <v>947</v>
      </c>
      <c r="G5599" s="399">
        <v>99196</v>
      </c>
      <c r="H5599" s="399" t="s">
        <v>7035</v>
      </c>
      <c r="I5599" s="399" t="s">
        <v>1205</v>
      </c>
      <c r="J5599" s="399" t="s">
        <v>1037</v>
      </c>
      <c r="K5599" s="400">
        <v>49.28</v>
      </c>
      <c r="L5599" s="399" t="s">
        <v>951</v>
      </c>
    </row>
    <row r="5600" spans="1:12" ht="13.5">
      <c r="A5600" s="399" t="s">
        <v>6836</v>
      </c>
      <c r="B5600" s="399" t="s">
        <v>6837</v>
      </c>
      <c r="C5600" s="399" t="s">
        <v>7005</v>
      </c>
      <c r="D5600" s="399" t="s">
        <v>7006</v>
      </c>
      <c r="E5600" s="400" t="s">
        <v>947</v>
      </c>
      <c r="F5600" s="399" t="s">
        <v>947</v>
      </c>
      <c r="G5600" s="399">
        <v>99198</v>
      </c>
      <c r="H5600" s="399" t="s">
        <v>7036</v>
      </c>
      <c r="I5600" s="399" t="s">
        <v>1205</v>
      </c>
      <c r="J5600" s="399" t="s">
        <v>1037</v>
      </c>
      <c r="K5600" s="400">
        <v>46.21</v>
      </c>
      <c r="L5600" s="399" t="s">
        <v>951</v>
      </c>
    </row>
    <row r="5601" spans="1:12" ht="13.5">
      <c r="A5601" s="399" t="s">
        <v>6836</v>
      </c>
      <c r="B5601" s="399" t="s">
        <v>6837</v>
      </c>
      <c r="C5601" s="399" t="s">
        <v>7037</v>
      </c>
      <c r="D5601" s="399" t="s">
        <v>7038</v>
      </c>
      <c r="E5601" s="400" t="s">
        <v>947</v>
      </c>
      <c r="F5601" s="399" t="s">
        <v>947</v>
      </c>
      <c r="G5601" s="399">
        <v>84088</v>
      </c>
      <c r="H5601" s="399" t="s">
        <v>7039</v>
      </c>
      <c r="I5601" s="399" t="s">
        <v>949</v>
      </c>
      <c r="J5601" s="399" t="s">
        <v>1037</v>
      </c>
      <c r="K5601" s="400">
        <v>68.63</v>
      </c>
      <c r="L5601" s="399" t="s">
        <v>951</v>
      </c>
    </row>
    <row r="5602" spans="1:12" ht="13.5">
      <c r="A5602" s="399" t="s">
        <v>6836</v>
      </c>
      <c r="B5602" s="399" t="s">
        <v>6837</v>
      </c>
      <c r="C5602" s="399" t="s">
        <v>7037</v>
      </c>
      <c r="D5602" s="399" t="s">
        <v>7038</v>
      </c>
      <c r="E5602" s="400" t="s">
        <v>947</v>
      </c>
      <c r="F5602" s="399" t="s">
        <v>947</v>
      </c>
      <c r="G5602" s="399">
        <v>84089</v>
      </c>
      <c r="H5602" s="399" t="s">
        <v>7040</v>
      </c>
      <c r="I5602" s="399" t="s">
        <v>949</v>
      </c>
      <c r="J5602" s="399" t="s">
        <v>1037</v>
      </c>
      <c r="K5602" s="400">
        <v>97.35</v>
      </c>
      <c r="L5602" s="399" t="s">
        <v>951</v>
      </c>
    </row>
    <row r="5603" spans="1:12" ht="13.5">
      <c r="A5603" s="399" t="s">
        <v>6836</v>
      </c>
      <c r="B5603" s="399" t="s">
        <v>6837</v>
      </c>
      <c r="C5603" s="399" t="s">
        <v>7041</v>
      </c>
      <c r="D5603" s="399" t="s">
        <v>7042</v>
      </c>
      <c r="E5603" s="400" t="s">
        <v>947</v>
      </c>
      <c r="F5603" s="399" t="s">
        <v>947</v>
      </c>
      <c r="G5603" s="399">
        <v>40675</v>
      </c>
      <c r="H5603" s="399" t="s">
        <v>7043</v>
      </c>
      <c r="I5603" s="399" t="s">
        <v>949</v>
      </c>
      <c r="J5603" s="399" t="s">
        <v>1440</v>
      </c>
      <c r="K5603" s="400">
        <v>4.59</v>
      </c>
      <c r="L5603" s="399" t="s">
        <v>951</v>
      </c>
    </row>
    <row r="5604" spans="1:12" ht="13.5">
      <c r="A5604" s="399" t="s">
        <v>6836</v>
      </c>
      <c r="B5604" s="399" t="s">
        <v>6837</v>
      </c>
      <c r="C5604" s="399" t="s">
        <v>7044</v>
      </c>
      <c r="D5604" s="399" t="s">
        <v>7045</v>
      </c>
      <c r="E5604" s="400" t="s">
        <v>947</v>
      </c>
      <c r="F5604" s="399" t="s">
        <v>947</v>
      </c>
      <c r="G5604" s="399">
        <v>96112</v>
      </c>
      <c r="H5604" s="399" t="s">
        <v>7046</v>
      </c>
      <c r="I5604" s="399" t="s">
        <v>1205</v>
      </c>
      <c r="J5604" s="399" t="s">
        <v>1037</v>
      </c>
      <c r="K5604" s="400">
        <v>105.99</v>
      </c>
      <c r="L5604" s="399" t="s">
        <v>951</v>
      </c>
    </row>
    <row r="5605" spans="1:12" ht="13.5">
      <c r="A5605" s="399" t="s">
        <v>6836</v>
      </c>
      <c r="B5605" s="399" t="s">
        <v>6837</v>
      </c>
      <c r="C5605" s="399" t="s">
        <v>7044</v>
      </c>
      <c r="D5605" s="399" t="s">
        <v>7045</v>
      </c>
      <c r="E5605" s="400" t="s">
        <v>947</v>
      </c>
      <c r="F5605" s="399" t="s">
        <v>947</v>
      </c>
      <c r="G5605" s="399">
        <v>96117</v>
      </c>
      <c r="H5605" s="399" t="s">
        <v>7047</v>
      </c>
      <c r="I5605" s="399" t="s">
        <v>1205</v>
      </c>
      <c r="J5605" s="399" t="s">
        <v>1037</v>
      </c>
      <c r="K5605" s="400">
        <v>129.63999999999999</v>
      </c>
      <c r="L5605" s="399" t="s">
        <v>951</v>
      </c>
    </row>
    <row r="5606" spans="1:12" ht="13.5">
      <c r="A5606" s="399" t="s">
        <v>6836</v>
      </c>
      <c r="B5606" s="399" t="s">
        <v>6837</v>
      </c>
      <c r="C5606" s="399" t="s">
        <v>7044</v>
      </c>
      <c r="D5606" s="399" t="s">
        <v>7045</v>
      </c>
      <c r="E5606" s="400" t="s">
        <v>947</v>
      </c>
      <c r="F5606" s="399" t="s">
        <v>947</v>
      </c>
      <c r="G5606" s="399">
        <v>96122</v>
      </c>
      <c r="H5606" s="399" t="s">
        <v>7048</v>
      </c>
      <c r="I5606" s="399" t="s">
        <v>949</v>
      </c>
      <c r="J5606" s="399" t="s">
        <v>1037</v>
      </c>
      <c r="K5606" s="400">
        <v>31.3</v>
      </c>
      <c r="L5606" s="399" t="s">
        <v>951</v>
      </c>
    </row>
    <row r="5607" spans="1:12" ht="13.5">
      <c r="A5607" s="399" t="s">
        <v>6836</v>
      </c>
      <c r="B5607" s="399" t="s">
        <v>6837</v>
      </c>
      <c r="C5607" s="399" t="s">
        <v>7049</v>
      </c>
      <c r="D5607" s="399" t="s">
        <v>7050</v>
      </c>
      <c r="E5607" s="400" t="s">
        <v>947</v>
      </c>
      <c r="F5607" s="399" t="s">
        <v>947</v>
      </c>
      <c r="G5607" s="399">
        <v>96109</v>
      </c>
      <c r="H5607" s="399" t="s">
        <v>7051</v>
      </c>
      <c r="I5607" s="399" t="s">
        <v>1205</v>
      </c>
      <c r="J5607" s="399" t="s">
        <v>950</v>
      </c>
      <c r="K5607" s="400">
        <v>40.549999999999997</v>
      </c>
      <c r="L5607" s="399" t="s">
        <v>951</v>
      </c>
    </row>
    <row r="5608" spans="1:12" ht="13.5">
      <c r="A5608" s="399" t="s">
        <v>6836</v>
      </c>
      <c r="B5608" s="399" t="s">
        <v>6837</v>
      </c>
      <c r="C5608" s="399" t="s">
        <v>7049</v>
      </c>
      <c r="D5608" s="399" t="s">
        <v>7050</v>
      </c>
      <c r="E5608" s="400" t="s">
        <v>947</v>
      </c>
      <c r="F5608" s="399" t="s">
        <v>947</v>
      </c>
      <c r="G5608" s="399">
        <v>96110</v>
      </c>
      <c r="H5608" s="399" t="s">
        <v>7052</v>
      </c>
      <c r="I5608" s="399" t="s">
        <v>1205</v>
      </c>
      <c r="J5608" s="399" t="s">
        <v>1037</v>
      </c>
      <c r="K5608" s="400">
        <v>57.21</v>
      </c>
      <c r="L5608" s="399" t="s">
        <v>951</v>
      </c>
    </row>
    <row r="5609" spans="1:12" ht="13.5">
      <c r="A5609" s="399" t="s">
        <v>6836</v>
      </c>
      <c r="B5609" s="399" t="s">
        <v>6837</v>
      </c>
      <c r="C5609" s="399" t="s">
        <v>7049</v>
      </c>
      <c r="D5609" s="399" t="s">
        <v>7050</v>
      </c>
      <c r="E5609" s="400" t="s">
        <v>947</v>
      </c>
      <c r="F5609" s="399" t="s">
        <v>947</v>
      </c>
      <c r="G5609" s="399">
        <v>96113</v>
      </c>
      <c r="H5609" s="399" t="s">
        <v>7053</v>
      </c>
      <c r="I5609" s="399" t="s">
        <v>1205</v>
      </c>
      <c r="J5609" s="399" t="s">
        <v>950</v>
      </c>
      <c r="K5609" s="400">
        <v>36.08</v>
      </c>
      <c r="L5609" s="399" t="s">
        <v>951</v>
      </c>
    </row>
    <row r="5610" spans="1:12" ht="13.5">
      <c r="A5610" s="399" t="s">
        <v>6836</v>
      </c>
      <c r="B5610" s="399" t="s">
        <v>6837</v>
      </c>
      <c r="C5610" s="399" t="s">
        <v>7049</v>
      </c>
      <c r="D5610" s="399" t="s">
        <v>7050</v>
      </c>
      <c r="E5610" s="400" t="s">
        <v>947</v>
      </c>
      <c r="F5610" s="399" t="s">
        <v>947</v>
      </c>
      <c r="G5610" s="399">
        <v>96114</v>
      </c>
      <c r="H5610" s="399" t="s">
        <v>7054</v>
      </c>
      <c r="I5610" s="399" t="s">
        <v>1205</v>
      </c>
      <c r="J5610" s="399" t="s">
        <v>1037</v>
      </c>
      <c r="K5610" s="400">
        <v>57.96</v>
      </c>
      <c r="L5610" s="399" t="s">
        <v>951</v>
      </c>
    </row>
    <row r="5611" spans="1:12" ht="13.5">
      <c r="A5611" s="399" t="s">
        <v>6836</v>
      </c>
      <c r="B5611" s="399" t="s">
        <v>6837</v>
      </c>
      <c r="C5611" s="399" t="s">
        <v>7049</v>
      </c>
      <c r="D5611" s="399" t="s">
        <v>7050</v>
      </c>
      <c r="E5611" s="400" t="s">
        <v>947</v>
      </c>
      <c r="F5611" s="399" t="s">
        <v>947</v>
      </c>
      <c r="G5611" s="399">
        <v>96120</v>
      </c>
      <c r="H5611" s="399" t="s">
        <v>7055</v>
      </c>
      <c r="I5611" s="399" t="s">
        <v>949</v>
      </c>
      <c r="J5611" s="399" t="s">
        <v>950</v>
      </c>
      <c r="K5611" s="400">
        <v>2.76</v>
      </c>
      <c r="L5611" s="399" t="s">
        <v>951</v>
      </c>
    </row>
    <row r="5612" spans="1:12" ht="13.5">
      <c r="A5612" s="399" t="s">
        <v>6836</v>
      </c>
      <c r="B5612" s="399" t="s">
        <v>6837</v>
      </c>
      <c r="C5612" s="399" t="s">
        <v>7049</v>
      </c>
      <c r="D5612" s="399" t="s">
        <v>7050</v>
      </c>
      <c r="E5612" s="400" t="s">
        <v>947</v>
      </c>
      <c r="F5612" s="399" t="s">
        <v>947</v>
      </c>
      <c r="G5612" s="399">
        <v>96123</v>
      </c>
      <c r="H5612" s="399" t="s">
        <v>7056</v>
      </c>
      <c r="I5612" s="399" t="s">
        <v>949</v>
      </c>
      <c r="J5612" s="399" t="s">
        <v>1037</v>
      </c>
      <c r="K5612" s="400">
        <v>23.6</v>
      </c>
      <c r="L5612" s="399" t="s">
        <v>951</v>
      </c>
    </row>
    <row r="5613" spans="1:12" ht="13.5">
      <c r="A5613" s="399" t="s">
        <v>6836</v>
      </c>
      <c r="B5613" s="399" t="s">
        <v>6837</v>
      </c>
      <c r="C5613" s="399" t="s">
        <v>7049</v>
      </c>
      <c r="D5613" s="399" t="s">
        <v>7050</v>
      </c>
      <c r="E5613" s="400" t="s">
        <v>947</v>
      </c>
      <c r="F5613" s="399" t="s">
        <v>947</v>
      </c>
      <c r="G5613" s="399">
        <v>99054</v>
      </c>
      <c r="H5613" s="399" t="s">
        <v>7057</v>
      </c>
      <c r="I5613" s="399" t="s">
        <v>1205</v>
      </c>
      <c r="J5613" s="399" t="s">
        <v>950</v>
      </c>
      <c r="K5613" s="400">
        <v>49.68</v>
      </c>
      <c r="L5613" s="399" t="s">
        <v>951</v>
      </c>
    </row>
    <row r="5614" spans="1:12" ht="13.5">
      <c r="A5614" s="399" t="s">
        <v>6836</v>
      </c>
      <c r="B5614" s="399" t="s">
        <v>6837</v>
      </c>
      <c r="C5614" s="399" t="s">
        <v>7058</v>
      </c>
      <c r="D5614" s="399" t="s">
        <v>7059</v>
      </c>
      <c r="E5614" s="400">
        <v>73807</v>
      </c>
      <c r="F5614" s="399" t="s">
        <v>7060</v>
      </c>
      <c r="G5614" s="399" t="s">
        <v>7061</v>
      </c>
      <c r="H5614" s="399" t="s">
        <v>7062</v>
      </c>
      <c r="I5614" s="399" t="s">
        <v>949</v>
      </c>
      <c r="J5614" s="399" t="s">
        <v>1037</v>
      </c>
      <c r="K5614" s="400">
        <v>92.67</v>
      </c>
      <c r="L5614" s="399" t="s">
        <v>951</v>
      </c>
    </row>
    <row r="5615" spans="1:12" ht="13.5">
      <c r="A5615" s="399" t="s">
        <v>6836</v>
      </c>
      <c r="B5615" s="399" t="s">
        <v>6837</v>
      </c>
      <c r="C5615" s="399" t="s">
        <v>7063</v>
      </c>
      <c r="D5615" s="399" t="s">
        <v>7064</v>
      </c>
      <c r="E5615" s="400" t="s">
        <v>947</v>
      </c>
      <c r="F5615" s="399" t="s">
        <v>947</v>
      </c>
      <c r="G5615" s="399">
        <v>96111</v>
      </c>
      <c r="H5615" s="399" t="s">
        <v>7065</v>
      </c>
      <c r="I5615" s="399" t="s">
        <v>1205</v>
      </c>
      <c r="J5615" s="399" t="s">
        <v>1037</v>
      </c>
      <c r="K5615" s="400">
        <v>34.880000000000003</v>
      </c>
      <c r="L5615" s="399" t="s">
        <v>951</v>
      </c>
    </row>
    <row r="5616" spans="1:12" ht="13.5">
      <c r="A5616" s="399" t="s">
        <v>6836</v>
      </c>
      <c r="B5616" s="399" t="s">
        <v>6837</v>
      </c>
      <c r="C5616" s="399" t="s">
        <v>7063</v>
      </c>
      <c r="D5616" s="399" t="s">
        <v>7064</v>
      </c>
      <c r="E5616" s="400" t="s">
        <v>947</v>
      </c>
      <c r="F5616" s="399" t="s">
        <v>947</v>
      </c>
      <c r="G5616" s="399">
        <v>96116</v>
      </c>
      <c r="H5616" s="399" t="s">
        <v>7066</v>
      </c>
      <c r="I5616" s="399" t="s">
        <v>1205</v>
      </c>
      <c r="J5616" s="399" t="s">
        <v>1037</v>
      </c>
      <c r="K5616" s="400">
        <v>37.74</v>
      </c>
      <c r="L5616" s="399" t="s">
        <v>951</v>
      </c>
    </row>
    <row r="5617" spans="1:12" ht="13.5">
      <c r="A5617" s="399" t="s">
        <v>6836</v>
      </c>
      <c r="B5617" s="399" t="s">
        <v>6837</v>
      </c>
      <c r="C5617" s="399" t="s">
        <v>7063</v>
      </c>
      <c r="D5617" s="399" t="s">
        <v>7064</v>
      </c>
      <c r="E5617" s="400" t="s">
        <v>947</v>
      </c>
      <c r="F5617" s="399" t="s">
        <v>947</v>
      </c>
      <c r="G5617" s="399">
        <v>96121</v>
      </c>
      <c r="H5617" s="399" t="s">
        <v>7067</v>
      </c>
      <c r="I5617" s="399" t="s">
        <v>949</v>
      </c>
      <c r="J5617" s="399" t="s">
        <v>1037</v>
      </c>
      <c r="K5617" s="400">
        <v>7.66</v>
      </c>
      <c r="L5617" s="399" t="s">
        <v>951</v>
      </c>
    </row>
    <row r="5618" spans="1:12" ht="13.5">
      <c r="A5618" s="399" t="s">
        <v>6836</v>
      </c>
      <c r="B5618" s="399" t="s">
        <v>6837</v>
      </c>
      <c r="C5618" s="399" t="s">
        <v>7063</v>
      </c>
      <c r="D5618" s="399" t="s">
        <v>7064</v>
      </c>
      <c r="E5618" s="400" t="s">
        <v>947</v>
      </c>
      <c r="F5618" s="399" t="s">
        <v>947</v>
      </c>
      <c r="G5618" s="399">
        <v>96485</v>
      </c>
      <c r="H5618" s="399" t="s">
        <v>7068</v>
      </c>
      <c r="I5618" s="399" t="s">
        <v>1205</v>
      </c>
      <c r="J5618" s="399" t="s">
        <v>1037</v>
      </c>
      <c r="K5618" s="400">
        <v>39.64</v>
      </c>
      <c r="L5618" s="399" t="s">
        <v>951</v>
      </c>
    </row>
    <row r="5619" spans="1:12" ht="13.5">
      <c r="A5619" s="399" t="s">
        <v>6836</v>
      </c>
      <c r="B5619" s="399" t="s">
        <v>6837</v>
      </c>
      <c r="C5619" s="399" t="s">
        <v>7063</v>
      </c>
      <c r="D5619" s="399" t="s">
        <v>7064</v>
      </c>
      <c r="E5619" s="400" t="s">
        <v>947</v>
      </c>
      <c r="F5619" s="399" t="s">
        <v>947</v>
      </c>
      <c r="G5619" s="399">
        <v>96486</v>
      </c>
      <c r="H5619" s="399" t="s">
        <v>7069</v>
      </c>
      <c r="I5619" s="399" t="s">
        <v>1205</v>
      </c>
      <c r="J5619" s="399" t="s">
        <v>1037</v>
      </c>
      <c r="K5619" s="400">
        <v>42.79</v>
      </c>
      <c r="L5619" s="399" t="s">
        <v>951</v>
      </c>
    </row>
    <row r="5620" spans="1:12" ht="13.5">
      <c r="A5620" s="399" t="s">
        <v>6836</v>
      </c>
      <c r="B5620" s="399" t="s">
        <v>6837</v>
      </c>
      <c r="C5620" s="399" t="s">
        <v>7070</v>
      </c>
      <c r="D5620" s="399" t="s">
        <v>7071</v>
      </c>
      <c r="E5620" s="400" t="s">
        <v>947</v>
      </c>
      <c r="F5620" s="399" t="s">
        <v>947</v>
      </c>
      <c r="G5620" s="399">
        <v>91514</v>
      </c>
      <c r="H5620" s="399" t="s">
        <v>7072</v>
      </c>
      <c r="I5620" s="399" t="s">
        <v>1205</v>
      </c>
      <c r="J5620" s="399" t="s">
        <v>1037</v>
      </c>
      <c r="K5620" s="400">
        <v>5.79</v>
      </c>
      <c r="L5620" s="399" t="s">
        <v>951</v>
      </c>
    </row>
    <row r="5621" spans="1:12" ht="13.5">
      <c r="A5621" s="399" t="s">
        <v>6836</v>
      </c>
      <c r="B5621" s="399" t="s">
        <v>6837</v>
      </c>
      <c r="C5621" s="399" t="s">
        <v>7070</v>
      </c>
      <c r="D5621" s="399" t="s">
        <v>7071</v>
      </c>
      <c r="E5621" s="400" t="s">
        <v>947</v>
      </c>
      <c r="F5621" s="399" t="s">
        <v>947</v>
      </c>
      <c r="G5621" s="399">
        <v>91515</v>
      </c>
      <c r="H5621" s="399" t="s">
        <v>7073</v>
      </c>
      <c r="I5621" s="399" t="s">
        <v>1205</v>
      </c>
      <c r="J5621" s="399" t="s">
        <v>1037</v>
      </c>
      <c r="K5621" s="400">
        <v>7.67</v>
      </c>
      <c r="L5621" s="399" t="s">
        <v>951</v>
      </c>
    </row>
    <row r="5622" spans="1:12" ht="13.5">
      <c r="A5622" s="399" t="s">
        <v>6836</v>
      </c>
      <c r="B5622" s="399" t="s">
        <v>6837</v>
      </c>
      <c r="C5622" s="399" t="s">
        <v>7070</v>
      </c>
      <c r="D5622" s="399" t="s">
        <v>7071</v>
      </c>
      <c r="E5622" s="400" t="s">
        <v>947</v>
      </c>
      <c r="F5622" s="399" t="s">
        <v>947</v>
      </c>
      <c r="G5622" s="399">
        <v>91516</v>
      </c>
      <c r="H5622" s="399" t="s">
        <v>7074</v>
      </c>
      <c r="I5622" s="399" t="s">
        <v>1205</v>
      </c>
      <c r="J5622" s="399" t="s">
        <v>1037</v>
      </c>
      <c r="K5622" s="400">
        <v>11.22</v>
      </c>
      <c r="L5622" s="399" t="s">
        <v>951</v>
      </c>
    </row>
    <row r="5623" spans="1:12" ht="13.5">
      <c r="A5623" s="399" t="s">
        <v>6836</v>
      </c>
      <c r="B5623" s="399" t="s">
        <v>6837</v>
      </c>
      <c r="C5623" s="399" t="s">
        <v>7070</v>
      </c>
      <c r="D5623" s="399" t="s">
        <v>7071</v>
      </c>
      <c r="E5623" s="400" t="s">
        <v>947</v>
      </c>
      <c r="F5623" s="399" t="s">
        <v>947</v>
      </c>
      <c r="G5623" s="399">
        <v>91517</v>
      </c>
      <c r="H5623" s="399" t="s">
        <v>7075</v>
      </c>
      <c r="I5623" s="399" t="s">
        <v>1205</v>
      </c>
      <c r="J5623" s="399" t="s">
        <v>1037</v>
      </c>
      <c r="K5623" s="400">
        <v>12.5</v>
      </c>
      <c r="L5623" s="399" t="s">
        <v>951</v>
      </c>
    </row>
    <row r="5624" spans="1:12" ht="13.5">
      <c r="A5624" s="399" t="s">
        <v>6836</v>
      </c>
      <c r="B5624" s="399" t="s">
        <v>6837</v>
      </c>
      <c r="C5624" s="399" t="s">
        <v>7070</v>
      </c>
      <c r="D5624" s="399" t="s">
        <v>7071</v>
      </c>
      <c r="E5624" s="400" t="s">
        <v>947</v>
      </c>
      <c r="F5624" s="399" t="s">
        <v>947</v>
      </c>
      <c r="G5624" s="399">
        <v>91519</v>
      </c>
      <c r="H5624" s="399" t="s">
        <v>7076</v>
      </c>
      <c r="I5624" s="399" t="s">
        <v>1205</v>
      </c>
      <c r="J5624" s="399" t="s">
        <v>1037</v>
      </c>
      <c r="K5624" s="400">
        <v>14.37</v>
      </c>
      <c r="L5624" s="399" t="s">
        <v>951</v>
      </c>
    </row>
    <row r="5625" spans="1:12" ht="13.5">
      <c r="A5625" s="399" t="s">
        <v>6836</v>
      </c>
      <c r="B5625" s="399" t="s">
        <v>6837</v>
      </c>
      <c r="C5625" s="399" t="s">
        <v>7070</v>
      </c>
      <c r="D5625" s="399" t="s">
        <v>7071</v>
      </c>
      <c r="E5625" s="400" t="s">
        <v>947</v>
      </c>
      <c r="F5625" s="399" t="s">
        <v>947</v>
      </c>
      <c r="G5625" s="399">
        <v>91520</v>
      </c>
      <c r="H5625" s="399" t="s">
        <v>7077</v>
      </c>
      <c r="I5625" s="399" t="s">
        <v>1205</v>
      </c>
      <c r="J5625" s="399" t="s">
        <v>1037</v>
      </c>
      <c r="K5625" s="400">
        <v>2.0699999999999998</v>
      </c>
      <c r="L5625" s="399" t="s">
        <v>951</v>
      </c>
    </row>
    <row r="5626" spans="1:12" ht="13.5">
      <c r="A5626" s="399" t="s">
        <v>6836</v>
      </c>
      <c r="B5626" s="399" t="s">
        <v>6837</v>
      </c>
      <c r="C5626" s="399" t="s">
        <v>7070</v>
      </c>
      <c r="D5626" s="399" t="s">
        <v>7071</v>
      </c>
      <c r="E5626" s="400" t="s">
        <v>947</v>
      </c>
      <c r="F5626" s="399" t="s">
        <v>947</v>
      </c>
      <c r="G5626" s="399">
        <v>91522</v>
      </c>
      <c r="H5626" s="399" t="s">
        <v>7078</v>
      </c>
      <c r="I5626" s="399" t="s">
        <v>1205</v>
      </c>
      <c r="J5626" s="399" t="s">
        <v>1037</v>
      </c>
      <c r="K5626" s="400">
        <v>2.4900000000000002</v>
      </c>
      <c r="L5626" s="399" t="s">
        <v>951</v>
      </c>
    </row>
    <row r="5627" spans="1:12" ht="13.5">
      <c r="A5627" s="399" t="s">
        <v>6836</v>
      </c>
      <c r="B5627" s="399" t="s">
        <v>6837</v>
      </c>
      <c r="C5627" s="399" t="s">
        <v>7070</v>
      </c>
      <c r="D5627" s="399" t="s">
        <v>7071</v>
      </c>
      <c r="E5627" s="400" t="s">
        <v>947</v>
      </c>
      <c r="F5627" s="399" t="s">
        <v>947</v>
      </c>
      <c r="G5627" s="399">
        <v>91525</v>
      </c>
      <c r="H5627" s="399" t="s">
        <v>7079</v>
      </c>
      <c r="I5627" s="399" t="s">
        <v>1205</v>
      </c>
      <c r="J5627" s="399" t="s">
        <v>1037</v>
      </c>
      <c r="K5627" s="400">
        <v>4.4400000000000004</v>
      </c>
      <c r="L5627" s="399" t="s">
        <v>951</v>
      </c>
    </row>
    <row r="5628" spans="1:12" ht="13.5">
      <c r="A5628" s="399" t="s">
        <v>5855</v>
      </c>
      <c r="B5628" s="399" t="s">
        <v>7080</v>
      </c>
      <c r="C5628" s="399" t="s">
        <v>7081</v>
      </c>
      <c r="D5628" s="399" t="s">
        <v>7082</v>
      </c>
      <c r="E5628" s="400" t="s">
        <v>947</v>
      </c>
      <c r="F5628" s="399" t="s">
        <v>947</v>
      </c>
      <c r="G5628" s="399">
        <v>87280</v>
      </c>
      <c r="H5628" s="399" t="s">
        <v>7083</v>
      </c>
      <c r="I5628" s="399" t="s">
        <v>2331</v>
      </c>
      <c r="J5628" s="399" t="s">
        <v>1037</v>
      </c>
      <c r="K5628" s="400">
        <v>302.89999999999998</v>
      </c>
      <c r="L5628" s="399" t="s">
        <v>951</v>
      </c>
    </row>
    <row r="5629" spans="1:12" ht="13.5">
      <c r="A5629" s="399" t="s">
        <v>5855</v>
      </c>
      <c r="B5629" s="399" t="s">
        <v>7080</v>
      </c>
      <c r="C5629" s="399" t="s">
        <v>7081</v>
      </c>
      <c r="D5629" s="399" t="s">
        <v>7082</v>
      </c>
      <c r="E5629" s="400" t="s">
        <v>947</v>
      </c>
      <c r="F5629" s="399" t="s">
        <v>947</v>
      </c>
      <c r="G5629" s="399">
        <v>87281</v>
      </c>
      <c r="H5629" s="399" t="s">
        <v>7084</v>
      </c>
      <c r="I5629" s="399" t="s">
        <v>2331</v>
      </c>
      <c r="J5629" s="399" t="s">
        <v>1037</v>
      </c>
      <c r="K5629" s="400">
        <v>297.2</v>
      </c>
      <c r="L5629" s="399" t="s">
        <v>951</v>
      </c>
    </row>
    <row r="5630" spans="1:12" ht="13.5">
      <c r="A5630" s="399" t="s">
        <v>5855</v>
      </c>
      <c r="B5630" s="399" t="s">
        <v>7080</v>
      </c>
      <c r="C5630" s="399" t="s">
        <v>7081</v>
      </c>
      <c r="D5630" s="399" t="s">
        <v>7082</v>
      </c>
      <c r="E5630" s="400" t="s">
        <v>947</v>
      </c>
      <c r="F5630" s="399" t="s">
        <v>947</v>
      </c>
      <c r="G5630" s="399">
        <v>87283</v>
      </c>
      <c r="H5630" s="399" t="s">
        <v>7085</v>
      </c>
      <c r="I5630" s="399" t="s">
        <v>2331</v>
      </c>
      <c r="J5630" s="399" t="s">
        <v>1037</v>
      </c>
      <c r="K5630" s="400">
        <v>307.85000000000002</v>
      </c>
      <c r="L5630" s="399" t="s">
        <v>951</v>
      </c>
    </row>
    <row r="5631" spans="1:12" ht="13.5">
      <c r="A5631" s="399" t="s">
        <v>5855</v>
      </c>
      <c r="B5631" s="399" t="s">
        <v>7080</v>
      </c>
      <c r="C5631" s="399" t="s">
        <v>7081</v>
      </c>
      <c r="D5631" s="399" t="s">
        <v>7082</v>
      </c>
      <c r="E5631" s="400" t="s">
        <v>947</v>
      </c>
      <c r="F5631" s="399" t="s">
        <v>947</v>
      </c>
      <c r="G5631" s="399">
        <v>87284</v>
      </c>
      <c r="H5631" s="399" t="s">
        <v>7086</v>
      </c>
      <c r="I5631" s="399" t="s">
        <v>2331</v>
      </c>
      <c r="J5631" s="399" t="s">
        <v>1037</v>
      </c>
      <c r="K5631" s="400">
        <v>301.2</v>
      </c>
      <c r="L5631" s="399" t="s">
        <v>951</v>
      </c>
    </row>
    <row r="5632" spans="1:12" ht="13.5">
      <c r="A5632" s="399" t="s">
        <v>5855</v>
      </c>
      <c r="B5632" s="399" t="s">
        <v>7080</v>
      </c>
      <c r="C5632" s="399" t="s">
        <v>7081</v>
      </c>
      <c r="D5632" s="399" t="s">
        <v>7082</v>
      </c>
      <c r="E5632" s="400" t="s">
        <v>947</v>
      </c>
      <c r="F5632" s="399" t="s">
        <v>947</v>
      </c>
      <c r="G5632" s="399">
        <v>87286</v>
      </c>
      <c r="H5632" s="399" t="s">
        <v>7087</v>
      </c>
      <c r="I5632" s="399" t="s">
        <v>2331</v>
      </c>
      <c r="J5632" s="399" t="s">
        <v>1037</v>
      </c>
      <c r="K5632" s="400">
        <v>391.08</v>
      </c>
      <c r="L5632" s="399" t="s">
        <v>951</v>
      </c>
    </row>
    <row r="5633" spans="1:12" ht="13.5">
      <c r="A5633" s="399" t="s">
        <v>5855</v>
      </c>
      <c r="B5633" s="399" t="s">
        <v>7080</v>
      </c>
      <c r="C5633" s="399" t="s">
        <v>7081</v>
      </c>
      <c r="D5633" s="399" t="s">
        <v>7082</v>
      </c>
      <c r="E5633" s="400" t="s">
        <v>947</v>
      </c>
      <c r="F5633" s="399" t="s">
        <v>947</v>
      </c>
      <c r="G5633" s="399">
        <v>87287</v>
      </c>
      <c r="H5633" s="399" t="s">
        <v>7088</v>
      </c>
      <c r="I5633" s="399" t="s">
        <v>2331</v>
      </c>
      <c r="J5633" s="399" t="s">
        <v>1037</v>
      </c>
      <c r="K5633" s="400">
        <v>376.6</v>
      </c>
      <c r="L5633" s="399" t="s">
        <v>951</v>
      </c>
    </row>
    <row r="5634" spans="1:12" ht="13.5">
      <c r="A5634" s="399" t="s">
        <v>5855</v>
      </c>
      <c r="B5634" s="399" t="s">
        <v>7080</v>
      </c>
      <c r="C5634" s="399" t="s">
        <v>7081</v>
      </c>
      <c r="D5634" s="399" t="s">
        <v>7082</v>
      </c>
      <c r="E5634" s="400" t="s">
        <v>947</v>
      </c>
      <c r="F5634" s="399" t="s">
        <v>947</v>
      </c>
      <c r="G5634" s="399">
        <v>87289</v>
      </c>
      <c r="H5634" s="399" t="s">
        <v>7089</v>
      </c>
      <c r="I5634" s="399" t="s">
        <v>2331</v>
      </c>
      <c r="J5634" s="399" t="s">
        <v>1037</v>
      </c>
      <c r="K5634" s="400">
        <v>384.58</v>
      </c>
      <c r="L5634" s="399" t="s">
        <v>951</v>
      </c>
    </row>
    <row r="5635" spans="1:12" ht="13.5">
      <c r="A5635" s="399" t="s">
        <v>5855</v>
      </c>
      <c r="B5635" s="399" t="s">
        <v>7080</v>
      </c>
      <c r="C5635" s="399" t="s">
        <v>7081</v>
      </c>
      <c r="D5635" s="399" t="s">
        <v>7082</v>
      </c>
      <c r="E5635" s="400" t="s">
        <v>947</v>
      </c>
      <c r="F5635" s="399" t="s">
        <v>947</v>
      </c>
      <c r="G5635" s="399">
        <v>87290</v>
      </c>
      <c r="H5635" s="399" t="s">
        <v>7090</v>
      </c>
      <c r="I5635" s="399" t="s">
        <v>2331</v>
      </c>
      <c r="J5635" s="399" t="s">
        <v>1037</v>
      </c>
      <c r="K5635" s="400">
        <v>376.64</v>
      </c>
      <c r="L5635" s="399" t="s">
        <v>951</v>
      </c>
    </row>
    <row r="5636" spans="1:12" ht="13.5">
      <c r="A5636" s="399" t="s">
        <v>5855</v>
      </c>
      <c r="B5636" s="399" t="s">
        <v>7080</v>
      </c>
      <c r="C5636" s="399" t="s">
        <v>7081</v>
      </c>
      <c r="D5636" s="399" t="s">
        <v>7082</v>
      </c>
      <c r="E5636" s="400" t="s">
        <v>947</v>
      </c>
      <c r="F5636" s="399" t="s">
        <v>947</v>
      </c>
      <c r="G5636" s="399">
        <v>87292</v>
      </c>
      <c r="H5636" s="399" t="s">
        <v>7091</v>
      </c>
      <c r="I5636" s="399" t="s">
        <v>2331</v>
      </c>
      <c r="J5636" s="399" t="s">
        <v>1037</v>
      </c>
      <c r="K5636" s="400">
        <v>394.93</v>
      </c>
      <c r="L5636" s="399" t="s">
        <v>951</v>
      </c>
    </row>
    <row r="5637" spans="1:12" ht="13.5">
      <c r="A5637" s="399" t="s">
        <v>5855</v>
      </c>
      <c r="B5637" s="399" t="s">
        <v>7080</v>
      </c>
      <c r="C5637" s="399" t="s">
        <v>7081</v>
      </c>
      <c r="D5637" s="399" t="s">
        <v>7082</v>
      </c>
      <c r="E5637" s="400" t="s">
        <v>947</v>
      </c>
      <c r="F5637" s="399" t="s">
        <v>947</v>
      </c>
      <c r="G5637" s="399">
        <v>87294</v>
      </c>
      <c r="H5637" s="399" t="s">
        <v>7092</v>
      </c>
      <c r="I5637" s="399" t="s">
        <v>2331</v>
      </c>
      <c r="J5637" s="399" t="s">
        <v>1037</v>
      </c>
      <c r="K5637" s="400">
        <v>379.69</v>
      </c>
      <c r="L5637" s="399" t="s">
        <v>951</v>
      </c>
    </row>
    <row r="5638" spans="1:12" ht="13.5">
      <c r="A5638" s="399" t="s">
        <v>5855</v>
      </c>
      <c r="B5638" s="399" t="s">
        <v>7080</v>
      </c>
      <c r="C5638" s="399" t="s">
        <v>7081</v>
      </c>
      <c r="D5638" s="399" t="s">
        <v>7082</v>
      </c>
      <c r="E5638" s="400" t="s">
        <v>947</v>
      </c>
      <c r="F5638" s="399" t="s">
        <v>947</v>
      </c>
      <c r="G5638" s="399">
        <v>87295</v>
      </c>
      <c r="H5638" s="399" t="s">
        <v>7093</v>
      </c>
      <c r="I5638" s="399" t="s">
        <v>2331</v>
      </c>
      <c r="J5638" s="399" t="s">
        <v>1037</v>
      </c>
      <c r="K5638" s="400">
        <v>396.9</v>
      </c>
      <c r="L5638" s="399" t="s">
        <v>951</v>
      </c>
    </row>
    <row r="5639" spans="1:12" ht="13.5">
      <c r="A5639" s="399" t="s">
        <v>5855</v>
      </c>
      <c r="B5639" s="399" t="s">
        <v>7080</v>
      </c>
      <c r="C5639" s="399" t="s">
        <v>7081</v>
      </c>
      <c r="D5639" s="399" t="s">
        <v>7082</v>
      </c>
      <c r="E5639" s="400" t="s">
        <v>947</v>
      </c>
      <c r="F5639" s="399" t="s">
        <v>947</v>
      </c>
      <c r="G5639" s="399">
        <v>87296</v>
      </c>
      <c r="H5639" s="399" t="s">
        <v>7094</v>
      </c>
      <c r="I5639" s="399" t="s">
        <v>2331</v>
      </c>
      <c r="J5639" s="399" t="s">
        <v>1037</v>
      </c>
      <c r="K5639" s="400">
        <v>374.91</v>
      </c>
      <c r="L5639" s="399" t="s">
        <v>951</v>
      </c>
    </row>
    <row r="5640" spans="1:12" ht="13.5">
      <c r="A5640" s="399" t="s">
        <v>5855</v>
      </c>
      <c r="B5640" s="399" t="s">
        <v>7080</v>
      </c>
      <c r="C5640" s="399" t="s">
        <v>7081</v>
      </c>
      <c r="D5640" s="399" t="s">
        <v>7082</v>
      </c>
      <c r="E5640" s="400" t="s">
        <v>947</v>
      </c>
      <c r="F5640" s="399" t="s">
        <v>947</v>
      </c>
      <c r="G5640" s="399">
        <v>87298</v>
      </c>
      <c r="H5640" s="399" t="s">
        <v>7095</v>
      </c>
      <c r="I5640" s="399" t="s">
        <v>2331</v>
      </c>
      <c r="J5640" s="399" t="s">
        <v>1037</v>
      </c>
      <c r="K5640" s="400">
        <v>420.74</v>
      </c>
      <c r="L5640" s="399" t="s">
        <v>951</v>
      </c>
    </row>
    <row r="5641" spans="1:12" ht="13.5">
      <c r="A5641" s="399" t="s">
        <v>5855</v>
      </c>
      <c r="B5641" s="399" t="s">
        <v>7080</v>
      </c>
      <c r="C5641" s="399" t="s">
        <v>7081</v>
      </c>
      <c r="D5641" s="399" t="s">
        <v>7082</v>
      </c>
      <c r="E5641" s="400" t="s">
        <v>947</v>
      </c>
      <c r="F5641" s="399" t="s">
        <v>947</v>
      </c>
      <c r="G5641" s="399">
        <v>87299</v>
      </c>
      <c r="H5641" s="399" t="s">
        <v>7096</v>
      </c>
      <c r="I5641" s="399" t="s">
        <v>2331</v>
      </c>
      <c r="J5641" s="399" t="s">
        <v>1037</v>
      </c>
      <c r="K5641" s="400">
        <v>301.27</v>
      </c>
      <c r="L5641" s="399" t="s">
        <v>951</v>
      </c>
    </row>
    <row r="5642" spans="1:12" ht="13.5">
      <c r="A5642" s="399" t="s">
        <v>5855</v>
      </c>
      <c r="B5642" s="399" t="s">
        <v>7080</v>
      </c>
      <c r="C5642" s="399" t="s">
        <v>7081</v>
      </c>
      <c r="D5642" s="399" t="s">
        <v>7082</v>
      </c>
      <c r="E5642" s="400" t="s">
        <v>947</v>
      </c>
      <c r="F5642" s="399" t="s">
        <v>947</v>
      </c>
      <c r="G5642" s="399">
        <v>87301</v>
      </c>
      <c r="H5642" s="399" t="s">
        <v>7097</v>
      </c>
      <c r="I5642" s="399" t="s">
        <v>2331</v>
      </c>
      <c r="J5642" s="399" t="s">
        <v>1037</v>
      </c>
      <c r="K5642" s="400">
        <v>392.36</v>
      </c>
      <c r="L5642" s="399" t="s">
        <v>951</v>
      </c>
    </row>
    <row r="5643" spans="1:12" ht="13.5">
      <c r="A5643" s="399" t="s">
        <v>5855</v>
      </c>
      <c r="B5643" s="399" t="s">
        <v>7080</v>
      </c>
      <c r="C5643" s="399" t="s">
        <v>7081</v>
      </c>
      <c r="D5643" s="399" t="s">
        <v>7082</v>
      </c>
      <c r="E5643" s="400" t="s">
        <v>947</v>
      </c>
      <c r="F5643" s="399" t="s">
        <v>947</v>
      </c>
      <c r="G5643" s="399">
        <v>87302</v>
      </c>
      <c r="H5643" s="399" t="s">
        <v>7098</v>
      </c>
      <c r="I5643" s="399" t="s">
        <v>2331</v>
      </c>
      <c r="J5643" s="399" t="s">
        <v>1037</v>
      </c>
      <c r="K5643" s="400">
        <v>384.64</v>
      </c>
      <c r="L5643" s="399" t="s">
        <v>951</v>
      </c>
    </row>
    <row r="5644" spans="1:12" ht="13.5">
      <c r="A5644" s="399" t="s">
        <v>5855</v>
      </c>
      <c r="B5644" s="399" t="s">
        <v>7080</v>
      </c>
      <c r="C5644" s="399" t="s">
        <v>7081</v>
      </c>
      <c r="D5644" s="399" t="s">
        <v>7082</v>
      </c>
      <c r="E5644" s="400" t="s">
        <v>947</v>
      </c>
      <c r="F5644" s="399" t="s">
        <v>947</v>
      </c>
      <c r="G5644" s="399">
        <v>87304</v>
      </c>
      <c r="H5644" s="399" t="s">
        <v>7099</v>
      </c>
      <c r="I5644" s="399" t="s">
        <v>2331</v>
      </c>
      <c r="J5644" s="399" t="s">
        <v>1037</v>
      </c>
      <c r="K5644" s="400">
        <v>362.9</v>
      </c>
      <c r="L5644" s="399" t="s">
        <v>951</v>
      </c>
    </row>
    <row r="5645" spans="1:12" ht="13.5">
      <c r="A5645" s="399" t="s">
        <v>5855</v>
      </c>
      <c r="B5645" s="399" t="s">
        <v>7080</v>
      </c>
      <c r="C5645" s="399" t="s">
        <v>7081</v>
      </c>
      <c r="D5645" s="399" t="s">
        <v>7082</v>
      </c>
      <c r="E5645" s="400" t="s">
        <v>947</v>
      </c>
      <c r="F5645" s="399" t="s">
        <v>947</v>
      </c>
      <c r="G5645" s="399">
        <v>87305</v>
      </c>
      <c r="H5645" s="399" t="s">
        <v>7100</v>
      </c>
      <c r="I5645" s="399" t="s">
        <v>2331</v>
      </c>
      <c r="J5645" s="399" t="s">
        <v>1037</v>
      </c>
      <c r="K5645" s="400">
        <v>364.17</v>
      </c>
      <c r="L5645" s="399" t="s">
        <v>951</v>
      </c>
    </row>
    <row r="5646" spans="1:12" ht="13.5">
      <c r="A5646" s="399" t="s">
        <v>5855</v>
      </c>
      <c r="B5646" s="399" t="s">
        <v>7080</v>
      </c>
      <c r="C5646" s="399" t="s">
        <v>7081</v>
      </c>
      <c r="D5646" s="399" t="s">
        <v>7082</v>
      </c>
      <c r="E5646" s="400" t="s">
        <v>947</v>
      </c>
      <c r="F5646" s="399" t="s">
        <v>947</v>
      </c>
      <c r="G5646" s="399">
        <v>87307</v>
      </c>
      <c r="H5646" s="399" t="s">
        <v>7101</v>
      </c>
      <c r="I5646" s="399" t="s">
        <v>2331</v>
      </c>
      <c r="J5646" s="399" t="s">
        <v>1037</v>
      </c>
      <c r="K5646" s="400">
        <v>354.05</v>
      </c>
      <c r="L5646" s="399" t="s">
        <v>951</v>
      </c>
    </row>
    <row r="5647" spans="1:12" ht="13.5">
      <c r="A5647" s="399" t="s">
        <v>5855</v>
      </c>
      <c r="B5647" s="399" t="s">
        <v>7080</v>
      </c>
      <c r="C5647" s="399" t="s">
        <v>7081</v>
      </c>
      <c r="D5647" s="399" t="s">
        <v>7082</v>
      </c>
      <c r="E5647" s="400" t="s">
        <v>947</v>
      </c>
      <c r="F5647" s="399" t="s">
        <v>947</v>
      </c>
      <c r="G5647" s="399">
        <v>87308</v>
      </c>
      <c r="H5647" s="399" t="s">
        <v>7102</v>
      </c>
      <c r="I5647" s="399" t="s">
        <v>2331</v>
      </c>
      <c r="J5647" s="399" t="s">
        <v>1037</v>
      </c>
      <c r="K5647" s="400">
        <v>345.9</v>
      </c>
      <c r="L5647" s="399" t="s">
        <v>951</v>
      </c>
    </row>
    <row r="5648" spans="1:12" ht="13.5">
      <c r="A5648" s="399" t="s">
        <v>5855</v>
      </c>
      <c r="B5648" s="399" t="s">
        <v>7080</v>
      </c>
      <c r="C5648" s="399" t="s">
        <v>7081</v>
      </c>
      <c r="D5648" s="399" t="s">
        <v>7082</v>
      </c>
      <c r="E5648" s="400" t="s">
        <v>947</v>
      </c>
      <c r="F5648" s="399" t="s">
        <v>947</v>
      </c>
      <c r="G5648" s="399">
        <v>87310</v>
      </c>
      <c r="H5648" s="399" t="s">
        <v>7103</v>
      </c>
      <c r="I5648" s="399" t="s">
        <v>2331</v>
      </c>
      <c r="J5648" s="399" t="s">
        <v>1037</v>
      </c>
      <c r="K5648" s="400">
        <v>309.45999999999998</v>
      </c>
      <c r="L5648" s="399" t="s">
        <v>951</v>
      </c>
    </row>
    <row r="5649" spans="1:12" ht="13.5">
      <c r="A5649" s="399" t="s">
        <v>5855</v>
      </c>
      <c r="B5649" s="399" t="s">
        <v>7080</v>
      </c>
      <c r="C5649" s="399" t="s">
        <v>7081</v>
      </c>
      <c r="D5649" s="399" t="s">
        <v>7082</v>
      </c>
      <c r="E5649" s="400" t="s">
        <v>947</v>
      </c>
      <c r="F5649" s="399" t="s">
        <v>947</v>
      </c>
      <c r="G5649" s="399">
        <v>87311</v>
      </c>
      <c r="H5649" s="399" t="s">
        <v>7104</v>
      </c>
      <c r="I5649" s="399" t="s">
        <v>2331</v>
      </c>
      <c r="J5649" s="399" t="s">
        <v>1037</v>
      </c>
      <c r="K5649" s="400">
        <v>301.52999999999997</v>
      </c>
      <c r="L5649" s="399" t="s">
        <v>951</v>
      </c>
    </row>
    <row r="5650" spans="1:12" ht="13.5">
      <c r="A5650" s="399" t="s">
        <v>5855</v>
      </c>
      <c r="B5650" s="399" t="s">
        <v>7080</v>
      </c>
      <c r="C5650" s="399" t="s">
        <v>7081</v>
      </c>
      <c r="D5650" s="399" t="s">
        <v>7082</v>
      </c>
      <c r="E5650" s="400" t="s">
        <v>947</v>
      </c>
      <c r="F5650" s="399" t="s">
        <v>947</v>
      </c>
      <c r="G5650" s="399">
        <v>87313</v>
      </c>
      <c r="H5650" s="399" t="s">
        <v>7105</v>
      </c>
      <c r="I5650" s="399" t="s">
        <v>2331</v>
      </c>
      <c r="J5650" s="399" t="s">
        <v>1037</v>
      </c>
      <c r="K5650" s="400">
        <v>349.59</v>
      </c>
      <c r="L5650" s="399" t="s">
        <v>951</v>
      </c>
    </row>
    <row r="5651" spans="1:12" ht="13.5">
      <c r="A5651" s="399" t="s">
        <v>5855</v>
      </c>
      <c r="B5651" s="399" t="s">
        <v>7080</v>
      </c>
      <c r="C5651" s="399" t="s">
        <v>7081</v>
      </c>
      <c r="D5651" s="399" t="s">
        <v>7082</v>
      </c>
      <c r="E5651" s="400" t="s">
        <v>947</v>
      </c>
      <c r="F5651" s="399" t="s">
        <v>947</v>
      </c>
      <c r="G5651" s="399">
        <v>87314</v>
      </c>
      <c r="H5651" s="399" t="s">
        <v>7106</v>
      </c>
      <c r="I5651" s="399" t="s">
        <v>2331</v>
      </c>
      <c r="J5651" s="399" t="s">
        <v>1037</v>
      </c>
      <c r="K5651" s="400">
        <v>342.6</v>
      </c>
      <c r="L5651" s="399" t="s">
        <v>951</v>
      </c>
    </row>
    <row r="5652" spans="1:12" ht="13.5">
      <c r="A5652" s="399" t="s">
        <v>5855</v>
      </c>
      <c r="B5652" s="399" t="s">
        <v>7080</v>
      </c>
      <c r="C5652" s="399" t="s">
        <v>7081</v>
      </c>
      <c r="D5652" s="399" t="s">
        <v>7082</v>
      </c>
      <c r="E5652" s="400" t="s">
        <v>947</v>
      </c>
      <c r="F5652" s="399" t="s">
        <v>947</v>
      </c>
      <c r="G5652" s="399">
        <v>87316</v>
      </c>
      <c r="H5652" s="399" t="s">
        <v>7107</v>
      </c>
      <c r="I5652" s="399" t="s">
        <v>2331</v>
      </c>
      <c r="J5652" s="399" t="s">
        <v>1037</v>
      </c>
      <c r="K5652" s="400">
        <v>330.75</v>
      </c>
      <c r="L5652" s="399" t="s">
        <v>951</v>
      </c>
    </row>
    <row r="5653" spans="1:12" ht="13.5">
      <c r="A5653" s="399" t="s">
        <v>5855</v>
      </c>
      <c r="B5653" s="399" t="s">
        <v>7080</v>
      </c>
      <c r="C5653" s="399" t="s">
        <v>7081</v>
      </c>
      <c r="D5653" s="399" t="s">
        <v>7082</v>
      </c>
      <c r="E5653" s="400" t="s">
        <v>947</v>
      </c>
      <c r="F5653" s="399" t="s">
        <v>947</v>
      </c>
      <c r="G5653" s="399">
        <v>87317</v>
      </c>
      <c r="H5653" s="399" t="s">
        <v>7108</v>
      </c>
      <c r="I5653" s="399" t="s">
        <v>2331</v>
      </c>
      <c r="J5653" s="399" t="s">
        <v>1037</v>
      </c>
      <c r="K5653" s="400">
        <v>318.33999999999997</v>
      </c>
      <c r="L5653" s="399" t="s">
        <v>951</v>
      </c>
    </row>
    <row r="5654" spans="1:12" ht="13.5">
      <c r="A5654" s="399" t="s">
        <v>5855</v>
      </c>
      <c r="B5654" s="399" t="s">
        <v>7080</v>
      </c>
      <c r="C5654" s="399" t="s">
        <v>7081</v>
      </c>
      <c r="D5654" s="399" t="s">
        <v>7082</v>
      </c>
      <c r="E5654" s="400" t="s">
        <v>947</v>
      </c>
      <c r="F5654" s="399" t="s">
        <v>947</v>
      </c>
      <c r="G5654" s="399">
        <v>87319</v>
      </c>
      <c r="H5654" s="399" t="s">
        <v>7109</v>
      </c>
      <c r="I5654" s="399" t="s">
        <v>2331</v>
      </c>
      <c r="J5654" s="399" t="s">
        <v>1037</v>
      </c>
      <c r="K5654" s="401">
        <v>2475.08</v>
      </c>
      <c r="L5654" s="399" t="s">
        <v>951</v>
      </c>
    </row>
    <row r="5655" spans="1:12" ht="13.5">
      <c r="A5655" s="399" t="s">
        <v>5855</v>
      </c>
      <c r="B5655" s="399" t="s">
        <v>7080</v>
      </c>
      <c r="C5655" s="399" t="s">
        <v>7081</v>
      </c>
      <c r="D5655" s="399" t="s">
        <v>7082</v>
      </c>
      <c r="E5655" s="400" t="s">
        <v>947</v>
      </c>
      <c r="F5655" s="399" t="s">
        <v>947</v>
      </c>
      <c r="G5655" s="399">
        <v>87320</v>
      </c>
      <c r="H5655" s="399" t="s">
        <v>7110</v>
      </c>
      <c r="I5655" s="399" t="s">
        <v>2331</v>
      </c>
      <c r="J5655" s="399" t="s">
        <v>1037</v>
      </c>
      <c r="K5655" s="401">
        <v>2478.12</v>
      </c>
      <c r="L5655" s="399" t="s">
        <v>951</v>
      </c>
    </row>
    <row r="5656" spans="1:12" ht="13.5">
      <c r="A5656" s="399" t="s">
        <v>5855</v>
      </c>
      <c r="B5656" s="399" t="s">
        <v>7080</v>
      </c>
      <c r="C5656" s="399" t="s">
        <v>7081</v>
      </c>
      <c r="D5656" s="399" t="s">
        <v>7082</v>
      </c>
      <c r="E5656" s="400" t="s">
        <v>947</v>
      </c>
      <c r="F5656" s="399" t="s">
        <v>947</v>
      </c>
      <c r="G5656" s="399">
        <v>87322</v>
      </c>
      <c r="H5656" s="399" t="s">
        <v>7111</v>
      </c>
      <c r="I5656" s="399" t="s">
        <v>2331</v>
      </c>
      <c r="J5656" s="399" t="s">
        <v>1037</v>
      </c>
      <c r="K5656" s="401">
        <v>2533.25</v>
      </c>
      <c r="L5656" s="399" t="s">
        <v>951</v>
      </c>
    </row>
    <row r="5657" spans="1:12" ht="13.5">
      <c r="A5657" s="399" t="s">
        <v>5855</v>
      </c>
      <c r="B5657" s="399" t="s">
        <v>7080</v>
      </c>
      <c r="C5657" s="399" t="s">
        <v>7081</v>
      </c>
      <c r="D5657" s="399" t="s">
        <v>7082</v>
      </c>
      <c r="E5657" s="400" t="s">
        <v>947</v>
      </c>
      <c r="F5657" s="399" t="s">
        <v>947</v>
      </c>
      <c r="G5657" s="399">
        <v>87323</v>
      </c>
      <c r="H5657" s="399" t="s">
        <v>7112</v>
      </c>
      <c r="I5657" s="399" t="s">
        <v>2331</v>
      </c>
      <c r="J5657" s="399" t="s">
        <v>1037</v>
      </c>
      <c r="K5657" s="401">
        <v>2530.67</v>
      </c>
      <c r="L5657" s="399" t="s">
        <v>951</v>
      </c>
    </row>
    <row r="5658" spans="1:12" ht="13.5">
      <c r="A5658" s="399" t="s">
        <v>5855</v>
      </c>
      <c r="B5658" s="399" t="s">
        <v>7080</v>
      </c>
      <c r="C5658" s="399" t="s">
        <v>7081</v>
      </c>
      <c r="D5658" s="399" t="s">
        <v>7082</v>
      </c>
      <c r="E5658" s="400" t="s">
        <v>947</v>
      </c>
      <c r="F5658" s="399" t="s">
        <v>947</v>
      </c>
      <c r="G5658" s="399">
        <v>87325</v>
      </c>
      <c r="H5658" s="399" t="s">
        <v>7113</v>
      </c>
      <c r="I5658" s="399" t="s">
        <v>2331</v>
      </c>
      <c r="J5658" s="399" t="s">
        <v>1037</v>
      </c>
      <c r="K5658" s="401">
        <v>2487.42</v>
      </c>
      <c r="L5658" s="399" t="s">
        <v>951</v>
      </c>
    </row>
    <row r="5659" spans="1:12" ht="13.5">
      <c r="A5659" s="399" t="s">
        <v>5855</v>
      </c>
      <c r="B5659" s="399" t="s">
        <v>7080</v>
      </c>
      <c r="C5659" s="399" t="s">
        <v>7081</v>
      </c>
      <c r="D5659" s="399" t="s">
        <v>7082</v>
      </c>
      <c r="E5659" s="400" t="s">
        <v>947</v>
      </c>
      <c r="F5659" s="399" t="s">
        <v>947</v>
      </c>
      <c r="G5659" s="399">
        <v>87326</v>
      </c>
      <c r="H5659" s="399" t="s">
        <v>7114</v>
      </c>
      <c r="I5659" s="399" t="s">
        <v>2331</v>
      </c>
      <c r="J5659" s="399" t="s">
        <v>1037</v>
      </c>
      <c r="K5659" s="401">
        <v>2491.58</v>
      </c>
      <c r="L5659" s="399" t="s">
        <v>951</v>
      </c>
    </row>
    <row r="5660" spans="1:12" ht="13.5">
      <c r="A5660" s="399" t="s">
        <v>5855</v>
      </c>
      <c r="B5660" s="399" t="s">
        <v>7080</v>
      </c>
      <c r="C5660" s="399" t="s">
        <v>7081</v>
      </c>
      <c r="D5660" s="399" t="s">
        <v>7082</v>
      </c>
      <c r="E5660" s="400" t="s">
        <v>947</v>
      </c>
      <c r="F5660" s="399" t="s">
        <v>947</v>
      </c>
      <c r="G5660" s="399">
        <v>87327</v>
      </c>
      <c r="H5660" s="399" t="s">
        <v>7115</v>
      </c>
      <c r="I5660" s="399" t="s">
        <v>2331</v>
      </c>
      <c r="J5660" s="399" t="s">
        <v>1037</v>
      </c>
      <c r="K5660" s="400">
        <v>320.58</v>
      </c>
      <c r="L5660" s="399" t="s">
        <v>951</v>
      </c>
    </row>
    <row r="5661" spans="1:12" ht="13.5">
      <c r="A5661" s="399" t="s">
        <v>5855</v>
      </c>
      <c r="B5661" s="399" t="s">
        <v>7080</v>
      </c>
      <c r="C5661" s="399" t="s">
        <v>7081</v>
      </c>
      <c r="D5661" s="399" t="s">
        <v>7082</v>
      </c>
      <c r="E5661" s="400" t="s">
        <v>947</v>
      </c>
      <c r="F5661" s="399" t="s">
        <v>947</v>
      </c>
      <c r="G5661" s="399">
        <v>87328</v>
      </c>
      <c r="H5661" s="399" t="s">
        <v>7116</v>
      </c>
      <c r="I5661" s="399" t="s">
        <v>2331</v>
      </c>
      <c r="J5661" s="399" t="s">
        <v>1037</v>
      </c>
      <c r="K5661" s="400">
        <v>275.64999999999998</v>
      </c>
      <c r="L5661" s="399" t="s">
        <v>951</v>
      </c>
    </row>
    <row r="5662" spans="1:12" ht="13.5">
      <c r="A5662" s="399" t="s">
        <v>5855</v>
      </c>
      <c r="B5662" s="399" t="s">
        <v>7080</v>
      </c>
      <c r="C5662" s="399" t="s">
        <v>7081</v>
      </c>
      <c r="D5662" s="399" t="s">
        <v>7082</v>
      </c>
      <c r="E5662" s="400" t="s">
        <v>947</v>
      </c>
      <c r="F5662" s="399" t="s">
        <v>947</v>
      </c>
      <c r="G5662" s="399">
        <v>87329</v>
      </c>
      <c r="H5662" s="399" t="s">
        <v>7117</v>
      </c>
      <c r="I5662" s="399" t="s">
        <v>2331</v>
      </c>
      <c r="J5662" s="399" t="s">
        <v>1037</v>
      </c>
      <c r="K5662" s="400">
        <v>339.48</v>
      </c>
      <c r="L5662" s="399" t="s">
        <v>951</v>
      </c>
    </row>
    <row r="5663" spans="1:12" ht="13.5">
      <c r="A5663" s="399" t="s">
        <v>5855</v>
      </c>
      <c r="B5663" s="399" t="s">
        <v>7080</v>
      </c>
      <c r="C5663" s="399" t="s">
        <v>7081</v>
      </c>
      <c r="D5663" s="399" t="s">
        <v>7082</v>
      </c>
      <c r="E5663" s="400" t="s">
        <v>947</v>
      </c>
      <c r="F5663" s="399" t="s">
        <v>947</v>
      </c>
      <c r="G5663" s="399">
        <v>87330</v>
      </c>
      <c r="H5663" s="399" t="s">
        <v>7118</v>
      </c>
      <c r="I5663" s="399" t="s">
        <v>2331</v>
      </c>
      <c r="J5663" s="399" t="s">
        <v>1037</v>
      </c>
      <c r="K5663" s="400">
        <v>288.62</v>
      </c>
      <c r="L5663" s="399" t="s">
        <v>951</v>
      </c>
    </row>
    <row r="5664" spans="1:12" ht="13.5">
      <c r="A5664" s="399" t="s">
        <v>5855</v>
      </c>
      <c r="B5664" s="399" t="s">
        <v>7080</v>
      </c>
      <c r="C5664" s="399" t="s">
        <v>7081</v>
      </c>
      <c r="D5664" s="399" t="s">
        <v>7082</v>
      </c>
      <c r="E5664" s="400" t="s">
        <v>947</v>
      </c>
      <c r="F5664" s="399" t="s">
        <v>947</v>
      </c>
      <c r="G5664" s="399">
        <v>87331</v>
      </c>
      <c r="H5664" s="399" t="s">
        <v>7119</v>
      </c>
      <c r="I5664" s="399" t="s">
        <v>2331</v>
      </c>
      <c r="J5664" s="399" t="s">
        <v>1037</v>
      </c>
      <c r="K5664" s="400">
        <v>408.32</v>
      </c>
      <c r="L5664" s="399" t="s">
        <v>951</v>
      </c>
    </row>
    <row r="5665" spans="1:12" ht="13.5">
      <c r="A5665" s="399" t="s">
        <v>5855</v>
      </c>
      <c r="B5665" s="399" t="s">
        <v>7080</v>
      </c>
      <c r="C5665" s="399" t="s">
        <v>7081</v>
      </c>
      <c r="D5665" s="399" t="s">
        <v>7082</v>
      </c>
      <c r="E5665" s="400" t="s">
        <v>947</v>
      </c>
      <c r="F5665" s="399" t="s">
        <v>947</v>
      </c>
      <c r="G5665" s="399">
        <v>87332</v>
      </c>
      <c r="H5665" s="399" t="s">
        <v>7120</v>
      </c>
      <c r="I5665" s="399" t="s">
        <v>2331</v>
      </c>
      <c r="J5665" s="399" t="s">
        <v>1037</v>
      </c>
      <c r="K5665" s="400">
        <v>361.58</v>
      </c>
      <c r="L5665" s="399" t="s">
        <v>951</v>
      </c>
    </row>
    <row r="5666" spans="1:12" ht="13.5">
      <c r="A5666" s="399" t="s">
        <v>5855</v>
      </c>
      <c r="B5666" s="399" t="s">
        <v>7080</v>
      </c>
      <c r="C5666" s="399" t="s">
        <v>7081</v>
      </c>
      <c r="D5666" s="399" t="s">
        <v>7082</v>
      </c>
      <c r="E5666" s="400" t="s">
        <v>947</v>
      </c>
      <c r="F5666" s="399" t="s">
        <v>947</v>
      </c>
      <c r="G5666" s="399">
        <v>87333</v>
      </c>
      <c r="H5666" s="399" t="s">
        <v>7121</v>
      </c>
      <c r="I5666" s="399" t="s">
        <v>2331</v>
      </c>
      <c r="J5666" s="399" t="s">
        <v>1037</v>
      </c>
      <c r="K5666" s="400">
        <v>388.4</v>
      </c>
      <c r="L5666" s="399" t="s">
        <v>951</v>
      </c>
    </row>
    <row r="5667" spans="1:12" ht="13.5">
      <c r="A5667" s="399" t="s">
        <v>5855</v>
      </c>
      <c r="B5667" s="399" t="s">
        <v>7080</v>
      </c>
      <c r="C5667" s="399" t="s">
        <v>7081</v>
      </c>
      <c r="D5667" s="399" t="s">
        <v>7082</v>
      </c>
      <c r="E5667" s="400" t="s">
        <v>947</v>
      </c>
      <c r="F5667" s="399" t="s">
        <v>947</v>
      </c>
      <c r="G5667" s="399">
        <v>87334</v>
      </c>
      <c r="H5667" s="399" t="s">
        <v>7122</v>
      </c>
      <c r="I5667" s="399" t="s">
        <v>2331</v>
      </c>
      <c r="J5667" s="399" t="s">
        <v>1037</v>
      </c>
      <c r="K5667" s="400">
        <v>360.21</v>
      </c>
      <c r="L5667" s="399" t="s">
        <v>951</v>
      </c>
    </row>
    <row r="5668" spans="1:12" ht="13.5">
      <c r="A5668" s="399" t="s">
        <v>5855</v>
      </c>
      <c r="B5668" s="399" t="s">
        <v>7080</v>
      </c>
      <c r="C5668" s="399" t="s">
        <v>7081</v>
      </c>
      <c r="D5668" s="399" t="s">
        <v>7082</v>
      </c>
      <c r="E5668" s="400" t="s">
        <v>947</v>
      </c>
      <c r="F5668" s="399" t="s">
        <v>947</v>
      </c>
      <c r="G5668" s="399">
        <v>87335</v>
      </c>
      <c r="H5668" s="399" t="s">
        <v>7123</v>
      </c>
      <c r="I5668" s="399" t="s">
        <v>2331</v>
      </c>
      <c r="J5668" s="399" t="s">
        <v>1037</v>
      </c>
      <c r="K5668" s="400">
        <v>382.88</v>
      </c>
      <c r="L5668" s="399" t="s">
        <v>951</v>
      </c>
    </row>
    <row r="5669" spans="1:12" ht="13.5">
      <c r="A5669" s="399" t="s">
        <v>5855</v>
      </c>
      <c r="B5669" s="399" t="s">
        <v>7080</v>
      </c>
      <c r="C5669" s="399" t="s">
        <v>7081</v>
      </c>
      <c r="D5669" s="399" t="s">
        <v>7082</v>
      </c>
      <c r="E5669" s="400" t="s">
        <v>947</v>
      </c>
      <c r="F5669" s="399" t="s">
        <v>947</v>
      </c>
      <c r="G5669" s="399">
        <v>87336</v>
      </c>
      <c r="H5669" s="399" t="s">
        <v>7124</v>
      </c>
      <c r="I5669" s="399" t="s">
        <v>2331</v>
      </c>
      <c r="J5669" s="399" t="s">
        <v>1037</v>
      </c>
      <c r="K5669" s="400">
        <v>373.99</v>
      </c>
      <c r="L5669" s="399" t="s">
        <v>951</v>
      </c>
    </row>
    <row r="5670" spans="1:12" ht="13.5">
      <c r="A5670" s="399" t="s">
        <v>5855</v>
      </c>
      <c r="B5670" s="399" t="s">
        <v>7080</v>
      </c>
      <c r="C5670" s="399" t="s">
        <v>7081</v>
      </c>
      <c r="D5670" s="399" t="s">
        <v>7082</v>
      </c>
      <c r="E5670" s="400" t="s">
        <v>947</v>
      </c>
      <c r="F5670" s="399" t="s">
        <v>947</v>
      </c>
      <c r="G5670" s="399">
        <v>87337</v>
      </c>
      <c r="H5670" s="399" t="s">
        <v>7125</v>
      </c>
      <c r="I5670" s="399" t="s">
        <v>2331</v>
      </c>
      <c r="J5670" s="399" t="s">
        <v>1037</v>
      </c>
      <c r="K5670" s="400">
        <v>382.29</v>
      </c>
      <c r="L5670" s="399" t="s">
        <v>951</v>
      </c>
    </row>
    <row r="5671" spans="1:12" ht="13.5">
      <c r="A5671" s="399" t="s">
        <v>5855</v>
      </c>
      <c r="B5671" s="399" t="s">
        <v>7080</v>
      </c>
      <c r="C5671" s="399" t="s">
        <v>7081</v>
      </c>
      <c r="D5671" s="399" t="s">
        <v>7082</v>
      </c>
      <c r="E5671" s="400" t="s">
        <v>947</v>
      </c>
      <c r="F5671" s="399" t="s">
        <v>947</v>
      </c>
      <c r="G5671" s="399">
        <v>87338</v>
      </c>
      <c r="H5671" s="399" t="s">
        <v>7126</v>
      </c>
      <c r="I5671" s="399" t="s">
        <v>2331</v>
      </c>
      <c r="J5671" s="399" t="s">
        <v>1037</v>
      </c>
      <c r="K5671" s="400">
        <v>374.04</v>
      </c>
      <c r="L5671" s="399" t="s">
        <v>951</v>
      </c>
    </row>
    <row r="5672" spans="1:12" ht="13.5">
      <c r="A5672" s="399" t="s">
        <v>5855</v>
      </c>
      <c r="B5672" s="399" t="s">
        <v>7080</v>
      </c>
      <c r="C5672" s="399" t="s">
        <v>7081</v>
      </c>
      <c r="D5672" s="399" t="s">
        <v>7082</v>
      </c>
      <c r="E5672" s="400" t="s">
        <v>947</v>
      </c>
      <c r="F5672" s="399" t="s">
        <v>947</v>
      </c>
      <c r="G5672" s="399">
        <v>87339</v>
      </c>
      <c r="H5672" s="399" t="s">
        <v>7127</v>
      </c>
      <c r="I5672" s="399" t="s">
        <v>2331</v>
      </c>
      <c r="J5672" s="399" t="s">
        <v>1037</v>
      </c>
      <c r="K5672" s="400">
        <v>516.16</v>
      </c>
      <c r="L5672" s="399" t="s">
        <v>951</v>
      </c>
    </row>
    <row r="5673" spans="1:12" ht="13.5">
      <c r="A5673" s="399" t="s">
        <v>5855</v>
      </c>
      <c r="B5673" s="399" t="s">
        <v>7080</v>
      </c>
      <c r="C5673" s="399" t="s">
        <v>7081</v>
      </c>
      <c r="D5673" s="399" t="s">
        <v>7082</v>
      </c>
      <c r="E5673" s="400" t="s">
        <v>947</v>
      </c>
      <c r="F5673" s="399" t="s">
        <v>947</v>
      </c>
      <c r="G5673" s="399">
        <v>87340</v>
      </c>
      <c r="H5673" s="399" t="s">
        <v>7128</v>
      </c>
      <c r="I5673" s="399" t="s">
        <v>2331</v>
      </c>
      <c r="J5673" s="399" t="s">
        <v>1037</v>
      </c>
      <c r="K5673" s="400">
        <v>421.57</v>
      </c>
      <c r="L5673" s="399" t="s">
        <v>951</v>
      </c>
    </row>
    <row r="5674" spans="1:12" ht="13.5">
      <c r="A5674" s="399" t="s">
        <v>5855</v>
      </c>
      <c r="B5674" s="399" t="s">
        <v>7080</v>
      </c>
      <c r="C5674" s="399" t="s">
        <v>7081</v>
      </c>
      <c r="D5674" s="399" t="s">
        <v>7082</v>
      </c>
      <c r="E5674" s="400" t="s">
        <v>947</v>
      </c>
      <c r="F5674" s="399" t="s">
        <v>947</v>
      </c>
      <c r="G5674" s="399">
        <v>87341</v>
      </c>
      <c r="H5674" s="399" t="s">
        <v>7129</v>
      </c>
      <c r="I5674" s="399" t="s">
        <v>2331</v>
      </c>
      <c r="J5674" s="399" t="s">
        <v>1037</v>
      </c>
      <c r="K5674" s="400">
        <v>397.46</v>
      </c>
      <c r="L5674" s="399" t="s">
        <v>951</v>
      </c>
    </row>
    <row r="5675" spans="1:12" ht="13.5">
      <c r="A5675" s="399" t="s">
        <v>5855</v>
      </c>
      <c r="B5675" s="399" t="s">
        <v>7080</v>
      </c>
      <c r="C5675" s="399" t="s">
        <v>7081</v>
      </c>
      <c r="D5675" s="399" t="s">
        <v>7082</v>
      </c>
      <c r="E5675" s="400" t="s">
        <v>947</v>
      </c>
      <c r="F5675" s="399" t="s">
        <v>947</v>
      </c>
      <c r="G5675" s="399">
        <v>87342</v>
      </c>
      <c r="H5675" s="399" t="s">
        <v>7130</v>
      </c>
      <c r="I5675" s="399" t="s">
        <v>2331</v>
      </c>
      <c r="J5675" s="399" t="s">
        <v>1037</v>
      </c>
      <c r="K5675" s="400">
        <v>448.29</v>
      </c>
      <c r="L5675" s="399" t="s">
        <v>951</v>
      </c>
    </row>
    <row r="5676" spans="1:12" ht="13.5">
      <c r="A5676" s="399" t="s">
        <v>5855</v>
      </c>
      <c r="B5676" s="399" t="s">
        <v>7080</v>
      </c>
      <c r="C5676" s="399" t="s">
        <v>7081</v>
      </c>
      <c r="D5676" s="399" t="s">
        <v>7082</v>
      </c>
      <c r="E5676" s="400" t="s">
        <v>947</v>
      </c>
      <c r="F5676" s="399" t="s">
        <v>947</v>
      </c>
      <c r="G5676" s="399">
        <v>87343</v>
      </c>
      <c r="H5676" s="399" t="s">
        <v>7131</v>
      </c>
      <c r="I5676" s="399" t="s">
        <v>2331</v>
      </c>
      <c r="J5676" s="399" t="s">
        <v>1037</v>
      </c>
      <c r="K5676" s="400">
        <v>394.71</v>
      </c>
      <c r="L5676" s="399" t="s">
        <v>951</v>
      </c>
    </row>
    <row r="5677" spans="1:12" ht="13.5">
      <c r="A5677" s="399" t="s">
        <v>5855</v>
      </c>
      <c r="B5677" s="399" t="s">
        <v>7080</v>
      </c>
      <c r="C5677" s="399" t="s">
        <v>7081</v>
      </c>
      <c r="D5677" s="399" t="s">
        <v>7082</v>
      </c>
      <c r="E5677" s="400" t="s">
        <v>947</v>
      </c>
      <c r="F5677" s="399" t="s">
        <v>947</v>
      </c>
      <c r="G5677" s="399">
        <v>87344</v>
      </c>
      <c r="H5677" s="399" t="s">
        <v>7132</v>
      </c>
      <c r="I5677" s="399" t="s">
        <v>2331</v>
      </c>
      <c r="J5677" s="399" t="s">
        <v>1037</v>
      </c>
      <c r="K5677" s="400">
        <v>364.75</v>
      </c>
      <c r="L5677" s="399" t="s">
        <v>951</v>
      </c>
    </row>
    <row r="5678" spans="1:12" ht="13.5">
      <c r="A5678" s="399" t="s">
        <v>5855</v>
      </c>
      <c r="B5678" s="399" t="s">
        <v>7080</v>
      </c>
      <c r="C5678" s="399" t="s">
        <v>7081</v>
      </c>
      <c r="D5678" s="399" t="s">
        <v>7082</v>
      </c>
      <c r="E5678" s="400" t="s">
        <v>947</v>
      </c>
      <c r="F5678" s="399" t="s">
        <v>947</v>
      </c>
      <c r="G5678" s="399">
        <v>87345</v>
      </c>
      <c r="H5678" s="399" t="s">
        <v>7133</v>
      </c>
      <c r="I5678" s="399" t="s">
        <v>2331</v>
      </c>
      <c r="J5678" s="399" t="s">
        <v>1037</v>
      </c>
      <c r="K5678" s="400">
        <v>409.83</v>
      </c>
      <c r="L5678" s="399" t="s">
        <v>951</v>
      </c>
    </row>
    <row r="5679" spans="1:12" ht="13.5">
      <c r="A5679" s="399" t="s">
        <v>5855</v>
      </c>
      <c r="B5679" s="399" t="s">
        <v>7080</v>
      </c>
      <c r="C5679" s="399" t="s">
        <v>7081</v>
      </c>
      <c r="D5679" s="399" t="s">
        <v>7082</v>
      </c>
      <c r="E5679" s="400" t="s">
        <v>947</v>
      </c>
      <c r="F5679" s="399" t="s">
        <v>947</v>
      </c>
      <c r="G5679" s="399">
        <v>87346</v>
      </c>
      <c r="H5679" s="399" t="s">
        <v>7134</v>
      </c>
      <c r="I5679" s="399" t="s">
        <v>2331</v>
      </c>
      <c r="J5679" s="399" t="s">
        <v>1037</v>
      </c>
      <c r="K5679" s="400">
        <v>365.57</v>
      </c>
      <c r="L5679" s="399" t="s">
        <v>951</v>
      </c>
    </row>
    <row r="5680" spans="1:12" ht="13.5">
      <c r="A5680" s="399" t="s">
        <v>5855</v>
      </c>
      <c r="B5680" s="399" t="s">
        <v>7080</v>
      </c>
      <c r="C5680" s="399" t="s">
        <v>7081</v>
      </c>
      <c r="D5680" s="399" t="s">
        <v>7082</v>
      </c>
      <c r="E5680" s="400" t="s">
        <v>947</v>
      </c>
      <c r="F5680" s="399" t="s">
        <v>947</v>
      </c>
      <c r="G5680" s="399">
        <v>87347</v>
      </c>
      <c r="H5680" s="399" t="s">
        <v>7135</v>
      </c>
      <c r="I5680" s="399" t="s">
        <v>2331</v>
      </c>
      <c r="J5680" s="399" t="s">
        <v>1037</v>
      </c>
      <c r="K5680" s="400">
        <v>342.01</v>
      </c>
      <c r="L5680" s="399" t="s">
        <v>951</v>
      </c>
    </row>
    <row r="5681" spans="1:12" ht="13.5">
      <c r="A5681" s="399" t="s">
        <v>5855</v>
      </c>
      <c r="B5681" s="399" t="s">
        <v>7080</v>
      </c>
      <c r="C5681" s="399" t="s">
        <v>7081</v>
      </c>
      <c r="D5681" s="399" t="s">
        <v>7082</v>
      </c>
      <c r="E5681" s="400" t="s">
        <v>947</v>
      </c>
      <c r="F5681" s="399" t="s">
        <v>947</v>
      </c>
      <c r="G5681" s="399">
        <v>87348</v>
      </c>
      <c r="H5681" s="399" t="s">
        <v>7136</v>
      </c>
      <c r="I5681" s="399" t="s">
        <v>2331</v>
      </c>
      <c r="J5681" s="399" t="s">
        <v>1037</v>
      </c>
      <c r="K5681" s="400">
        <v>381.03</v>
      </c>
      <c r="L5681" s="399" t="s">
        <v>951</v>
      </c>
    </row>
    <row r="5682" spans="1:12" ht="13.5">
      <c r="A5682" s="399" t="s">
        <v>5855</v>
      </c>
      <c r="B5682" s="399" t="s">
        <v>7080</v>
      </c>
      <c r="C5682" s="399" t="s">
        <v>7081</v>
      </c>
      <c r="D5682" s="399" t="s">
        <v>7082</v>
      </c>
      <c r="E5682" s="400" t="s">
        <v>947</v>
      </c>
      <c r="F5682" s="399" t="s">
        <v>947</v>
      </c>
      <c r="G5682" s="399">
        <v>87349</v>
      </c>
      <c r="H5682" s="399" t="s">
        <v>7137</v>
      </c>
      <c r="I5682" s="399" t="s">
        <v>2331</v>
      </c>
      <c r="J5682" s="399" t="s">
        <v>1037</v>
      </c>
      <c r="K5682" s="400">
        <v>322.92</v>
      </c>
      <c r="L5682" s="399" t="s">
        <v>951</v>
      </c>
    </row>
    <row r="5683" spans="1:12" ht="13.5">
      <c r="A5683" s="399" t="s">
        <v>5855</v>
      </c>
      <c r="B5683" s="399" t="s">
        <v>7080</v>
      </c>
      <c r="C5683" s="399" t="s">
        <v>7081</v>
      </c>
      <c r="D5683" s="399" t="s">
        <v>7082</v>
      </c>
      <c r="E5683" s="400" t="s">
        <v>947</v>
      </c>
      <c r="F5683" s="399" t="s">
        <v>947</v>
      </c>
      <c r="G5683" s="399">
        <v>87350</v>
      </c>
      <c r="H5683" s="399" t="s">
        <v>7138</v>
      </c>
      <c r="I5683" s="399" t="s">
        <v>2331</v>
      </c>
      <c r="J5683" s="399" t="s">
        <v>1037</v>
      </c>
      <c r="K5683" s="400">
        <v>344.43</v>
      </c>
      <c r="L5683" s="399" t="s">
        <v>951</v>
      </c>
    </row>
    <row r="5684" spans="1:12" ht="13.5">
      <c r="A5684" s="399" t="s">
        <v>5855</v>
      </c>
      <c r="B5684" s="399" t="s">
        <v>7080</v>
      </c>
      <c r="C5684" s="399" t="s">
        <v>7081</v>
      </c>
      <c r="D5684" s="399" t="s">
        <v>7082</v>
      </c>
      <c r="E5684" s="400" t="s">
        <v>947</v>
      </c>
      <c r="F5684" s="399" t="s">
        <v>947</v>
      </c>
      <c r="G5684" s="399">
        <v>87351</v>
      </c>
      <c r="H5684" s="399" t="s">
        <v>7139</v>
      </c>
      <c r="I5684" s="399" t="s">
        <v>2331</v>
      </c>
      <c r="J5684" s="399" t="s">
        <v>1037</v>
      </c>
      <c r="K5684" s="400">
        <v>290.04000000000002</v>
      </c>
      <c r="L5684" s="399" t="s">
        <v>951</v>
      </c>
    </row>
    <row r="5685" spans="1:12" ht="13.5">
      <c r="A5685" s="399" t="s">
        <v>5855</v>
      </c>
      <c r="B5685" s="399" t="s">
        <v>7080</v>
      </c>
      <c r="C5685" s="399" t="s">
        <v>7081</v>
      </c>
      <c r="D5685" s="399" t="s">
        <v>7082</v>
      </c>
      <c r="E5685" s="400" t="s">
        <v>947</v>
      </c>
      <c r="F5685" s="399" t="s">
        <v>947</v>
      </c>
      <c r="G5685" s="399">
        <v>87352</v>
      </c>
      <c r="H5685" s="399" t="s">
        <v>7140</v>
      </c>
      <c r="I5685" s="399" t="s">
        <v>2331</v>
      </c>
      <c r="J5685" s="399" t="s">
        <v>1037</v>
      </c>
      <c r="K5685" s="400">
        <v>412.13</v>
      </c>
      <c r="L5685" s="399" t="s">
        <v>951</v>
      </c>
    </row>
    <row r="5686" spans="1:12" ht="13.5">
      <c r="A5686" s="399" t="s">
        <v>5855</v>
      </c>
      <c r="B5686" s="399" t="s">
        <v>7080</v>
      </c>
      <c r="C5686" s="399" t="s">
        <v>7081</v>
      </c>
      <c r="D5686" s="399" t="s">
        <v>7082</v>
      </c>
      <c r="E5686" s="400" t="s">
        <v>947</v>
      </c>
      <c r="F5686" s="399" t="s">
        <v>947</v>
      </c>
      <c r="G5686" s="399">
        <v>87353</v>
      </c>
      <c r="H5686" s="399" t="s">
        <v>7141</v>
      </c>
      <c r="I5686" s="399" t="s">
        <v>2331</v>
      </c>
      <c r="J5686" s="399" t="s">
        <v>1037</v>
      </c>
      <c r="K5686" s="400">
        <v>353.58</v>
      </c>
      <c r="L5686" s="399" t="s">
        <v>951</v>
      </c>
    </row>
    <row r="5687" spans="1:12" ht="13.5">
      <c r="A5687" s="399" t="s">
        <v>5855</v>
      </c>
      <c r="B5687" s="399" t="s">
        <v>7080</v>
      </c>
      <c r="C5687" s="399" t="s">
        <v>7081</v>
      </c>
      <c r="D5687" s="399" t="s">
        <v>7082</v>
      </c>
      <c r="E5687" s="400" t="s">
        <v>947</v>
      </c>
      <c r="F5687" s="399" t="s">
        <v>947</v>
      </c>
      <c r="G5687" s="399">
        <v>87354</v>
      </c>
      <c r="H5687" s="399" t="s">
        <v>7142</v>
      </c>
      <c r="I5687" s="399" t="s">
        <v>2331</v>
      </c>
      <c r="J5687" s="399" t="s">
        <v>1037</v>
      </c>
      <c r="K5687" s="400">
        <v>327.14</v>
      </c>
      <c r="L5687" s="399" t="s">
        <v>951</v>
      </c>
    </row>
    <row r="5688" spans="1:12" ht="13.5">
      <c r="A5688" s="399" t="s">
        <v>5855</v>
      </c>
      <c r="B5688" s="399" t="s">
        <v>7080</v>
      </c>
      <c r="C5688" s="399" t="s">
        <v>7081</v>
      </c>
      <c r="D5688" s="399" t="s">
        <v>7082</v>
      </c>
      <c r="E5688" s="400" t="s">
        <v>947</v>
      </c>
      <c r="F5688" s="399" t="s">
        <v>947</v>
      </c>
      <c r="G5688" s="399">
        <v>87355</v>
      </c>
      <c r="H5688" s="399" t="s">
        <v>7143</v>
      </c>
      <c r="I5688" s="399" t="s">
        <v>2331</v>
      </c>
      <c r="J5688" s="399" t="s">
        <v>1037</v>
      </c>
      <c r="K5688" s="400">
        <v>360.44</v>
      </c>
      <c r="L5688" s="399" t="s">
        <v>951</v>
      </c>
    </row>
    <row r="5689" spans="1:12" ht="13.5">
      <c r="A5689" s="399" t="s">
        <v>5855</v>
      </c>
      <c r="B5689" s="399" t="s">
        <v>7080</v>
      </c>
      <c r="C5689" s="399" t="s">
        <v>7081</v>
      </c>
      <c r="D5689" s="399" t="s">
        <v>7082</v>
      </c>
      <c r="E5689" s="400" t="s">
        <v>947</v>
      </c>
      <c r="F5689" s="399" t="s">
        <v>947</v>
      </c>
      <c r="G5689" s="399">
        <v>87356</v>
      </c>
      <c r="H5689" s="399" t="s">
        <v>7144</v>
      </c>
      <c r="I5689" s="399" t="s">
        <v>2331</v>
      </c>
      <c r="J5689" s="399" t="s">
        <v>1037</v>
      </c>
      <c r="K5689" s="400">
        <v>321.07</v>
      </c>
      <c r="L5689" s="399" t="s">
        <v>951</v>
      </c>
    </row>
    <row r="5690" spans="1:12" ht="13.5">
      <c r="A5690" s="399" t="s">
        <v>5855</v>
      </c>
      <c r="B5690" s="399" t="s">
        <v>7080</v>
      </c>
      <c r="C5690" s="399" t="s">
        <v>7081</v>
      </c>
      <c r="D5690" s="399" t="s">
        <v>7082</v>
      </c>
      <c r="E5690" s="400" t="s">
        <v>947</v>
      </c>
      <c r="F5690" s="399" t="s">
        <v>947</v>
      </c>
      <c r="G5690" s="399">
        <v>87357</v>
      </c>
      <c r="H5690" s="399" t="s">
        <v>7145</v>
      </c>
      <c r="I5690" s="399" t="s">
        <v>2331</v>
      </c>
      <c r="J5690" s="399" t="s">
        <v>1037</v>
      </c>
      <c r="K5690" s="400">
        <v>301.67</v>
      </c>
      <c r="L5690" s="399" t="s">
        <v>951</v>
      </c>
    </row>
    <row r="5691" spans="1:12" ht="13.5">
      <c r="A5691" s="399" t="s">
        <v>5855</v>
      </c>
      <c r="B5691" s="399" t="s">
        <v>7080</v>
      </c>
      <c r="C5691" s="399" t="s">
        <v>7081</v>
      </c>
      <c r="D5691" s="399" t="s">
        <v>7082</v>
      </c>
      <c r="E5691" s="400" t="s">
        <v>947</v>
      </c>
      <c r="F5691" s="399" t="s">
        <v>947</v>
      </c>
      <c r="G5691" s="399">
        <v>87358</v>
      </c>
      <c r="H5691" s="399" t="s">
        <v>7146</v>
      </c>
      <c r="I5691" s="399" t="s">
        <v>2331</v>
      </c>
      <c r="J5691" s="399" t="s">
        <v>1037</v>
      </c>
      <c r="K5691" s="401">
        <v>2449.4899999999998</v>
      </c>
      <c r="L5691" s="399" t="s">
        <v>951</v>
      </c>
    </row>
    <row r="5692" spans="1:12" ht="13.5">
      <c r="A5692" s="399" t="s">
        <v>5855</v>
      </c>
      <c r="B5692" s="399" t="s">
        <v>7080</v>
      </c>
      <c r="C5692" s="399" t="s">
        <v>7081</v>
      </c>
      <c r="D5692" s="399" t="s">
        <v>7082</v>
      </c>
      <c r="E5692" s="400" t="s">
        <v>947</v>
      </c>
      <c r="F5692" s="399" t="s">
        <v>947</v>
      </c>
      <c r="G5692" s="399">
        <v>87359</v>
      </c>
      <c r="H5692" s="399" t="s">
        <v>7147</v>
      </c>
      <c r="I5692" s="399" t="s">
        <v>2331</v>
      </c>
      <c r="J5692" s="399" t="s">
        <v>1037</v>
      </c>
      <c r="K5692" s="401">
        <v>2427.38</v>
      </c>
      <c r="L5692" s="399" t="s">
        <v>951</v>
      </c>
    </row>
    <row r="5693" spans="1:12" ht="13.5">
      <c r="A5693" s="399" t="s">
        <v>5855</v>
      </c>
      <c r="B5693" s="399" t="s">
        <v>7080</v>
      </c>
      <c r="C5693" s="399" t="s">
        <v>7081</v>
      </c>
      <c r="D5693" s="399" t="s">
        <v>7082</v>
      </c>
      <c r="E5693" s="400" t="s">
        <v>947</v>
      </c>
      <c r="F5693" s="399" t="s">
        <v>947</v>
      </c>
      <c r="G5693" s="399">
        <v>87360</v>
      </c>
      <c r="H5693" s="399" t="s">
        <v>7148</v>
      </c>
      <c r="I5693" s="399" t="s">
        <v>2331</v>
      </c>
      <c r="J5693" s="399" t="s">
        <v>1037</v>
      </c>
      <c r="K5693" s="401">
        <v>2506.9</v>
      </c>
      <c r="L5693" s="399" t="s">
        <v>951</v>
      </c>
    </row>
    <row r="5694" spans="1:12" ht="13.5">
      <c r="A5694" s="399" t="s">
        <v>5855</v>
      </c>
      <c r="B5694" s="399" t="s">
        <v>7080</v>
      </c>
      <c r="C5694" s="399" t="s">
        <v>7081</v>
      </c>
      <c r="D5694" s="399" t="s">
        <v>7082</v>
      </c>
      <c r="E5694" s="400" t="s">
        <v>947</v>
      </c>
      <c r="F5694" s="399" t="s">
        <v>947</v>
      </c>
      <c r="G5694" s="399">
        <v>87361</v>
      </c>
      <c r="H5694" s="399" t="s">
        <v>7149</v>
      </c>
      <c r="I5694" s="399" t="s">
        <v>2331</v>
      </c>
      <c r="J5694" s="399" t="s">
        <v>1037</v>
      </c>
      <c r="K5694" s="401">
        <v>2472.83</v>
      </c>
      <c r="L5694" s="399" t="s">
        <v>951</v>
      </c>
    </row>
    <row r="5695" spans="1:12" ht="13.5">
      <c r="A5695" s="399" t="s">
        <v>5855</v>
      </c>
      <c r="B5695" s="399" t="s">
        <v>7080</v>
      </c>
      <c r="C5695" s="399" t="s">
        <v>7081</v>
      </c>
      <c r="D5695" s="399" t="s">
        <v>7082</v>
      </c>
      <c r="E5695" s="400" t="s">
        <v>947</v>
      </c>
      <c r="F5695" s="399" t="s">
        <v>947</v>
      </c>
      <c r="G5695" s="399">
        <v>87362</v>
      </c>
      <c r="H5695" s="399" t="s">
        <v>7150</v>
      </c>
      <c r="I5695" s="399" t="s">
        <v>2331</v>
      </c>
      <c r="J5695" s="399" t="s">
        <v>1037</v>
      </c>
      <c r="K5695" s="401">
        <v>2470.5300000000002</v>
      </c>
      <c r="L5695" s="399" t="s">
        <v>951</v>
      </c>
    </row>
    <row r="5696" spans="1:12" ht="13.5">
      <c r="A5696" s="399" t="s">
        <v>5855</v>
      </c>
      <c r="B5696" s="399" t="s">
        <v>7080</v>
      </c>
      <c r="C5696" s="399" t="s">
        <v>7081</v>
      </c>
      <c r="D5696" s="399" t="s">
        <v>7082</v>
      </c>
      <c r="E5696" s="400" t="s">
        <v>947</v>
      </c>
      <c r="F5696" s="399" t="s">
        <v>947</v>
      </c>
      <c r="G5696" s="399">
        <v>87363</v>
      </c>
      <c r="H5696" s="399" t="s">
        <v>7151</v>
      </c>
      <c r="I5696" s="399" t="s">
        <v>2331</v>
      </c>
      <c r="J5696" s="399" t="s">
        <v>1037</v>
      </c>
      <c r="K5696" s="401">
        <v>2468.65</v>
      </c>
      <c r="L5696" s="399" t="s">
        <v>951</v>
      </c>
    </row>
    <row r="5697" spans="1:12" ht="13.5">
      <c r="A5697" s="399" t="s">
        <v>5855</v>
      </c>
      <c r="B5697" s="399" t="s">
        <v>7080</v>
      </c>
      <c r="C5697" s="399" t="s">
        <v>7081</v>
      </c>
      <c r="D5697" s="399" t="s">
        <v>7082</v>
      </c>
      <c r="E5697" s="400" t="s">
        <v>947</v>
      </c>
      <c r="F5697" s="399" t="s">
        <v>947</v>
      </c>
      <c r="G5697" s="399">
        <v>87364</v>
      </c>
      <c r="H5697" s="399" t="s">
        <v>7152</v>
      </c>
      <c r="I5697" s="399" t="s">
        <v>2331</v>
      </c>
      <c r="J5697" s="399" t="s">
        <v>1037</v>
      </c>
      <c r="K5697" s="401">
        <v>2445.94</v>
      </c>
      <c r="L5697" s="399" t="s">
        <v>951</v>
      </c>
    </row>
    <row r="5698" spans="1:12" ht="13.5">
      <c r="A5698" s="399" t="s">
        <v>5855</v>
      </c>
      <c r="B5698" s="399" t="s">
        <v>7080</v>
      </c>
      <c r="C5698" s="399" t="s">
        <v>7081</v>
      </c>
      <c r="D5698" s="399" t="s">
        <v>7082</v>
      </c>
      <c r="E5698" s="400" t="s">
        <v>947</v>
      </c>
      <c r="F5698" s="399" t="s">
        <v>947</v>
      </c>
      <c r="G5698" s="399">
        <v>87365</v>
      </c>
      <c r="H5698" s="399" t="s">
        <v>7153</v>
      </c>
      <c r="I5698" s="399" t="s">
        <v>2331</v>
      </c>
      <c r="J5698" s="399" t="s">
        <v>1037</v>
      </c>
      <c r="K5698" s="400">
        <v>397.07</v>
      </c>
      <c r="L5698" s="399" t="s">
        <v>951</v>
      </c>
    </row>
    <row r="5699" spans="1:12" ht="13.5">
      <c r="A5699" s="399" t="s">
        <v>5855</v>
      </c>
      <c r="B5699" s="399" t="s">
        <v>7080</v>
      </c>
      <c r="C5699" s="399" t="s">
        <v>7081</v>
      </c>
      <c r="D5699" s="399" t="s">
        <v>7082</v>
      </c>
      <c r="E5699" s="400" t="s">
        <v>947</v>
      </c>
      <c r="F5699" s="399" t="s">
        <v>947</v>
      </c>
      <c r="G5699" s="399">
        <v>87366</v>
      </c>
      <c r="H5699" s="399" t="s">
        <v>7154</v>
      </c>
      <c r="I5699" s="399" t="s">
        <v>2331</v>
      </c>
      <c r="J5699" s="399" t="s">
        <v>1037</v>
      </c>
      <c r="K5699" s="400">
        <v>413.31</v>
      </c>
      <c r="L5699" s="399" t="s">
        <v>951</v>
      </c>
    </row>
    <row r="5700" spans="1:12" ht="13.5">
      <c r="A5700" s="399" t="s">
        <v>5855</v>
      </c>
      <c r="B5700" s="399" t="s">
        <v>7080</v>
      </c>
      <c r="C5700" s="399" t="s">
        <v>7081</v>
      </c>
      <c r="D5700" s="399" t="s">
        <v>7082</v>
      </c>
      <c r="E5700" s="400" t="s">
        <v>947</v>
      </c>
      <c r="F5700" s="399" t="s">
        <v>947</v>
      </c>
      <c r="G5700" s="399">
        <v>87367</v>
      </c>
      <c r="H5700" s="399" t="s">
        <v>7155</v>
      </c>
      <c r="I5700" s="399" t="s">
        <v>2331</v>
      </c>
      <c r="J5700" s="399" t="s">
        <v>1037</v>
      </c>
      <c r="K5700" s="400">
        <v>485.82</v>
      </c>
      <c r="L5700" s="399" t="s">
        <v>951</v>
      </c>
    </row>
    <row r="5701" spans="1:12" ht="13.5">
      <c r="A5701" s="399" t="s">
        <v>5855</v>
      </c>
      <c r="B5701" s="399" t="s">
        <v>7080</v>
      </c>
      <c r="C5701" s="399" t="s">
        <v>7081</v>
      </c>
      <c r="D5701" s="399" t="s">
        <v>7082</v>
      </c>
      <c r="E5701" s="400" t="s">
        <v>947</v>
      </c>
      <c r="F5701" s="399" t="s">
        <v>947</v>
      </c>
      <c r="G5701" s="399">
        <v>87368</v>
      </c>
      <c r="H5701" s="399" t="s">
        <v>7156</v>
      </c>
      <c r="I5701" s="399" t="s">
        <v>2331</v>
      </c>
      <c r="J5701" s="399" t="s">
        <v>1037</v>
      </c>
      <c r="K5701" s="400">
        <v>483</v>
      </c>
      <c r="L5701" s="399" t="s">
        <v>951</v>
      </c>
    </row>
    <row r="5702" spans="1:12" ht="13.5">
      <c r="A5702" s="399" t="s">
        <v>5855</v>
      </c>
      <c r="B5702" s="399" t="s">
        <v>7080</v>
      </c>
      <c r="C5702" s="399" t="s">
        <v>7081</v>
      </c>
      <c r="D5702" s="399" t="s">
        <v>7082</v>
      </c>
      <c r="E5702" s="400" t="s">
        <v>947</v>
      </c>
      <c r="F5702" s="399" t="s">
        <v>947</v>
      </c>
      <c r="G5702" s="399">
        <v>87369</v>
      </c>
      <c r="H5702" s="399" t="s">
        <v>7157</v>
      </c>
      <c r="I5702" s="399" t="s">
        <v>2331</v>
      </c>
      <c r="J5702" s="399" t="s">
        <v>1037</v>
      </c>
      <c r="K5702" s="400">
        <v>495.75</v>
      </c>
      <c r="L5702" s="399" t="s">
        <v>951</v>
      </c>
    </row>
    <row r="5703" spans="1:12" ht="13.5">
      <c r="A5703" s="399" t="s">
        <v>5855</v>
      </c>
      <c r="B5703" s="399" t="s">
        <v>7080</v>
      </c>
      <c r="C5703" s="399" t="s">
        <v>7081</v>
      </c>
      <c r="D5703" s="399" t="s">
        <v>7082</v>
      </c>
      <c r="E5703" s="400" t="s">
        <v>947</v>
      </c>
      <c r="F5703" s="399" t="s">
        <v>947</v>
      </c>
      <c r="G5703" s="399">
        <v>87370</v>
      </c>
      <c r="H5703" s="399" t="s">
        <v>7158</v>
      </c>
      <c r="I5703" s="399" t="s">
        <v>2331</v>
      </c>
      <c r="J5703" s="399" t="s">
        <v>1037</v>
      </c>
      <c r="K5703" s="400">
        <v>481.61</v>
      </c>
      <c r="L5703" s="399" t="s">
        <v>951</v>
      </c>
    </row>
    <row r="5704" spans="1:12" ht="13.5">
      <c r="A5704" s="399" t="s">
        <v>5855</v>
      </c>
      <c r="B5704" s="399" t="s">
        <v>7080</v>
      </c>
      <c r="C5704" s="399" t="s">
        <v>7081</v>
      </c>
      <c r="D5704" s="399" t="s">
        <v>7082</v>
      </c>
      <c r="E5704" s="400" t="s">
        <v>947</v>
      </c>
      <c r="F5704" s="399" t="s">
        <v>947</v>
      </c>
      <c r="G5704" s="399">
        <v>87371</v>
      </c>
      <c r="H5704" s="399" t="s">
        <v>7159</v>
      </c>
      <c r="I5704" s="399" t="s">
        <v>2331</v>
      </c>
      <c r="J5704" s="399" t="s">
        <v>1037</v>
      </c>
      <c r="K5704" s="400">
        <v>478.92</v>
      </c>
      <c r="L5704" s="399" t="s">
        <v>951</v>
      </c>
    </row>
    <row r="5705" spans="1:12" ht="13.5">
      <c r="A5705" s="399" t="s">
        <v>5855</v>
      </c>
      <c r="B5705" s="399" t="s">
        <v>7080</v>
      </c>
      <c r="C5705" s="399" t="s">
        <v>7081</v>
      </c>
      <c r="D5705" s="399" t="s">
        <v>7082</v>
      </c>
      <c r="E5705" s="400" t="s">
        <v>947</v>
      </c>
      <c r="F5705" s="399" t="s">
        <v>947</v>
      </c>
      <c r="G5705" s="399">
        <v>87372</v>
      </c>
      <c r="H5705" s="399" t="s">
        <v>7160</v>
      </c>
      <c r="I5705" s="399" t="s">
        <v>2331</v>
      </c>
      <c r="J5705" s="399" t="s">
        <v>1037</v>
      </c>
      <c r="K5705" s="400">
        <v>531.70000000000005</v>
      </c>
      <c r="L5705" s="399" t="s">
        <v>951</v>
      </c>
    </row>
    <row r="5706" spans="1:12" ht="13.5">
      <c r="A5706" s="399" t="s">
        <v>5855</v>
      </c>
      <c r="B5706" s="399" t="s">
        <v>7080</v>
      </c>
      <c r="C5706" s="399" t="s">
        <v>7081</v>
      </c>
      <c r="D5706" s="399" t="s">
        <v>7082</v>
      </c>
      <c r="E5706" s="400" t="s">
        <v>947</v>
      </c>
      <c r="F5706" s="399" t="s">
        <v>947</v>
      </c>
      <c r="G5706" s="399">
        <v>87373</v>
      </c>
      <c r="H5706" s="399" t="s">
        <v>7161</v>
      </c>
      <c r="I5706" s="399" t="s">
        <v>2331</v>
      </c>
      <c r="J5706" s="399" t="s">
        <v>1037</v>
      </c>
      <c r="K5706" s="400">
        <v>488.24</v>
      </c>
      <c r="L5706" s="399" t="s">
        <v>951</v>
      </c>
    </row>
    <row r="5707" spans="1:12" ht="13.5">
      <c r="A5707" s="399" t="s">
        <v>5855</v>
      </c>
      <c r="B5707" s="399" t="s">
        <v>7080</v>
      </c>
      <c r="C5707" s="399" t="s">
        <v>7081</v>
      </c>
      <c r="D5707" s="399" t="s">
        <v>7082</v>
      </c>
      <c r="E5707" s="400" t="s">
        <v>947</v>
      </c>
      <c r="F5707" s="399" t="s">
        <v>947</v>
      </c>
      <c r="G5707" s="399">
        <v>87374</v>
      </c>
      <c r="H5707" s="399" t="s">
        <v>7162</v>
      </c>
      <c r="I5707" s="399" t="s">
        <v>2331</v>
      </c>
      <c r="J5707" s="399" t="s">
        <v>1037</v>
      </c>
      <c r="K5707" s="400">
        <v>466.53</v>
      </c>
      <c r="L5707" s="399" t="s">
        <v>951</v>
      </c>
    </row>
    <row r="5708" spans="1:12" ht="13.5">
      <c r="A5708" s="399" t="s">
        <v>5855</v>
      </c>
      <c r="B5708" s="399" t="s">
        <v>7080</v>
      </c>
      <c r="C5708" s="399" t="s">
        <v>7081</v>
      </c>
      <c r="D5708" s="399" t="s">
        <v>7082</v>
      </c>
      <c r="E5708" s="400" t="s">
        <v>947</v>
      </c>
      <c r="F5708" s="399" t="s">
        <v>947</v>
      </c>
      <c r="G5708" s="399">
        <v>87375</v>
      </c>
      <c r="H5708" s="399" t="s">
        <v>7163</v>
      </c>
      <c r="I5708" s="399" t="s">
        <v>2331</v>
      </c>
      <c r="J5708" s="399" t="s">
        <v>1037</v>
      </c>
      <c r="K5708" s="400">
        <v>454.04</v>
      </c>
      <c r="L5708" s="399" t="s">
        <v>951</v>
      </c>
    </row>
    <row r="5709" spans="1:12" ht="13.5">
      <c r="A5709" s="399" t="s">
        <v>5855</v>
      </c>
      <c r="B5709" s="399" t="s">
        <v>7080</v>
      </c>
      <c r="C5709" s="399" t="s">
        <v>7081</v>
      </c>
      <c r="D5709" s="399" t="s">
        <v>7082</v>
      </c>
      <c r="E5709" s="400" t="s">
        <v>947</v>
      </c>
      <c r="F5709" s="399" t="s">
        <v>947</v>
      </c>
      <c r="G5709" s="399">
        <v>87376</v>
      </c>
      <c r="H5709" s="399" t="s">
        <v>7164</v>
      </c>
      <c r="I5709" s="399" t="s">
        <v>2331</v>
      </c>
      <c r="J5709" s="399" t="s">
        <v>1037</v>
      </c>
      <c r="K5709" s="400">
        <v>411.35</v>
      </c>
      <c r="L5709" s="399" t="s">
        <v>951</v>
      </c>
    </row>
    <row r="5710" spans="1:12" ht="13.5">
      <c r="A5710" s="399" t="s">
        <v>5855</v>
      </c>
      <c r="B5710" s="399" t="s">
        <v>7080</v>
      </c>
      <c r="C5710" s="399" t="s">
        <v>7081</v>
      </c>
      <c r="D5710" s="399" t="s">
        <v>7082</v>
      </c>
      <c r="E5710" s="400" t="s">
        <v>947</v>
      </c>
      <c r="F5710" s="399" t="s">
        <v>947</v>
      </c>
      <c r="G5710" s="399">
        <v>87377</v>
      </c>
      <c r="H5710" s="399" t="s">
        <v>7165</v>
      </c>
      <c r="I5710" s="399" t="s">
        <v>2331</v>
      </c>
      <c r="J5710" s="399" t="s">
        <v>1037</v>
      </c>
      <c r="K5710" s="400">
        <v>454.98</v>
      </c>
      <c r="L5710" s="399" t="s">
        <v>951</v>
      </c>
    </row>
    <row r="5711" spans="1:12" ht="13.5">
      <c r="A5711" s="399" t="s">
        <v>5855</v>
      </c>
      <c r="B5711" s="399" t="s">
        <v>7080</v>
      </c>
      <c r="C5711" s="399" t="s">
        <v>7081</v>
      </c>
      <c r="D5711" s="399" t="s">
        <v>7082</v>
      </c>
      <c r="E5711" s="400" t="s">
        <v>947</v>
      </c>
      <c r="F5711" s="399" t="s">
        <v>947</v>
      </c>
      <c r="G5711" s="399">
        <v>87378</v>
      </c>
      <c r="H5711" s="399" t="s">
        <v>7166</v>
      </c>
      <c r="I5711" s="399" t="s">
        <v>2331</v>
      </c>
      <c r="J5711" s="399" t="s">
        <v>1037</v>
      </c>
      <c r="K5711" s="400">
        <v>424.94</v>
      </c>
      <c r="L5711" s="399" t="s">
        <v>951</v>
      </c>
    </row>
    <row r="5712" spans="1:12" ht="13.5">
      <c r="A5712" s="399" t="s">
        <v>5855</v>
      </c>
      <c r="B5712" s="399" t="s">
        <v>7080</v>
      </c>
      <c r="C5712" s="399" t="s">
        <v>7081</v>
      </c>
      <c r="D5712" s="399" t="s">
        <v>7082</v>
      </c>
      <c r="E5712" s="400" t="s">
        <v>947</v>
      </c>
      <c r="F5712" s="399" t="s">
        <v>947</v>
      </c>
      <c r="G5712" s="399">
        <v>87379</v>
      </c>
      <c r="H5712" s="399" t="s">
        <v>7167</v>
      </c>
      <c r="I5712" s="399" t="s">
        <v>2331</v>
      </c>
      <c r="J5712" s="399" t="s">
        <v>1037</v>
      </c>
      <c r="K5712" s="401">
        <v>2561.6799999999998</v>
      </c>
      <c r="L5712" s="399" t="s">
        <v>951</v>
      </c>
    </row>
    <row r="5713" spans="1:12" ht="13.5">
      <c r="A5713" s="399" t="s">
        <v>5855</v>
      </c>
      <c r="B5713" s="399" t="s">
        <v>7080</v>
      </c>
      <c r="C5713" s="399" t="s">
        <v>7081</v>
      </c>
      <c r="D5713" s="399" t="s">
        <v>7082</v>
      </c>
      <c r="E5713" s="400" t="s">
        <v>947</v>
      </c>
      <c r="F5713" s="399" t="s">
        <v>947</v>
      </c>
      <c r="G5713" s="399">
        <v>87380</v>
      </c>
      <c r="H5713" s="399" t="s">
        <v>7168</v>
      </c>
      <c r="I5713" s="399" t="s">
        <v>2331</v>
      </c>
      <c r="J5713" s="399" t="s">
        <v>1037</v>
      </c>
      <c r="K5713" s="401">
        <v>2609.17</v>
      </c>
      <c r="L5713" s="399" t="s">
        <v>951</v>
      </c>
    </row>
    <row r="5714" spans="1:12" ht="13.5">
      <c r="A5714" s="399" t="s">
        <v>5855</v>
      </c>
      <c r="B5714" s="399" t="s">
        <v>7080</v>
      </c>
      <c r="C5714" s="399" t="s">
        <v>7081</v>
      </c>
      <c r="D5714" s="399" t="s">
        <v>7082</v>
      </c>
      <c r="E5714" s="400" t="s">
        <v>947</v>
      </c>
      <c r="F5714" s="399" t="s">
        <v>947</v>
      </c>
      <c r="G5714" s="399">
        <v>87381</v>
      </c>
      <c r="H5714" s="399" t="s">
        <v>7169</v>
      </c>
      <c r="I5714" s="399" t="s">
        <v>2331</v>
      </c>
      <c r="J5714" s="399" t="s">
        <v>1037</v>
      </c>
      <c r="K5714" s="401">
        <v>2576.5700000000002</v>
      </c>
      <c r="L5714" s="399" t="s">
        <v>951</v>
      </c>
    </row>
    <row r="5715" spans="1:12" ht="13.5">
      <c r="A5715" s="399" t="s">
        <v>5855</v>
      </c>
      <c r="B5715" s="399" t="s">
        <v>7080</v>
      </c>
      <c r="C5715" s="399" t="s">
        <v>7081</v>
      </c>
      <c r="D5715" s="399" t="s">
        <v>7082</v>
      </c>
      <c r="E5715" s="400" t="s">
        <v>947</v>
      </c>
      <c r="F5715" s="399" t="s">
        <v>947</v>
      </c>
      <c r="G5715" s="399">
        <v>87382</v>
      </c>
      <c r="H5715" s="399" t="s">
        <v>7170</v>
      </c>
      <c r="I5715" s="399" t="s">
        <v>2331</v>
      </c>
      <c r="J5715" s="399" t="s">
        <v>1037</v>
      </c>
      <c r="K5715" s="400">
        <v>742.13</v>
      </c>
      <c r="L5715" s="399" t="s">
        <v>951</v>
      </c>
    </row>
    <row r="5716" spans="1:12" ht="13.5">
      <c r="A5716" s="399" t="s">
        <v>5855</v>
      </c>
      <c r="B5716" s="399" t="s">
        <v>7080</v>
      </c>
      <c r="C5716" s="399" t="s">
        <v>7081</v>
      </c>
      <c r="D5716" s="399" t="s">
        <v>7082</v>
      </c>
      <c r="E5716" s="400" t="s">
        <v>947</v>
      </c>
      <c r="F5716" s="399" t="s">
        <v>947</v>
      </c>
      <c r="G5716" s="399">
        <v>87383</v>
      </c>
      <c r="H5716" s="399" t="s">
        <v>7171</v>
      </c>
      <c r="I5716" s="399" t="s">
        <v>2331</v>
      </c>
      <c r="J5716" s="399" t="s">
        <v>1037</v>
      </c>
      <c r="K5716" s="400">
        <v>732.45</v>
      </c>
      <c r="L5716" s="399" t="s">
        <v>951</v>
      </c>
    </row>
    <row r="5717" spans="1:12" ht="13.5">
      <c r="A5717" s="399" t="s">
        <v>5855</v>
      </c>
      <c r="B5717" s="399" t="s">
        <v>7080</v>
      </c>
      <c r="C5717" s="399" t="s">
        <v>7081</v>
      </c>
      <c r="D5717" s="399" t="s">
        <v>7082</v>
      </c>
      <c r="E5717" s="400" t="s">
        <v>947</v>
      </c>
      <c r="F5717" s="399" t="s">
        <v>947</v>
      </c>
      <c r="G5717" s="399">
        <v>87384</v>
      </c>
      <c r="H5717" s="399" t="s">
        <v>7172</v>
      </c>
      <c r="I5717" s="399" t="s">
        <v>2331</v>
      </c>
      <c r="J5717" s="399" t="s">
        <v>1037</v>
      </c>
      <c r="K5717" s="400">
        <v>721.92</v>
      </c>
      <c r="L5717" s="399" t="s">
        <v>951</v>
      </c>
    </row>
    <row r="5718" spans="1:12" ht="13.5">
      <c r="A5718" s="399" t="s">
        <v>5855</v>
      </c>
      <c r="B5718" s="399" t="s">
        <v>7080</v>
      </c>
      <c r="C5718" s="399" t="s">
        <v>7081</v>
      </c>
      <c r="D5718" s="399" t="s">
        <v>7082</v>
      </c>
      <c r="E5718" s="400" t="s">
        <v>947</v>
      </c>
      <c r="F5718" s="399" t="s">
        <v>947</v>
      </c>
      <c r="G5718" s="399">
        <v>87385</v>
      </c>
      <c r="H5718" s="399" t="s">
        <v>7173</v>
      </c>
      <c r="I5718" s="399" t="s">
        <v>2331</v>
      </c>
      <c r="J5718" s="399" t="s">
        <v>1037</v>
      </c>
      <c r="K5718" s="401">
        <v>1041.5999999999999</v>
      </c>
      <c r="L5718" s="399" t="s">
        <v>951</v>
      </c>
    </row>
    <row r="5719" spans="1:12" ht="13.5">
      <c r="A5719" s="399" t="s">
        <v>5855</v>
      </c>
      <c r="B5719" s="399" t="s">
        <v>7080</v>
      </c>
      <c r="C5719" s="399" t="s">
        <v>7081</v>
      </c>
      <c r="D5719" s="399" t="s">
        <v>7082</v>
      </c>
      <c r="E5719" s="400" t="s">
        <v>947</v>
      </c>
      <c r="F5719" s="399" t="s">
        <v>947</v>
      </c>
      <c r="G5719" s="399">
        <v>87386</v>
      </c>
      <c r="H5719" s="399" t="s">
        <v>7174</v>
      </c>
      <c r="I5719" s="399" t="s">
        <v>2331</v>
      </c>
      <c r="J5719" s="399" t="s">
        <v>1037</v>
      </c>
      <c r="K5719" s="401">
        <v>1028.8</v>
      </c>
      <c r="L5719" s="399" t="s">
        <v>951</v>
      </c>
    </row>
    <row r="5720" spans="1:12" ht="13.5">
      <c r="A5720" s="399" t="s">
        <v>5855</v>
      </c>
      <c r="B5720" s="399" t="s">
        <v>7080</v>
      </c>
      <c r="C5720" s="399" t="s">
        <v>7081</v>
      </c>
      <c r="D5720" s="399" t="s">
        <v>7082</v>
      </c>
      <c r="E5720" s="400" t="s">
        <v>947</v>
      </c>
      <c r="F5720" s="399" t="s">
        <v>947</v>
      </c>
      <c r="G5720" s="399">
        <v>87387</v>
      </c>
      <c r="H5720" s="399" t="s">
        <v>7175</v>
      </c>
      <c r="I5720" s="399" t="s">
        <v>2331</v>
      </c>
      <c r="J5720" s="399" t="s">
        <v>1037</v>
      </c>
      <c r="K5720" s="401">
        <v>1020</v>
      </c>
      <c r="L5720" s="399" t="s">
        <v>951</v>
      </c>
    </row>
    <row r="5721" spans="1:12" ht="13.5">
      <c r="A5721" s="399" t="s">
        <v>5855</v>
      </c>
      <c r="B5721" s="399" t="s">
        <v>7080</v>
      </c>
      <c r="C5721" s="399" t="s">
        <v>7081</v>
      </c>
      <c r="D5721" s="399" t="s">
        <v>7082</v>
      </c>
      <c r="E5721" s="400" t="s">
        <v>947</v>
      </c>
      <c r="F5721" s="399" t="s">
        <v>947</v>
      </c>
      <c r="G5721" s="399">
        <v>87388</v>
      </c>
      <c r="H5721" s="399" t="s">
        <v>7176</v>
      </c>
      <c r="I5721" s="399" t="s">
        <v>2331</v>
      </c>
      <c r="J5721" s="399" t="s">
        <v>1037</v>
      </c>
      <c r="K5721" s="401">
        <v>2425.94</v>
      </c>
      <c r="L5721" s="399" t="s">
        <v>951</v>
      </c>
    </row>
    <row r="5722" spans="1:12" ht="13.5">
      <c r="A5722" s="399" t="s">
        <v>5855</v>
      </c>
      <c r="B5722" s="399" t="s">
        <v>7080</v>
      </c>
      <c r="C5722" s="399" t="s">
        <v>7081</v>
      </c>
      <c r="D5722" s="399" t="s">
        <v>7082</v>
      </c>
      <c r="E5722" s="400" t="s">
        <v>947</v>
      </c>
      <c r="F5722" s="399" t="s">
        <v>947</v>
      </c>
      <c r="G5722" s="399">
        <v>87389</v>
      </c>
      <c r="H5722" s="399" t="s">
        <v>7177</v>
      </c>
      <c r="I5722" s="399" t="s">
        <v>2331</v>
      </c>
      <c r="J5722" s="399" t="s">
        <v>1037</v>
      </c>
      <c r="K5722" s="401">
        <v>2428.2600000000002</v>
      </c>
      <c r="L5722" s="399" t="s">
        <v>951</v>
      </c>
    </row>
    <row r="5723" spans="1:12" ht="13.5">
      <c r="A5723" s="399" t="s">
        <v>5855</v>
      </c>
      <c r="B5723" s="399" t="s">
        <v>7080</v>
      </c>
      <c r="C5723" s="399" t="s">
        <v>7081</v>
      </c>
      <c r="D5723" s="399" t="s">
        <v>7082</v>
      </c>
      <c r="E5723" s="400" t="s">
        <v>947</v>
      </c>
      <c r="F5723" s="399" t="s">
        <v>947</v>
      </c>
      <c r="G5723" s="399">
        <v>87390</v>
      </c>
      <c r="H5723" s="399" t="s">
        <v>7178</v>
      </c>
      <c r="I5723" s="399" t="s">
        <v>2331</v>
      </c>
      <c r="J5723" s="399" t="s">
        <v>1037</v>
      </c>
      <c r="K5723" s="401">
        <v>2434.85</v>
      </c>
      <c r="L5723" s="399" t="s">
        <v>951</v>
      </c>
    </row>
    <row r="5724" spans="1:12" ht="13.5">
      <c r="A5724" s="399" t="s">
        <v>5855</v>
      </c>
      <c r="B5724" s="399" t="s">
        <v>7080</v>
      </c>
      <c r="C5724" s="399" t="s">
        <v>7081</v>
      </c>
      <c r="D5724" s="399" t="s">
        <v>7082</v>
      </c>
      <c r="E5724" s="400" t="s">
        <v>947</v>
      </c>
      <c r="F5724" s="399" t="s">
        <v>947</v>
      </c>
      <c r="G5724" s="399">
        <v>87391</v>
      </c>
      <c r="H5724" s="399" t="s">
        <v>7179</v>
      </c>
      <c r="I5724" s="399" t="s">
        <v>2331</v>
      </c>
      <c r="J5724" s="399" t="s">
        <v>1037</v>
      </c>
      <c r="K5724" s="401">
        <v>3486.3</v>
      </c>
      <c r="L5724" s="399" t="s">
        <v>951</v>
      </c>
    </row>
    <row r="5725" spans="1:12" ht="13.5">
      <c r="A5725" s="399" t="s">
        <v>5855</v>
      </c>
      <c r="B5725" s="399" t="s">
        <v>7080</v>
      </c>
      <c r="C5725" s="399" t="s">
        <v>7081</v>
      </c>
      <c r="D5725" s="399" t="s">
        <v>7082</v>
      </c>
      <c r="E5725" s="400" t="s">
        <v>947</v>
      </c>
      <c r="F5725" s="399" t="s">
        <v>947</v>
      </c>
      <c r="G5725" s="399">
        <v>87393</v>
      </c>
      <c r="H5725" s="399" t="s">
        <v>7180</v>
      </c>
      <c r="I5725" s="399" t="s">
        <v>2331</v>
      </c>
      <c r="J5725" s="399" t="s">
        <v>1037</v>
      </c>
      <c r="K5725" s="401">
        <v>3513.09</v>
      </c>
      <c r="L5725" s="399" t="s">
        <v>951</v>
      </c>
    </row>
    <row r="5726" spans="1:12" ht="13.5">
      <c r="A5726" s="399" t="s">
        <v>5855</v>
      </c>
      <c r="B5726" s="399" t="s">
        <v>7080</v>
      </c>
      <c r="C5726" s="399" t="s">
        <v>7081</v>
      </c>
      <c r="D5726" s="399" t="s">
        <v>7082</v>
      </c>
      <c r="E5726" s="400" t="s">
        <v>947</v>
      </c>
      <c r="F5726" s="399" t="s">
        <v>947</v>
      </c>
      <c r="G5726" s="399">
        <v>87394</v>
      </c>
      <c r="H5726" s="399" t="s">
        <v>7181</v>
      </c>
      <c r="I5726" s="399" t="s">
        <v>2331</v>
      </c>
      <c r="J5726" s="399" t="s">
        <v>1037</v>
      </c>
      <c r="K5726" s="401">
        <v>3540.55</v>
      </c>
      <c r="L5726" s="399" t="s">
        <v>951</v>
      </c>
    </row>
    <row r="5727" spans="1:12" ht="13.5">
      <c r="A5727" s="399" t="s">
        <v>5855</v>
      </c>
      <c r="B5727" s="399" t="s">
        <v>7080</v>
      </c>
      <c r="C5727" s="399" t="s">
        <v>7081</v>
      </c>
      <c r="D5727" s="399" t="s">
        <v>7082</v>
      </c>
      <c r="E5727" s="400" t="s">
        <v>947</v>
      </c>
      <c r="F5727" s="399" t="s">
        <v>947</v>
      </c>
      <c r="G5727" s="399">
        <v>87395</v>
      </c>
      <c r="H5727" s="399" t="s">
        <v>7182</v>
      </c>
      <c r="I5727" s="399" t="s">
        <v>2331</v>
      </c>
      <c r="J5727" s="399" t="s">
        <v>1037</v>
      </c>
      <c r="K5727" s="401">
        <v>2743.41</v>
      </c>
      <c r="L5727" s="399" t="s">
        <v>951</v>
      </c>
    </row>
    <row r="5728" spans="1:12" ht="13.5">
      <c r="A5728" s="399" t="s">
        <v>5855</v>
      </c>
      <c r="B5728" s="399" t="s">
        <v>7080</v>
      </c>
      <c r="C5728" s="399" t="s">
        <v>7081</v>
      </c>
      <c r="D5728" s="399" t="s">
        <v>7082</v>
      </c>
      <c r="E5728" s="400" t="s">
        <v>947</v>
      </c>
      <c r="F5728" s="399" t="s">
        <v>947</v>
      </c>
      <c r="G5728" s="399">
        <v>87396</v>
      </c>
      <c r="H5728" s="399" t="s">
        <v>7183</v>
      </c>
      <c r="I5728" s="399" t="s">
        <v>2331</v>
      </c>
      <c r="J5728" s="399" t="s">
        <v>1037</v>
      </c>
      <c r="K5728" s="401">
        <v>2760.23</v>
      </c>
      <c r="L5728" s="399" t="s">
        <v>951</v>
      </c>
    </row>
    <row r="5729" spans="1:12" ht="13.5">
      <c r="A5729" s="399" t="s">
        <v>5855</v>
      </c>
      <c r="B5729" s="399" t="s">
        <v>7080</v>
      </c>
      <c r="C5729" s="399" t="s">
        <v>7081</v>
      </c>
      <c r="D5729" s="399" t="s">
        <v>7082</v>
      </c>
      <c r="E5729" s="400" t="s">
        <v>947</v>
      </c>
      <c r="F5729" s="399" t="s">
        <v>947</v>
      </c>
      <c r="G5729" s="399">
        <v>87397</v>
      </c>
      <c r="H5729" s="399" t="s">
        <v>7184</v>
      </c>
      <c r="I5729" s="399" t="s">
        <v>2331</v>
      </c>
      <c r="J5729" s="399" t="s">
        <v>1037</v>
      </c>
      <c r="K5729" s="401">
        <v>2778.15</v>
      </c>
      <c r="L5729" s="399" t="s">
        <v>951</v>
      </c>
    </row>
    <row r="5730" spans="1:12" ht="13.5">
      <c r="A5730" s="399" t="s">
        <v>5855</v>
      </c>
      <c r="B5730" s="399" t="s">
        <v>7080</v>
      </c>
      <c r="C5730" s="399" t="s">
        <v>7081</v>
      </c>
      <c r="D5730" s="399" t="s">
        <v>7082</v>
      </c>
      <c r="E5730" s="400" t="s">
        <v>947</v>
      </c>
      <c r="F5730" s="399" t="s">
        <v>947</v>
      </c>
      <c r="G5730" s="399">
        <v>87398</v>
      </c>
      <c r="H5730" s="399" t="s">
        <v>7185</v>
      </c>
      <c r="I5730" s="399" t="s">
        <v>2331</v>
      </c>
      <c r="J5730" s="399" t="s">
        <v>1037</v>
      </c>
      <c r="K5730" s="400">
        <v>889.14</v>
      </c>
      <c r="L5730" s="399" t="s">
        <v>951</v>
      </c>
    </row>
    <row r="5731" spans="1:12" ht="13.5">
      <c r="A5731" s="399" t="s">
        <v>5855</v>
      </c>
      <c r="B5731" s="399" t="s">
        <v>7080</v>
      </c>
      <c r="C5731" s="399" t="s">
        <v>7081</v>
      </c>
      <c r="D5731" s="399" t="s">
        <v>7082</v>
      </c>
      <c r="E5731" s="400" t="s">
        <v>947</v>
      </c>
      <c r="F5731" s="399" t="s">
        <v>947</v>
      </c>
      <c r="G5731" s="399">
        <v>87399</v>
      </c>
      <c r="H5731" s="399" t="s">
        <v>7186</v>
      </c>
      <c r="I5731" s="399" t="s">
        <v>2331</v>
      </c>
      <c r="J5731" s="399" t="s">
        <v>1037</v>
      </c>
      <c r="K5731" s="401">
        <v>1194.52</v>
      </c>
      <c r="L5731" s="399" t="s">
        <v>951</v>
      </c>
    </row>
    <row r="5732" spans="1:12" ht="13.5">
      <c r="A5732" s="399" t="s">
        <v>5855</v>
      </c>
      <c r="B5732" s="399" t="s">
        <v>7080</v>
      </c>
      <c r="C5732" s="399" t="s">
        <v>7081</v>
      </c>
      <c r="D5732" s="399" t="s">
        <v>7082</v>
      </c>
      <c r="E5732" s="400" t="s">
        <v>947</v>
      </c>
      <c r="F5732" s="399" t="s">
        <v>947</v>
      </c>
      <c r="G5732" s="399">
        <v>87401</v>
      </c>
      <c r="H5732" s="399" t="s">
        <v>7187</v>
      </c>
      <c r="I5732" s="399" t="s">
        <v>2331</v>
      </c>
      <c r="J5732" s="399" t="s">
        <v>1037</v>
      </c>
      <c r="K5732" s="401">
        <v>3712.98</v>
      </c>
      <c r="L5732" s="399" t="s">
        <v>951</v>
      </c>
    </row>
    <row r="5733" spans="1:12" ht="13.5">
      <c r="A5733" s="399" t="s">
        <v>5855</v>
      </c>
      <c r="B5733" s="399" t="s">
        <v>7080</v>
      </c>
      <c r="C5733" s="399" t="s">
        <v>7081</v>
      </c>
      <c r="D5733" s="399" t="s">
        <v>7082</v>
      </c>
      <c r="E5733" s="400" t="s">
        <v>947</v>
      </c>
      <c r="F5733" s="399" t="s">
        <v>947</v>
      </c>
      <c r="G5733" s="399">
        <v>87402</v>
      </c>
      <c r="H5733" s="399" t="s">
        <v>7188</v>
      </c>
      <c r="I5733" s="399" t="s">
        <v>2331</v>
      </c>
      <c r="J5733" s="399" t="s">
        <v>1037</v>
      </c>
      <c r="K5733" s="401">
        <v>2954.88</v>
      </c>
      <c r="L5733" s="399" t="s">
        <v>951</v>
      </c>
    </row>
    <row r="5734" spans="1:12" ht="13.5">
      <c r="A5734" s="399" t="s">
        <v>5855</v>
      </c>
      <c r="B5734" s="399" t="s">
        <v>7080</v>
      </c>
      <c r="C5734" s="399" t="s">
        <v>7081</v>
      </c>
      <c r="D5734" s="399" t="s">
        <v>7082</v>
      </c>
      <c r="E5734" s="400" t="s">
        <v>947</v>
      </c>
      <c r="F5734" s="399" t="s">
        <v>947</v>
      </c>
      <c r="G5734" s="399">
        <v>87404</v>
      </c>
      <c r="H5734" s="399" t="s">
        <v>7189</v>
      </c>
      <c r="I5734" s="399" t="s">
        <v>2331</v>
      </c>
      <c r="J5734" s="399" t="s">
        <v>1037</v>
      </c>
      <c r="K5734" s="401">
        <v>2541.06</v>
      </c>
      <c r="L5734" s="399" t="s">
        <v>951</v>
      </c>
    </row>
    <row r="5735" spans="1:12" ht="13.5">
      <c r="A5735" s="399" t="s">
        <v>5855</v>
      </c>
      <c r="B5735" s="399" t="s">
        <v>7080</v>
      </c>
      <c r="C5735" s="399" t="s">
        <v>7081</v>
      </c>
      <c r="D5735" s="399" t="s">
        <v>7082</v>
      </c>
      <c r="E5735" s="400" t="s">
        <v>947</v>
      </c>
      <c r="F5735" s="399" t="s">
        <v>947</v>
      </c>
      <c r="G5735" s="399">
        <v>87405</v>
      </c>
      <c r="H5735" s="399" t="s">
        <v>7190</v>
      </c>
      <c r="I5735" s="399" t="s">
        <v>2331</v>
      </c>
      <c r="J5735" s="399" t="s">
        <v>1037</v>
      </c>
      <c r="K5735" s="401">
        <v>2536.0300000000002</v>
      </c>
      <c r="L5735" s="399" t="s">
        <v>951</v>
      </c>
    </row>
    <row r="5736" spans="1:12" ht="13.5">
      <c r="A5736" s="399" t="s">
        <v>5855</v>
      </c>
      <c r="B5736" s="399" t="s">
        <v>7080</v>
      </c>
      <c r="C5736" s="399" t="s">
        <v>7081</v>
      </c>
      <c r="D5736" s="399" t="s">
        <v>7082</v>
      </c>
      <c r="E5736" s="400" t="s">
        <v>947</v>
      </c>
      <c r="F5736" s="399" t="s">
        <v>947</v>
      </c>
      <c r="G5736" s="399">
        <v>87407</v>
      </c>
      <c r="H5736" s="399" t="s">
        <v>7191</v>
      </c>
      <c r="I5736" s="399" t="s">
        <v>2331</v>
      </c>
      <c r="J5736" s="399" t="s">
        <v>1037</v>
      </c>
      <c r="K5736" s="400">
        <v>763.35</v>
      </c>
      <c r="L5736" s="399" t="s">
        <v>951</v>
      </c>
    </row>
    <row r="5737" spans="1:12" ht="13.5">
      <c r="A5737" s="399" t="s">
        <v>5855</v>
      </c>
      <c r="B5737" s="399" t="s">
        <v>7080</v>
      </c>
      <c r="C5737" s="399" t="s">
        <v>7081</v>
      </c>
      <c r="D5737" s="399" t="s">
        <v>7082</v>
      </c>
      <c r="E5737" s="400" t="s">
        <v>947</v>
      </c>
      <c r="F5737" s="399" t="s">
        <v>947</v>
      </c>
      <c r="G5737" s="399">
        <v>87408</v>
      </c>
      <c r="H5737" s="399" t="s">
        <v>7192</v>
      </c>
      <c r="I5737" s="399" t="s">
        <v>2331</v>
      </c>
      <c r="J5737" s="399" t="s">
        <v>1037</v>
      </c>
      <c r="K5737" s="400">
        <v>749.11</v>
      </c>
      <c r="L5737" s="399" t="s">
        <v>951</v>
      </c>
    </row>
    <row r="5738" spans="1:12" ht="13.5">
      <c r="A5738" s="399" t="s">
        <v>5855</v>
      </c>
      <c r="B5738" s="399" t="s">
        <v>7080</v>
      </c>
      <c r="C5738" s="399" t="s">
        <v>7081</v>
      </c>
      <c r="D5738" s="399" t="s">
        <v>7082</v>
      </c>
      <c r="E5738" s="400" t="s">
        <v>947</v>
      </c>
      <c r="F5738" s="399" t="s">
        <v>947</v>
      </c>
      <c r="G5738" s="399">
        <v>87410</v>
      </c>
      <c r="H5738" s="399" t="s">
        <v>7193</v>
      </c>
      <c r="I5738" s="399" t="s">
        <v>2331</v>
      </c>
      <c r="J5738" s="399" t="s">
        <v>1037</v>
      </c>
      <c r="K5738" s="400">
        <v>797.93</v>
      </c>
      <c r="L5738" s="399" t="s">
        <v>951</v>
      </c>
    </row>
    <row r="5739" spans="1:12" ht="13.5">
      <c r="A5739" s="399" t="s">
        <v>5855</v>
      </c>
      <c r="B5739" s="399" t="s">
        <v>7080</v>
      </c>
      <c r="C5739" s="399" t="s">
        <v>7081</v>
      </c>
      <c r="D5739" s="399" t="s">
        <v>7082</v>
      </c>
      <c r="E5739" s="400" t="s">
        <v>947</v>
      </c>
      <c r="F5739" s="399" t="s">
        <v>947</v>
      </c>
      <c r="G5739" s="399">
        <v>88626</v>
      </c>
      <c r="H5739" s="399" t="s">
        <v>7194</v>
      </c>
      <c r="I5739" s="399" t="s">
        <v>2331</v>
      </c>
      <c r="J5739" s="399" t="s">
        <v>1037</v>
      </c>
      <c r="K5739" s="400">
        <v>363.44</v>
      </c>
      <c r="L5739" s="399" t="s">
        <v>951</v>
      </c>
    </row>
    <row r="5740" spans="1:12" ht="13.5">
      <c r="A5740" s="399" t="s">
        <v>5855</v>
      </c>
      <c r="B5740" s="399" t="s">
        <v>7080</v>
      </c>
      <c r="C5740" s="399" t="s">
        <v>7081</v>
      </c>
      <c r="D5740" s="399" t="s">
        <v>7082</v>
      </c>
      <c r="E5740" s="400" t="s">
        <v>947</v>
      </c>
      <c r="F5740" s="399" t="s">
        <v>947</v>
      </c>
      <c r="G5740" s="399">
        <v>88627</v>
      </c>
      <c r="H5740" s="399" t="s">
        <v>7195</v>
      </c>
      <c r="I5740" s="399" t="s">
        <v>2331</v>
      </c>
      <c r="J5740" s="399" t="s">
        <v>1037</v>
      </c>
      <c r="K5740" s="400">
        <v>441.97</v>
      </c>
      <c r="L5740" s="399" t="s">
        <v>951</v>
      </c>
    </row>
    <row r="5741" spans="1:12" ht="13.5">
      <c r="A5741" s="399" t="s">
        <v>5855</v>
      </c>
      <c r="B5741" s="399" t="s">
        <v>7080</v>
      </c>
      <c r="C5741" s="399" t="s">
        <v>7081</v>
      </c>
      <c r="D5741" s="399" t="s">
        <v>7082</v>
      </c>
      <c r="E5741" s="400" t="s">
        <v>947</v>
      </c>
      <c r="F5741" s="399" t="s">
        <v>947</v>
      </c>
      <c r="G5741" s="399">
        <v>88628</v>
      </c>
      <c r="H5741" s="399" t="s">
        <v>7196</v>
      </c>
      <c r="I5741" s="399" t="s">
        <v>2331</v>
      </c>
      <c r="J5741" s="399" t="s">
        <v>1037</v>
      </c>
      <c r="K5741" s="400">
        <v>349.4</v>
      </c>
      <c r="L5741" s="399" t="s">
        <v>951</v>
      </c>
    </row>
    <row r="5742" spans="1:12" ht="13.5">
      <c r="A5742" s="399" t="s">
        <v>5855</v>
      </c>
      <c r="B5742" s="399" t="s">
        <v>7080</v>
      </c>
      <c r="C5742" s="399" t="s">
        <v>7081</v>
      </c>
      <c r="D5742" s="399" t="s">
        <v>7082</v>
      </c>
      <c r="E5742" s="400" t="s">
        <v>947</v>
      </c>
      <c r="F5742" s="399" t="s">
        <v>947</v>
      </c>
      <c r="G5742" s="399">
        <v>88629</v>
      </c>
      <c r="H5742" s="399" t="s">
        <v>7197</v>
      </c>
      <c r="I5742" s="399" t="s">
        <v>2331</v>
      </c>
      <c r="J5742" s="399" t="s">
        <v>1037</v>
      </c>
      <c r="K5742" s="400">
        <v>432.09</v>
      </c>
      <c r="L5742" s="399" t="s">
        <v>951</v>
      </c>
    </row>
    <row r="5743" spans="1:12" ht="13.5">
      <c r="A5743" s="399" t="s">
        <v>5855</v>
      </c>
      <c r="B5743" s="399" t="s">
        <v>7080</v>
      </c>
      <c r="C5743" s="399" t="s">
        <v>7081</v>
      </c>
      <c r="D5743" s="399" t="s">
        <v>7082</v>
      </c>
      <c r="E5743" s="400" t="s">
        <v>947</v>
      </c>
      <c r="F5743" s="399" t="s">
        <v>947</v>
      </c>
      <c r="G5743" s="399">
        <v>88630</v>
      </c>
      <c r="H5743" s="399" t="s">
        <v>7198</v>
      </c>
      <c r="I5743" s="399" t="s">
        <v>2331</v>
      </c>
      <c r="J5743" s="399" t="s">
        <v>1037</v>
      </c>
      <c r="K5743" s="400">
        <v>313.37</v>
      </c>
      <c r="L5743" s="399" t="s">
        <v>951</v>
      </c>
    </row>
    <row r="5744" spans="1:12" ht="13.5">
      <c r="A5744" s="399" t="s">
        <v>5855</v>
      </c>
      <c r="B5744" s="399" t="s">
        <v>7080</v>
      </c>
      <c r="C5744" s="399" t="s">
        <v>7081</v>
      </c>
      <c r="D5744" s="399" t="s">
        <v>7082</v>
      </c>
      <c r="E5744" s="400" t="s">
        <v>947</v>
      </c>
      <c r="F5744" s="399" t="s">
        <v>947</v>
      </c>
      <c r="G5744" s="399">
        <v>88631</v>
      </c>
      <c r="H5744" s="399" t="s">
        <v>7199</v>
      </c>
      <c r="I5744" s="399" t="s">
        <v>2331</v>
      </c>
      <c r="J5744" s="399" t="s">
        <v>1037</v>
      </c>
      <c r="K5744" s="400">
        <v>398.61</v>
      </c>
      <c r="L5744" s="399" t="s">
        <v>951</v>
      </c>
    </row>
    <row r="5745" spans="1:12" ht="13.5">
      <c r="A5745" s="399" t="s">
        <v>5855</v>
      </c>
      <c r="B5745" s="399" t="s">
        <v>7080</v>
      </c>
      <c r="C5745" s="399" t="s">
        <v>7081</v>
      </c>
      <c r="D5745" s="399" t="s">
        <v>7082</v>
      </c>
      <c r="E5745" s="400" t="s">
        <v>947</v>
      </c>
      <c r="F5745" s="399" t="s">
        <v>947</v>
      </c>
      <c r="G5745" s="399">
        <v>88715</v>
      </c>
      <c r="H5745" s="399" t="s">
        <v>7200</v>
      </c>
      <c r="I5745" s="399" t="s">
        <v>2331</v>
      </c>
      <c r="J5745" s="399" t="s">
        <v>1037</v>
      </c>
      <c r="K5745" s="400">
        <v>375.61</v>
      </c>
      <c r="L5745" s="399" t="s">
        <v>951</v>
      </c>
    </row>
    <row r="5746" spans="1:12" ht="13.5">
      <c r="A5746" s="399" t="s">
        <v>5855</v>
      </c>
      <c r="B5746" s="399" t="s">
        <v>7080</v>
      </c>
      <c r="C5746" s="399" t="s">
        <v>7081</v>
      </c>
      <c r="D5746" s="399" t="s">
        <v>7082</v>
      </c>
      <c r="E5746" s="400" t="s">
        <v>947</v>
      </c>
      <c r="F5746" s="399" t="s">
        <v>947</v>
      </c>
      <c r="G5746" s="399">
        <v>95563</v>
      </c>
      <c r="H5746" s="399" t="s">
        <v>7201</v>
      </c>
      <c r="I5746" s="399" t="s">
        <v>2331</v>
      </c>
      <c r="J5746" s="399" t="s">
        <v>1037</v>
      </c>
      <c r="K5746" s="400">
        <v>509.55</v>
      </c>
      <c r="L5746" s="399" t="s">
        <v>951</v>
      </c>
    </row>
    <row r="5747" spans="1:12" ht="13.5">
      <c r="A5747" s="399" t="s">
        <v>5855</v>
      </c>
      <c r="B5747" s="399" t="s">
        <v>7080</v>
      </c>
      <c r="C5747" s="399" t="s">
        <v>7081</v>
      </c>
      <c r="D5747" s="399" t="s">
        <v>7082</v>
      </c>
      <c r="E5747" s="400" t="s">
        <v>947</v>
      </c>
      <c r="F5747" s="399" t="s">
        <v>947</v>
      </c>
      <c r="G5747" s="399">
        <v>100464</v>
      </c>
      <c r="H5747" s="399" t="s">
        <v>7202</v>
      </c>
      <c r="I5747" s="399" t="s">
        <v>2331</v>
      </c>
      <c r="J5747" s="399" t="s">
        <v>1037</v>
      </c>
      <c r="K5747" s="400">
        <v>383.92</v>
      </c>
      <c r="L5747" s="399" t="s">
        <v>951</v>
      </c>
    </row>
    <row r="5748" spans="1:12" ht="13.5">
      <c r="A5748" s="399" t="s">
        <v>5855</v>
      </c>
      <c r="B5748" s="399" t="s">
        <v>7080</v>
      </c>
      <c r="C5748" s="399" t="s">
        <v>7081</v>
      </c>
      <c r="D5748" s="399" t="s">
        <v>7082</v>
      </c>
      <c r="E5748" s="400" t="s">
        <v>947</v>
      </c>
      <c r="F5748" s="399" t="s">
        <v>947</v>
      </c>
      <c r="G5748" s="399">
        <v>100465</v>
      </c>
      <c r="H5748" s="399" t="s">
        <v>7203</v>
      </c>
      <c r="I5748" s="399" t="s">
        <v>2331</v>
      </c>
      <c r="J5748" s="399" t="s">
        <v>1037</v>
      </c>
      <c r="K5748" s="400">
        <v>354.55</v>
      </c>
      <c r="L5748" s="399" t="s">
        <v>951</v>
      </c>
    </row>
    <row r="5749" spans="1:12" ht="13.5">
      <c r="A5749" s="399" t="s">
        <v>5855</v>
      </c>
      <c r="B5749" s="399" t="s">
        <v>7080</v>
      </c>
      <c r="C5749" s="399" t="s">
        <v>7081</v>
      </c>
      <c r="D5749" s="399" t="s">
        <v>7082</v>
      </c>
      <c r="E5749" s="400" t="s">
        <v>947</v>
      </c>
      <c r="F5749" s="399" t="s">
        <v>947</v>
      </c>
      <c r="G5749" s="399">
        <v>100466</v>
      </c>
      <c r="H5749" s="399" t="s">
        <v>7204</v>
      </c>
      <c r="I5749" s="399" t="s">
        <v>2331</v>
      </c>
      <c r="J5749" s="399" t="s">
        <v>1037</v>
      </c>
      <c r="K5749" s="400">
        <v>340.16</v>
      </c>
      <c r="L5749" s="399" t="s">
        <v>951</v>
      </c>
    </row>
    <row r="5750" spans="1:12" ht="13.5">
      <c r="A5750" s="399" t="s">
        <v>5855</v>
      </c>
      <c r="B5750" s="399" t="s">
        <v>7080</v>
      </c>
      <c r="C5750" s="399" t="s">
        <v>7081</v>
      </c>
      <c r="D5750" s="399" t="s">
        <v>7082</v>
      </c>
      <c r="E5750" s="400" t="s">
        <v>947</v>
      </c>
      <c r="F5750" s="399" t="s">
        <v>947</v>
      </c>
      <c r="G5750" s="399">
        <v>100468</v>
      </c>
      <c r="H5750" s="399" t="s">
        <v>7205</v>
      </c>
      <c r="I5750" s="399" t="s">
        <v>2331</v>
      </c>
      <c r="J5750" s="399" t="s">
        <v>1037</v>
      </c>
      <c r="K5750" s="400">
        <v>434.85</v>
      </c>
      <c r="L5750" s="399" t="s">
        <v>951</v>
      </c>
    </row>
    <row r="5751" spans="1:12" ht="13.5">
      <c r="A5751" s="399" t="s">
        <v>5855</v>
      </c>
      <c r="B5751" s="399" t="s">
        <v>7080</v>
      </c>
      <c r="C5751" s="399" t="s">
        <v>7081</v>
      </c>
      <c r="D5751" s="399" t="s">
        <v>7082</v>
      </c>
      <c r="E5751" s="400" t="s">
        <v>947</v>
      </c>
      <c r="F5751" s="399" t="s">
        <v>947</v>
      </c>
      <c r="G5751" s="399">
        <v>100469</v>
      </c>
      <c r="H5751" s="399" t="s">
        <v>7206</v>
      </c>
      <c r="I5751" s="399" t="s">
        <v>2331</v>
      </c>
      <c r="J5751" s="399" t="s">
        <v>1037</v>
      </c>
      <c r="K5751" s="400">
        <v>343.33</v>
      </c>
      <c r="L5751" s="399" t="s">
        <v>951</v>
      </c>
    </row>
    <row r="5752" spans="1:12" ht="13.5">
      <c r="A5752" s="399" t="s">
        <v>5855</v>
      </c>
      <c r="B5752" s="399" t="s">
        <v>7080</v>
      </c>
      <c r="C5752" s="399" t="s">
        <v>7081</v>
      </c>
      <c r="D5752" s="399" t="s">
        <v>7082</v>
      </c>
      <c r="E5752" s="400" t="s">
        <v>947</v>
      </c>
      <c r="F5752" s="399" t="s">
        <v>947</v>
      </c>
      <c r="G5752" s="399">
        <v>100470</v>
      </c>
      <c r="H5752" s="399" t="s">
        <v>7207</v>
      </c>
      <c r="I5752" s="399" t="s">
        <v>2331</v>
      </c>
      <c r="J5752" s="399" t="s">
        <v>1037</v>
      </c>
      <c r="K5752" s="400">
        <v>317.14</v>
      </c>
      <c r="L5752" s="399" t="s">
        <v>951</v>
      </c>
    </row>
    <row r="5753" spans="1:12" ht="13.5">
      <c r="A5753" s="399" t="s">
        <v>5855</v>
      </c>
      <c r="B5753" s="399" t="s">
        <v>7080</v>
      </c>
      <c r="C5753" s="399" t="s">
        <v>7081</v>
      </c>
      <c r="D5753" s="399" t="s">
        <v>7082</v>
      </c>
      <c r="E5753" s="400" t="s">
        <v>947</v>
      </c>
      <c r="F5753" s="399" t="s">
        <v>947</v>
      </c>
      <c r="G5753" s="399">
        <v>100472</v>
      </c>
      <c r="H5753" s="399" t="s">
        <v>7208</v>
      </c>
      <c r="I5753" s="399" t="s">
        <v>2331</v>
      </c>
      <c r="J5753" s="399" t="s">
        <v>1037</v>
      </c>
      <c r="K5753" s="400">
        <v>356.97</v>
      </c>
      <c r="L5753" s="399" t="s">
        <v>951</v>
      </c>
    </row>
    <row r="5754" spans="1:12" ht="13.5">
      <c r="A5754" s="399" t="s">
        <v>5855</v>
      </c>
      <c r="B5754" s="399" t="s">
        <v>7080</v>
      </c>
      <c r="C5754" s="399" t="s">
        <v>7081</v>
      </c>
      <c r="D5754" s="399" t="s">
        <v>7082</v>
      </c>
      <c r="E5754" s="400" t="s">
        <v>947</v>
      </c>
      <c r="F5754" s="399" t="s">
        <v>947</v>
      </c>
      <c r="G5754" s="399">
        <v>100473</v>
      </c>
      <c r="H5754" s="399" t="s">
        <v>7209</v>
      </c>
      <c r="I5754" s="399" t="s">
        <v>2331</v>
      </c>
      <c r="J5754" s="399" t="s">
        <v>1037</v>
      </c>
      <c r="K5754" s="400">
        <v>319.85000000000002</v>
      </c>
      <c r="L5754" s="399" t="s">
        <v>951</v>
      </c>
    </row>
    <row r="5755" spans="1:12" ht="13.5">
      <c r="A5755" s="399" t="s">
        <v>5855</v>
      </c>
      <c r="B5755" s="399" t="s">
        <v>7080</v>
      </c>
      <c r="C5755" s="399" t="s">
        <v>7081</v>
      </c>
      <c r="D5755" s="399" t="s">
        <v>7082</v>
      </c>
      <c r="E5755" s="400" t="s">
        <v>947</v>
      </c>
      <c r="F5755" s="399" t="s">
        <v>947</v>
      </c>
      <c r="G5755" s="399">
        <v>100474</v>
      </c>
      <c r="H5755" s="399" t="s">
        <v>7210</v>
      </c>
      <c r="I5755" s="399" t="s">
        <v>2331</v>
      </c>
      <c r="J5755" s="399" t="s">
        <v>1037</v>
      </c>
      <c r="K5755" s="400">
        <v>303.41000000000003</v>
      </c>
      <c r="L5755" s="399" t="s">
        <v>951</v>
      </c>
    </row>
    <row r="5756" spans="1:12" ht="13.5">
      <c r="A5756" s="399" t="s">
        <v>5855</v>
      </c>
      <c r="B5756" s="399" t="s">
        <v>7080</v>
      </c>
      <c r="C5756" s="399" t="s">
        <v>7081</v>
      </c>
      <c r="D5756" s="399" t="s">
        <v>7082</v>
      </c>
      <c r="E5756" s="400" t="s">
        <v>947</v>
      </c>
      <c r="F5756" s="399" t="s">
        <v>947</v>
      </c>
      <c r="G5756" s="399">
        <v>100475</v>
      </c>
      <c r="H5756" s="399" t="s">
        <v>7211</v>
      </c>
      <c r="I5756" s="399" t="s">
        <v>2331</v>
      </c>
      <c r="J5756" s="399" t="s">
        <v>1037</v>
      </c>
      <c r="K5756" s="400">
        <v>448.12</v>
      </c>
      <c r="L5756" s="399" t="s">
        <v>951</v>
      </c>
    </row>
    <row r="5757" spans="1:12" ht="13.5">
      <c r="A5757" s="399" t="s">
        <v>5855</v>
      </c>
      <c r="B5757" s="399" t="s">
        <v>7080</v>
      </c>
      <c r="C5757" s="399" t="s">
        <v>7081</v>
      </c>
      <c r="D5757" s="399" t="s">
        <v>7082</v>
      </c>
      <c r="E5757" s="400" t="s">
        <v>947</v>
      </c>
      <c r="F5757" s="399" t="s">
        <v>947</v>
      </c>
      <c r="G5757" s="399">
        <v>100477</v>
      </c>
      <c r="H5757" s="399" t="s">
        <v>7212</v>
      </c>
      <c r="I5757" s="399" t="s">
        <v>2331</v>
      </c>
      <c r="J5757" s="399" t="s">
        <v>1037</v>
      </c>
      <c r="K5757" s="400">
        <v>497.65</v>
      </c>
      <c r="L5757" s="399" t="s">
        <v>951</v>
      </c>
    </row>
    <row r="5758" spans="1:12" ht="13.5">
      <c r="A5758" s="399" t="s">
        <v>5855</v>
      </c>
      <c r="B5758" s="399" t="s">
        <v>7080</v>
      </c>
      <c r="C5758" s="399" t="s">
        <v>7081</v>
      </c>
      <c r="D5758" s="399" t="s">
        <v>7082</v>
      </c>
      <c r="E5758" s="400" t="s">
        <v>947</v>
      </c>
      <c r="F5758" s="399" t="s">
        <v>947</v>
      </c>
      <c r="G5758" s="399">
        <v>100478</v>
      </c>
      <c r="H5758" s="399" t="s">
        <v>7213</v>
      </c>
      <c r="I5758" s="399" t="s">
        <v>2331</v>
      </c>
      <c r="J5758" s="399" t="s">
        <v>1037</v>
      </c>
      <c r="K5758" s="400">
        <v>439.84</v>
      </c>
      <c r="L5758" s="399" t="s">
        <v>951</v>
      </c>
    </row>
    <row r="5759" spans="1:12" ht="13.5">
      <c r="A5759" s="399" t="s">
        <v>5855</v>
      </c>
      <c r="B5759" s="399" t="s">
        <v>7080</v>
      </c>
      <c r="C5759" s="399" t="s">
        <v>7081</v>
      </c>
      <c r="D5759" s="399" t="s">
        <v>7082</v>
      </c>
      <c r="E5759" s="400" t="s">
        <v>947</v>
      </c>
      <c r="F5759" s="399" t="s">
        <v>947</v>
      </c>
      <c r="G5759" s="399">
        <v>100479</v>
      </c>
      <c r="H5759" s="399" t="s">
        <v>7214</v>
      </c>
      <c r="I5759" s="399" t="s">
        <v>2331</v>
      </c>
      <c r="J5759" s="399" t="s">
        <v>1037</v>
      </c>
      <c r="K5759" s="400">
        <v>427.24</v>
      </c>
      <c r="L5759" s="399" t="s">
        <v>951</v>
      </c>
    </row>
    <row r="5760" spans="1:12" ht="13.5">
      <c r="A5760" s="399" t="s">
        <v>5855</v>
      </c>
      <c r="B5760" s="399" t="s">
        <v>7080</v>
      </c>
      <c r="C5760" s="399" t="s">
        <v>7081</v>
      </c>
      <c r="D5760" s="399" t="s">
        <v>7082</v>
      </c>
      <c r="E5760" s="400" t="s">
        <v>947</v>
      </c>
      <c r="F5760" s="399" t="s">
        <v>947</v>
      </c>
      <c r="G5760" s="399">
        <v>100480</v>
      </c>
      <c r="H5760" s="399" t="s">
        <v>7215</v>
      </c>
      <c r="I5760" s="399" t="s">
        <v>2331</v>
      </c>
      <c r="J5760" s="399" t="s">
        <v>1037</v>
      </c>
      <c r="K5760" s="400">
        <v>530.11</v>
      </c>
      <c r="L5760" s="399" t="s">
        <v>951</v>
      </c>
    </row>
    <row r="5761" spans="1:12" ht="13.5">
      <c r="A5761" s="399" t="s">
        <v>5855</v>
      </c>
      <c r="B5761" s="399" t="s">
        <v>7080</v>
      </c>
      <c r="C5761" s="399" t="s">
        <v>7081</v>
      </c>
      <c r="D5761" s="399" t="s">
        <v>7082</v>
      </c>
      <c r="E5761" s="400" t="s">
        <v>947</v>
      </c>
      <c r="F5761" s="399" t="s">
        <v>947</v>
      </c>
      <c r="G5761" s="399">
        <v>100481</v>
      </c>
      <c r="H5761" s="399" t="s">
        <v>7216</v>
      </c>
      <c r="I5761" s="399" t="s">
        <v>2331</v>
      </c>
      <c r="J5761" s="399" t="s">
        <v>1037</v>
      </c>
      <c r="K5761" s="400">
        <v>396.39</v>
      </c>
      <c r="L5761" s="399" t="s">
        <v>951</v>
      </c>
    </row>
    <row r="5762" spans="1:12" ht="13.5">
      <c r="A5762" s="399" t="s">
        <v>5855</v>
      </c>
      <c r="B5762" s="399" t="s">
        <v>7080</v>
      </c>
      <c r="C5762" s="399" t="s">
        <v>7081</v>
      </c>
      <c r="D5762" s="399" t="s">
        <v>7082</v>
      </c>
      <c r="E5762" s="400" t="s">
        <v>947</v>
      </c>
      <c r="F5762" s="399" t="s">
        <v>947</v>
      </c>
      <c r="G5762" s="399">
        <v>100483</v>
      </c>
      <c r="H5762" s="399" t="s">
        <v>7217</v>
      </c>
      <c r="I5762" s="399" t="s">
        <v>2331</v>
      </c>
      <c r="J5762" s="399" t="s">
        <v>1037</v>
      </c>
      <c r="K5762" s="400">
        <v>433.09</v>
      </c>
      <c r="L5762" s="399" t="s">
        <v>951</v>
      </c>
    </row>
    <row r="5763" spans="1:12" ht="13.5">
      <c r="A5763" s="399" t="s">
        <v>5855</v>
      </c>
      <c r="B5763" s="399" t="s">
        <v>7080</v>
      </c>
      <c r="C5763" s="399" t="s">
        <v>7081</v>
      </c>
      <c r="D5763" s="399" t="s">
        <v>7082</v>
      </c>
      <c r="E5763" s="400" t="s">
        <v>947</v>
      </c>
      <c r="F5763" s="399" t="s">
        <v>947</v>
      </c>
      <c r="G5763" s="399">
        <v>100484</v>
      </c>
      <c r="H5763" s="399" t="s">
        <v>7218</v>
      </c>
      <c r="I5763" s="399" t="s">
        <v>2331</v>
      </c>
      <c r="J5763" s="399" t="s">
        <v>1037</v>
      </c>
      <c r="K5763" s="400">
        <v>396.61</v>
      </c>
      <c r="L5763" s="399" t="s">
        <v>951</v>
      </c>
    </row>
    <row r="5764" spans="1:12" ht="13.5">
      <c r="A5764" s="399" t="s">
        <v>5855</v>
      </c>
      <c r="B5764" s="399" t="s">
        <v>7080</v>
      </c>
      <c r="C5764" s="399" t="s">
        <v>7081</v>
      </c>
      <c r="D5764" s="399" t="s">
        <v>7082</v>
      </c>
      <c r="E5764" s="400" t="s">
        <v>947</v>
      </c>
      <c r="F5764" s="399" t="s">
        <v>947</v>
      </c>
      <c r="G5764" s="399">
        <v>100485</v>
      </c>
      <c r="H5764" s="399" t="s">
        <v>7219</v>
      </c>
      <c r="I5764" s="399" t="s">
        <v>2331</v>
      </c>
      <c r="J5764" s="399" t="s">
        <v>1037</v>
      </c>
      <c r="K5764" s="400">
        <v>381.47</v>
      </c>
      <c r="L5764" s="399" t="s">
        <v>951</v>
      </c>
    </row>
    <row r="5765" spans="1:12" ht="13.5">
      <c r="A5765" s="399" t="s">
        <v>5855</v>
      </c>
      <c r="B5765" s="399" t="s">
        <v>7080</v>
      </c>
      <c r="C5765" s="399" t="s">
        <v>7081</v>
      </c>
      <c r="D5765" s="399" t="s">
        <v>7082</v>
      </c>
      <c r="E5765" s="400" t="s">
        <v>947</v>
      </c>
      <c r="F5765" s="399" t="s">
        <v>947</v>
      </c>
      <c r="G5765" s="399">
        <v>100486</v>
      </c>
      <c r="H5765" s="399" t="s">
        <v>7220</v>
      </c>
      <c r="I5765" s="399" t="s">
        <v>2331</v>
      </c>
      <c r="J5765" s="399" t="s">
        <v>1037</v>
      </c>
      <c r="K5765" s="400">
        <v>480.9</v>
      </c>
      <c r="L5765" s="399" t="s">
        <v>951</v>
      </c>
    </row>
    <row r="5766" spans="1:12" ht="13.5">
      <c r="A5766" s="399" t="s">
        <v>5855</v>
      </c>
      <c r="B5766" s="399" t="s">
        <v>7080</v>
      </c>
      <c r="C5766" s="399" t="s">
        <v>7081</v>
      </c>
      <c r="D5766" s="399" t="s">
        <v>7082</v>
      </c>
      <c r="E5766" s="400" t="s">
        <v>947</v>
      </c>
      <c r="F5766" s="399" t="s">
        <v>947</v>
      </c>
      <c r="G5766" s="399">
        <v>100487</v>
      </c>
      <c r="H5766" s="399" t="s">
        <v>7221</v>
      </c>
      <c r="I5766" s="399" t="s">
        <v>2331</v>
      </c>
      <c r="J5766" s="399" t="s">
        <v>1037</v>
      </c>
      <c r="K5766" s="400">
        <v>356.77</v>
      </c>
      <c r="L5766" s="399" t="s">
        <v>951</v>
      </c>
    </row>
    <row r="5767" spans="1:12" ht="13.5">
      <c r="A5767" s="399" t="s">
        <v>5855</v>
      </c>
      <c r="B5767" s="399" t="s">
        <v>7080</v>
      </c>
      <c r="C5767" s="399" t="s">
        <v>7081</v>
      </c>
      <c r="D5767" s="399" t="s">
        <v>7082</v>
      </c>
      <c r="E5767" s="400" t="s">
        <v>947</v>
      </c>
      <c r="F5767" s="399" t="s">
        <v>947</v>
      </c>
      <c r="G5767" s="399">
        <v>100488</v>
      </c>
      <c r="H5767" s="399" t="s">
        <v>7222</v>
      </c>
      <c r="I5767" s="399" t="s">
        <v>2331</v>
      </c>
      <c r="J5767" s="399" t="s">
        <v>1037</v>
      </c>
      <c r="K5767" s="400">
        <v>356.63</v>
      </c>
      <c r="L5767" s="399" t="s">
        <v>951</v>
      </c>
    </row>
    <row r="5768" spans="1:12" ht="13.5">
      <c r="A5768" s="399" t="s">
        <v>5855</v>
      </c>
      <c r="B5768" s="399" t="s">
        <v>7080</v>
      </c>
      <c r="C5768" s="399" t="s">
        <v>7081</v>
      </c>
      <c r="D5768" s="399" t="s">
        <v>7082</v>
      </c>
      <c r="E5768" s="400" t="s">
        <v>947</v>
      </c>
      <c r="F5768" s="399" t="s">
        <v>947</v>
      </c>
      <c r="G5768" s="399">
        <v>100489</v>
      </c>
      <c r="H5768" s="399" t="s">
        <v>7223</v>
      </c>
      <c r="I5768" s="399" t="s">
        <v>2331</v>
      </c>
      <c r="J5768" s="399" t="s">
        <v>1037</v>
      </c>
      <c r="K5768" s="400">
        <v>347.75</v>
      </c>
      <c r="L5768" s="399" t="s">
        <v>951</v>
      </c>
    </row>
    <row r="5769" spans="1:12" ht="13.5">
      <c r="A5769" s="399" t="s">
        <v>5855</v>
      </c>
      <c r="B5769" s="399" t="s">
        <v>7080</v>
      </c>
      <c r="C5769" s="399" t="s">
        <v>7081</v>
      </c>
      <c r="D5769" s="399" t="s">
        <v>7082</v>
      </c>
      <c r="E5769" s="400" t="s">
        <v>947</v>
      </c>
      <c r="F5769" s="399" t="s">
        <v>947</v>
      </c>
      <c r="G5769" s="399">
        <v>100490</v>
      </c>
      <c r="H5769" s="399" t="s">
        <v>7224</v>
      </c>
      <c r="I5769" s="399" t="s">
        <v>2331</v>
      </c>
      <c r="J5769" s="399" t="s">
        <v>1037</v>
      </c>
      <c r="K5769" s="400">
        <v>316.57</v>
      </c>
      <c r="L5769" s="399" t="s">
        <v>951</v>
      </c>
    </row>
    <row r="5770" spans="1:12" ht="13.5">
      <c r="A5770" s="399" t="s">
        <v>5855</v>
      </c>
      <c r="B5770" s="399" t="s">
        <v>7080</v>
      </c>
      <c r="C5770" s="399" t="s">
        <v>7081</v>
      </c>
      <c r="D5770" s="399" t="s">
        <v>7082</v>
      </c>
      <c r="E5770" s="400" t="s">
        <v>947</v>
      </c>
      <c r="F5770" s="399" t="s">
        <v>947</v>
      </c>
      <c r="G5770" s="399">
        <v>100491</v>
      </c>
      <c r="H5770" s="399" t="s">
        <v>7225</v>
      </c>
      <c r="I5770" s="399" t="s">
        <v>2331</v>
      </c>
      <c r="J5770" s="399" t="s">
        <v>1037</v>
      </c>
      <c r="K5770" s="400">
        <v>447.33</v>
      </c>
      <c r="L5770" s="399" t="s">
        <v>951</v>
      </c>
    </row>
    <row r="5771" spans="1:12" ht="13.5">
      <c r="A5771" s="399" t="s">
        <v>5855</v>
      </c>
      <c r="B5771" s="399" t="s">
        <v>7080</v>
      </c>
      <c r="C5771" s="399" t="s">
        <v>7081</v>
      </c>
      <c r="D5771" s="399" t="s">
        <v>7082</v>
      </c>
      <c r="E5771" s="400" t="s">
        <v>947</v>
      </c>
      <c r="F5771" s="399" t="s">
        <v>947</v>
      </c>
      <c r="G5771" s="399">
        <v>100492</v>
      </c>
      <c r="H5771" s="399" t="s">
        <v>7226</v>
      </c>
      <c r="I5771" s="399" t="s">
        <v>2331</v>
      </c>
      <c r="J5771" s="399" t="s">
        <v>1037</v>
      </c>
      <c r="K5771" s="400">
        <v>395.77</v>
      </c>
      <c r="L5771" s="399" t="s">
        <v>951</v>
      </c>
    </row>
    <row r="5772" spans="1:12" ht="13.5">
      <c r="A5772" s="399" t="s">
        <v>5855</v>
      </c>
      <c r="B5772" s="399" t="s">
        <v>7080</v>
      </c>
      <c r="C5772" s="399" t="s">
        <v>7227</v>
      </c>
      <c r="D5772" s="399" t="s">
        <v>7228</v>
      </c>
      <c r="E5772" s="400" t="s">
        <v>947</v>
      </c>
      <c r="F5772" s="399" t="s">
        <v>947</v>
      </c>
      <c r="G5772" s="399">
        <v>92121</v>
      </c>
      <c r="H5772" s="399" t="s">
        <v>7229</v>
      </c>
      <c r="I5772" s="399" t="s">
        <v>2331</v>
      </c>
      <c r="J5772" s="399" t="s">
        <v>1037</v>
      </c>
      <c r="K5772" s="400">
        <v>23.46</v>
      </c>
      <c r="L5772" s="399" t="s">
        <v>951</v>
      </c>
    </row>
    <row r="5773" spans="1:12" ht="13.5">
      <c r="A5773" s="399" t="s">
        <v>5855</v>
      </c>
      <c r="B5773" s="399" t="s">
        <v>7080</v>
      </c>
      <c r="C5773" s="399" t="s">
        <v>7227</v>
      </c>
      <c r="D5773" s="399" t="s">
        <v>7228</v>
      </c>
      <c r="E5773" s="400" t="s">
        <v>947</v>
      </c>
      <c r="F5773" s="399" t="s">
        <v>947</v>
      </c>
      <c r="G5773" s="399">
        <v>92122</v>
      </c>
      <c r="H5773" s="399" t="s">
        <v>7230</v>
      </c>
      <c r="I5773" s="399" t="s">
        <v>2331</v>
      </c>
      <c r="J5773" s="399" t="s">
        <v>1440</v>
      </c>
      <c r="K5773" s="400">
        <v>39.75</v>
      </c>
      <c r="L5773" s="399" t="s">
        <v>951</v>
      </c>
    </row>
    <row r="5774" spans="1:12" ht="13.5">
      <c r="A5774" s="399" t="s">
        <v>5855</v>
      </c>
      <c r="B5774" s="399" t="s">
        <v>7080</v>
      </c>
      <c r="C5774" s="399" t="s">
        <v>7227</v>
      </c>
      <c r="D5774" s="399" t="s">
        <v>7228</v>
      </c>
      <c r="E5774" s="400" t="s">
        <v>947</v>
      </c>
      <c r="F5774" s="399" t="s">
        <v>947</v>
      </c>
      <c r="G5774" s="399">
        <v>92123</v>
      </c>
      <c r="H5774" s="399" t="s">
        <v>7231</v>
      </c>
      <c r="I5774" s="399" t="s">
        <v>2331</v>
      </c>
      <c r="J5774" s="399" t="s">
        <v>950</v>
      </c>
      <c r="K5774" s="400">
        <v>39.01</v>
      </c>
      <c r="L5774" s="399" t="s">
        <v>951</v>
      </c>
    </row>
    <row r="5775" spans="1:12" ht="13.5">
      <c r="A5775" s="399" t="s">
        <v>5855</v>
      </c>
      <c r="B5775" s="399" t="s">
        <v>7080</v>
      </c>
      <c r="C5775" s="399" t="s">
        <v>7227</v>
      </c>
      <c r="D5775" s="399" t="s">
        <v>7228</v>
      </c>
      <c r="E5775" s="400" t="s">
        <v>947</v>
      </c>
      <c r="F5775" s="399" t="s">
        <v>947</v>
      </c>
      <c r="G5775" s="399">
        <v>100195</v>
      </c>
      <c r="H5775" s="399" t="s">
        <v>7232</v>
      </c>
      <c r="I5775" s="399" t="s">
        <v>7233</v>
      </c>
      <c r="J5775" s="399" t="s">
        <v>1440</v>
      </c>
      <c r="K5775" s="400">
        <v>0.6</v>
      </c>
      <c r="L5775" s="399" t="s">
        <v>951</v>
      </c>
    </row>
    <row r="5776" spans="1:12" ht="13.5">
      <c r="A5776" s="399" t="s">
        <v>5855</v>
      </c>
      <c r="B5776" s="399" t="s">
        <v>7080</v>
      </c>
      <c r="C5776" s="399" t="s">
        <v>7227</v>
      </c>
      <c r="D5776" s="399" t="s">
        <v>7228</v>
      </c>
      <c r="E5776" s="400" t="s">
        <v>947</v>
      </c>
      <c r="F5776" s="399" t="s">
        <v>947</v>
      </c>
      <c r="G5776" s="399">
        <v>100196</v>
      </c>
      <c r="H5776" s="399" t="s">
        <v>7234</v>
      </c>
      <c r="I5776" s="399" t="s">
        <v>7233</v>
      </c>
      <c r="J5776" s="399" t="s">
        <v>1440</v>
      </c>
      <c r="K5776" s="400">
        <v>1.01</v>
      </c>
      <c r="L5776" s="399" t="s">
        <v>951</v>
      </c>
    </row>
    <row r="5777" spans="1:12" ht="13.5">
      <c r="A5777" s="399" t="s">
        <v>5855</v>
      </c>
      <c r="B5777" s="399" t="s">
        <v>7080</v>
      </c>
      <c r="C5777" s="399" t="s">
        <v>7227</v>
      </c>
      <c r="D5777" s="399" t="s">
        <v>7228</v>
      </c>
      <c r="E5777" s="400" t="s">
        <v>947</v>
      </c>
      <c r="F5777" s="399" t="s">
        <v>947</v>
      </c>
      <c r="G5777" s="399">
        <v>100197</v>
      </c>
      <c r="H5777" s="399" t="s">
        <v>7235</v>
      </c>
      <c r="I5777" s="399" t="s">
        <v>7233</v>
      </c>
      <c r="J5777" s="399" t="s">
        <v>1440</v>
      </c>
      <c r="K5777" s="400">
        <v>1.52</v>
      </c>
      <c r="L5777" s="399" t="s">
        <v>951</v>
      </c>
    </row>
    <row r="5778" spans="1:12" ht="13.5">
      <c r="A5778" s="399" t="s">
        <v>5855</v>
      </c>
      <c r="B5778" s="399" t="s">
        <v>7080</v>
      </c>
      <c r="C5778" s="399" t="s">
        <v>7227</v>
      </c>
      <c r="D5778" s="399" t="s">
        <v>7228</v>
      </c>
      <c r="E5778" s="400" t="s">
        <v>947</v>
      </c>
      <c r="F5778" s="399" t="s">
        <v>947</v>
      </c>
      <c r="G5778" s="399">
        <v>100198</v>
      </c>
      <c r="H5778" s="399" t="s">
        <v>7236</v>
      </c>
      <c r="I5778" s="399" t="s">
        <v>7233</v>
      </c>
      <c r="J5778" s="399" t="s">
        <v>1440</v>
      </c>
      <c r="K5778" s="400">
        <v>0.21</v>
      </c>
      <c r="L5778" s="399" t="s">
        <v>951</v>
      </c>
    </row>
    <row r="5779" spans="1:12" ht="13.5">
      <c r="A5779" s="399" t="s">
        <v>5855</v>
      </c>
      <c r="B5779" s="399" t="s">
        <v>7080</v>
      </c>
      <c r="C5779" s="399" t="s">
        <v>7227</v>
      </c>
      <c r="D5779" s="399" t="s">
        <v>7228</v>
      </c>
      <c r="E5779" s="400" t="s">
        <v>947</v>
      </c>
      <c r="F5779" s="399" t="s">
        <v>947</v>
      </c>
      <c r="G5779" s="399">
        <v>100199</v>
      </c>
      <c r="H5779" s="399" t="s">
        <v>7237</v>
      </c>
      <c r="I5779" s="399" t="s">
        <v>7233</v>
      </c>
      <c r="J5779" s="399" t="s">
        <v>1440</v>
      </c>
      <c r="K5779" s="400">
        <v>0.25</v>
      </c>
      <c r="L5779" s="399" t="s">
        <v>951</v>
      </c>
    </row>
    <row r="5780" spans="1:12" ht="13.5">
      <c r="A5780" s="399" t="s">
        <v>5855</v>
      </c>
      <c r="B5780" s="399" t="s">
        <v>7080</v>
      </c>
      <c r="C5780" s="399" t="s">
        <v>7227</v>
      </c>
      <c r="D5780" s="399" t="s">
        <v>7228</v>
      </c>
      <c r="E5780" s="400" t="s">
        <v>947</v>
      </c>
      <c r="F5780" s="399" t="s">
        <v>947</v>
      </c>
      <c r="G5780" s="399">
        <v>100200</v>
      </c>
      <c r="H5780" s="399" t="s">
        <v>7238</v>
      </c>
      <c r="I5780" s="399" t="s">
        <v>7233</v>
      </c>
      <c r="J5780" s="399" t="s">
        <v>1440</v>
      </c>
      <c r="K5780" s="400">
        <v>0.31</v>
      </c>
      <c r="L5780" s="399" t="s">
        <v>951</v>
      </c>
    </row>
    <row r="5781" spans="1:12" ht="13.5">
      <c r="A5781" s="399" t="s">
        <v>5855</v>
      </c>
      <c r="B5781" s="399" t="s">
        <v>7080</v>
      </c>
      <c r="C5781" s="399" t="s">
        <v>7227</v>
      </c>
      <c r="D5781" s="399" t="s">
        <v>7228</v>
      </c>
      <c r="E5781" s="400" t="s">
        <v>947</v>
      </c>
      <c r="F5781" s="399" t="s">
        <v>947</v>
      </c>
      <c r="G5781" s="399">
        <v>100201</v>
      </c>
      <c r="H5781" s="399" t="s">
        <v>7239</v>
      </c>
      <c r="I5781" s="399" t="s">
        <v>7233</v>
      </c>
      <c r="J5781" s="399" t="s">
        <v>1440</v>
      </c>
      <c r="K5781" s="400">
        <v>0.61</v>
      </c>
      <c r="L5781" s="399" t="s">
        <v>951</v>
      </c>
    </row>
    <row r="5782" spans="1:12" ht="13.5">
      <c r="A5782" s="399" t="s">
        <v>5855</v>
      </c>
      <c r="B5782" s="399" t="s">
        <v>7080</v>
      </c>
      <c r="C5782" s="399" t="s">
        <v>7227</v>
      </c>
      <c r="D5782" s="399" t="s">
        <v>7228</v>
      </c>
      <c r="E5782" s="400" t="s">
        <v>947</v>
      </c>
      <c r="F5782" s="399" t="s">
        <v>947</v>
      </c>
      <c r="G5782" s="399">
        <v>100202</v>
      </c>
      <c r="H5782" s="399" t="s">
        <v>7240</v>
      </c>
      <c r="I5782" s="399" t="s">
        <v>7233</v>
      </c>
      <c r="J5782" s="399" t="s">
        <v>1440</v>
      </c>
      <c r="K5782" s="400">
        <v>0.72</v>
      </c>
      <c r="L5782" s="399" t="s">
        <v>951</v>
      </c>
    </row>
    <row r="5783" spans="1:12" ht="13.5">
      <c r="A5783" s="399" t="s">
        <v>5855</v>
      </c>
      <c r="B5783" s="399" t="s">
        <v>7080</v>
      </c>
      <c r="C5783" s="399" t="s">
        <v>7227</v>
      </c>
      <c r="D5783" s="399" t="s">
        <v>7228</v>
      </c>
      <c r="E5783" s="400" t="s">
        <v>947</v>
      </c>
      <c r="F5783" s="399" t="s">
        <v>947</v>
      </c>
      <c r="G5783" s="399">
        <v>100203</v>
      </c>
      <c r="H5783" s="399" t="s">
        <v>7241</v>
      </c>
      <c r="I5783" s="399" t="s">
        <v>7233</v>
      </c>
      <c r="J5783" s="399" t="s">
        <v>1440</v>
      </c>
      <c r="K5783" s="400">
        <v>0.85</v>
      </c>
      <c r="L5783" s="399" t="s">
        <v>951</v>
      </c>
    </row>
    <row r="5784" spans="1:12" ht="13.5">
      <c r="A5784" s="399" t="s">
        <v>5855</v>
      </c>
      <c r="B5784" s="399" t="s">
        <v>7080</v>
      </c>
      <c r="C5784" s="399" t="s">
        <v>7227</v>
      </c>
      <c r="D5784" s="399" t="s">
        <v>7228</v>
      </c>
      <c r="E5784" s="400" t="s">
        <v>947</v>
      </c>
      <c r="F5784" s="399" t="s">
        <v>947</v>
      </c>
      <c r="G5784" s="399">
        <v>100204</v>
      </c>
      <c r="H5784" s="399" t="s">
        <v>7242</v>
      </c>
      <c r="I5784" s="399" t="s">
        <v>7233</v>
      </c>
      <c r="J5784" s="399" t="s">
        <v>950</v>
      </c>
      <c r="K5784" s="400">
        <v>7.0000000000000007E-2</v>
      </c>
      <c r="L5784" s="399" t="s">
        <v>951</v>
      </c>
    </row>
    <row r="5785" spans="1:12" ht="13.5">
      <c r="A5785" s="399" t="s">
        <v>5855</v>
      </c>
      <c r="B5785" s="399" t="s">
        <v>7080</v>
      </c>
      <c r="C5785" s="399" t="s">
        <v>7227</v>
      </c>
      <c r="D5785" s="399" t="s">
        <v>7228</v>
      </c>
      <c r="E5785" s="400" t="s">
        <v>947</v>
      </c>
      <c r="F5785" s="399" t="s">
        <v>947</v>
      </c>
      <c r="G5785" s="399">
        <v>100205</v>
      </c>
      <c r="H5785" s="399" t="s">
        <v>7243</v>
      </c>
      <c r="I5785" s="399" t="s">
        <v>6150</v>
      </c>
      <c r="J5785" s="399" t="s">
        <v>1440</v>
      </c>
      <c r="K5785" s="401">
        <v>1132.52</v>
      </c>
      <c r="L5785" s="399" t="s">
        <v>951</v>
      </c>
    </row>
    <row r="5786" spans="1:12" ht="13.5">
      <c r="A5786" s="399" t="s">
        <v>5855</v>
      </c>
      <c r="B5786" s="399" t="s">
        <v>7080</v>
      </c>
      <c r="C5786" s="399" t="s">
        <v>7227</v>
      </c>
      <c r="D5786" s="399" t="s">
        <v>7228</v>
      </c>
      <c r="E5786" s="400" t="s">
        <v>947</v>
      </c>
      <c r="F5786" s="399" t="s">
        <v>947</v>
      </c>
      <c r="G5786" s="399">
        <v>100206</v>
      </c>
      <c r="H5786" s="399" t="s">
        <v>7244</v>
      </c>
      <c r="I5786" s="399" t="s">
        <v>6150</v>
      </c>
      <c r="J5786" s="399" t="s">
        <v>1440</v>
      </c>
      <c r="K5786" s="400">
        <v>818.62</v>
      </c>
      <c r="L5786" s="399" t="s">
        <v>951</v>
      </c>
    </row>
    <row r="5787" spans="1:12" ht="13.5">
      <c r="A5787" s="399" t="s">
        <v>5855</v>
      </c>
      <c r="B5787" s="399" t="s">
        <v>7080</v>
      </c>
      <c r="C5787" s="399" t="s">
        <v>7227</v>
      </c>
      <c r="D5787" s="399" t="s">
        <v>7228</v>
      </c>
      <c r="E5787" s="400" t="s">
        <v>947</v>
      </c>
      <c r="F5787" s="399" t="s">
        <v>947</v>
      </c>
      <c r="G5787" s="399">
        <v>100207</v>
      </c>
      <c r="H5787" s="399" t="s">
        <v>7245</v>
      </c>
      <c r="I5787" s="399" t="s">
        <v>6150</v>
      </c>
      <c r="J5787" s="399" t="s">
        <v>950</v>
      </c>
      <c r="K5787" s="400">
        <v>304.16000000000003</v>
      </c>
      <c r="L5787" s="399" t="s">
        <v>951</v>
      </c>
    </row>
    <row r="5788" spans="1:12" ht="13.5">
      <c r="A5788" s="399" t="s">
        <v>5855</v>
      </c>
      <c r="B5788" s="399" t="s">
        <v>7080</v>
      </c>
      <c r="C5788" s="399" t="s">
        <v>7227</v>
      </c>
      <c r="D5788" s="399" t="s">
        <v>7228</v>
      </c>
      <c r="E5788" s="400" t="s">
        <v>947</v>
      </c>
      <c r="F5788" s="399" t="s">
        <v>947</v>
      </c>
      <c r="G5788" s="399">
        <v>100208</v>
      </c>
      <c r="H5788" s="399" t="s">
        <v>7246</v>
      </c>
      <c r="I5788" s="399" t="s">
        <v>7247</v>
      </c>
      <c r="J5788" s="399" t="s">
        <v>1440</v>
      </c>
      <c r="K5788" s="400">
        <v>14.98</v>
      </c>
      <c r="L5788" s="399" t="s">
        <v>951</v>
      </c>
    </row>
    <row r="5789" spans="1:12" ht="13.5">
      <c r="A5789" s="399" t="s">
        <v>5855</v>
      </c>
      <c r="B5789" s="399" t="s">
        <v>7080</v>
      </c>
      <c r="C5789" s="399" t="s">
        <v>7227</v>
      </c>
      <c r="D5789" s="399" t="s">
        <v>7228</v>
      </c>
      <c r="E5789" s="400" t="s">
        <v>947</v>
      </c>
      <c r="F5789" s="399" t="s">
        <v>947</v>
      </c>
      <c r="G5789" s="399">
        <v>100209</v>
      </c>
      <c r="H5789" s="399" t="s">
        <v>7248</v>
      </c>
      <c r="I5789" s="399" t="s">
        <v>7247</v>
      </c>
      <c r="J5789" s="399" t="s">
        <v>1440</v>
      </c>
      <c r="K5789" s="400">
        <v>7.49</v>
      </c>
      <c r="L5789" s="399" t="s">
        <v>951</v>
      </c>
    </row>
    <row r="5790" spans="1:12" ht="13.5">
      <c r="A5790" s="399" t="s">
        <v>5855</v>
      </c>
      <c r="B5790" s="399" t="s">
        <v>7080</v>
      </c>
      <c r="C5790" s="399" t="s">
        <v>7227</v>
      </c>
      <c r="D5790" s="399" t="s">
        <v>7228</v>
      </c>
      <c r="E5790" s="400" t="s">
        <v>947</v>
      </c>
      <c r="F5790" s="399" t="s">
        <v>947</v>
      </c>
      <c r="G5790" s="399">
        <v>100210</v>
      </c>
      <c r="H5790" s="399" t="s">
        <v>7249</v>
      </c>
      <c r="I5790" s="399" t="s">
        <v>7247</v>
      </c>
      <c r="J5790" s="399" t="s">
        <v>1440</v>
      </c>
      <c r="K5790" s="400">
        <v>13.8</v>
      </c>
      <c r="L5790" s="399" t="s">
        <v>951</v>
      </c>
    </row>
    <row r="5791" spans="1:12" ht="13.5">
      <c r="A5791" s="399" t="s">
        <v>5855</v>
      </c>
      <c r="B5791" s="399" t="s">
        <v>7080</v>
      </c>
      <c r="C5791" s="399" t="s">
        <v>7227</v>
      </c>
      <c r="D5791" s="399" t="s">
        <v>7228</v>
      </c>
      <c r="E5791" s="400" t="s">
        <v>947</v>
      </c>
      <c r="F5791" s="399" t="s">
        <v>947</v>
      </c>
      <c r="G5791" s="399">
        <v>100211</v>
      </c>
      <c r="H5791" s="399" t="s">
        <v>7250</v>
      </c>
      <c r="I5791" s="399" t="s">
        <v>7247</v>
      </c>
      <c r="J5791" s="399" t="s">
        <v>1440</v>
      </c>
      <c r="K5791" s="400">
        <v>5.32</v>
      </c>
      <c r="L5791" s="399" t="s">
        <v>951</v>
      </c>
    </row>
    <row r="5792" spans="1:12" ht="13.5">
      <c r="A5792" s="399" t="s">
        <v>5855</v>
      </c>
      <c r="B5792" s="399" t="s">
        <v>7080</v>
      </c>
      <c r="C5792" s="399" t="s">
        <v>7227</v>
      </c>
      <c r="D5792" s="399" t="s">
        <v>7228</v>
      </c>
      <c r="E5792" s="400" t="s">
        <v>947</v>
      </c>
      <c r="F5792" s="399" t="s">
        <v>947</v>
      </c>
      <c r="G5792" s="399">
        <v>100212</v>
      </c>
      <c r="H5792" s="399" t="s">
        <v>7251</v>
      </c>
      <c r="I5792" s="399" t="s">
        <v>7247</v>
      </c>
      <c r="J5792" s="399" t="s">
        <v>1440</v>
      </c>
      <c r="K5792" s="400">
        <v>5.88</v>
      </c>
      <c r="L5792" s="399" t="s">
        <v>951</v>
      </c>
    </row>
    <row r="5793" spans="1:12" ht="13.5">
      <c r="A5793" s="399" t="s">
        <v>5855</v>
      </c>
      <c r="B5793" s="399" t="s">
        <v>7080</v>
      </c>
      <c r="C5793" s="399" t="s">
        <v>7227</v>
      </c>
      <c r="D5793" s="399" t="s">
        <v>7228</v>
      </c>
      <c r="E5793" s="400" t="s">
        <v>947</v>
      </c>
      <c r="F5793" s="399" t="s">
        <v>947</v>
      </c>
      <c r="G5793" s="399">
        <v>100213</v>
      </c>
      <c r="H5793" s="399" t="s">
        <v>7252</v>
      </c>
      <c r="I5793" s="399" t="s">
        <v>7247</v>
      </c>
      <c r="J5793" s="399" t="s">
        <v>1440</v>
      </c>
      <c r="K5793" s="400">
        <v>2.11</v>
      </c>
      <c r="L5793" s="399" t="s">
        <v>951</v>
      </c>
    </row>
    <row r="5794" spans="1:12" ht="13.5">
      <c r="A5794" s="399" t="s">
        <v>5855</v>
      </c>
      <c r="B5794" s="399" t="s">
        <v>7080</v>
      </c>
      <c r="C5794" s="399" t="s">
        <v>7227</v>
      </c>
      <c r="D5794" s="399" t="s">
        <v>7228</v>
      </c>
      <c r="E5794" s="400" t="s">
        <v>947</v>
      </c>
      <c r="F5794" s="399" t="s">
        <v>947</v>
      </c>
      <c r="G5794" s="399">
        <v>100214</v>
      </c>
      <c r="H5794" s="399" t="s">
        <v>7253</v>
      </c>
      <c r="I5794" s="399" t="s">
        <v>7247</v>
      </c>
      <c r="J5794" s="399" t="s">
        <v>1440</v>
      </c>
      <c r="K5794" s="400">
        <v>3.24</v>
      </c>
      <c r="L5794" s="399" t="s">
        <v>951</v>
      </c>
    </row>
    <row r="5795" spans="1:12" ht="13.5">
      <c r="A5795" s="399" t="s">
        <v>5855</v>
      </c>
      <c r="B5795" s="399" t="s">
        <v>7080</v>
      </c>
      <c r="C5795" s="399" t="s">
        <v>7227</v>
      </c>
      <c r="D5795" s="399" t="s">
        <v>7228</v>
      </c>
      <c r="E5795" s="400" t="s">
        <v>947</v>
      </c>
      <c r="F5795" s="399" t="s">
        <v>947</v>
      </c>
      <c r="G5795" s="399">
        <v>100215</v>
      </c>
      <c r="H5795" s="399" t="s">
        <v>7254</v>
      </c>
      <c r="I5795" s="399" t="s">
        <v>7247</v>
      </c>
      <c r="J5795" s="399" t="s">
        <v>1440</v>
      </c>
      <c r="K5795" s="400">
        <v>2.78</v>
      </c>
      <c r="L5795" s="399" t="s">
        <v>951</v>
      </c>
    </row>
    <row r="5796" spans="1:12" ht="13.5">
      <c r="A5796" s="399" t="s">
        <v>5855</v>
      </c>
      <c r="B5796" s="399" t="s">
        <v>7080</v>
      </c>
      <c r="C5796" s="399" t="s">
        <v>7227</v>
      </c>
      <c r="D5796" s="399" t="s">
        <v>7228</v>
      </c>
      <c r="E5796" s="400" t="s">
        <v>947</v>
      </c>
      <c r="F5796" s="399" t="s">
        <v>947</v>
      </c>
      <c r="G5796" s="399">
        <v>100216</v>
      </c>
      <c r="H5796" s="399" t="s">
        <v>7255</v>
      </c>
      <c r="I5796" s="399" t="s">
        <v>7247</v>
      </c>
      <c r="J5796" s="399" t="s">
        <v>1440</v>
      </c>
      <c r="K5796" s="400">
        <v>0.74</v>
      </c>
      <c r="L5796" s="399" t="s">
        <v>951</v>
      </c>
    </row>
    <row r="5797" spans="1:12" ht="13.5">
      <c r="A5797" s="399" t="s">
        <v>5855</v>
      </c>
      <c r="B5797" s="399" t="s">
        <v>7080</v>
      </c>
      <c r="C5797" s="399" t="s">
        <v>7227</v>
      </c>
      <c r="D5797" s="399" t="s">
        <v>7228</v>
      </c>
      <c r="E5797" s="400" t="s">
        <v>947</v>
      </c>
      <c r="F5797" s="399" t="s">
        <v>947</v>
      </c>
      <c r="G5797" s="399">
        <v>100217</v>
      </c>
      <c r="H5797" s="399" t="s">
        <v>7256</v>
      </c>
      <c r="I5797" s="399" t="s">
        <v>7247</v>
      </c>
      <c r="J5797" s="399" t="s">
        <v>950</v>
      </c>
      <c r="K5797" s="400">
        <v>1.98</v>
      </c>
      <c r="L5797" s="399" t="s">
        <v>951</v>
      </c>
    </row>
    <row r="5798" spans="1:12" ht="13.5">
      <c r="A5798" s="399" t="s">
        <v>5855</v>
      </c>
      <c r="B5798" s="399" t="s">
        <v>7080</v>
      </c>
      <c r="C5798" s="399" t="s">
        <v>7227</v>
      </c>
      <c r="D5798" s="399" t="s">
        <v>7228</v>
      </c>
      <c r="E5798" s="400" t="s">
        <v>947</v>
      </c>
      <c r="F5798" s="399" t="s">
        <v>947</v>
      </c>
      <c r="G5798" s="399">
        <v>100218</v>
      </c>
      <c r="H5798" s="399" t="s">
        <v>7257</v>
      </c>
      <c r="I5798" s="399" t="s">
        <v>7247</v>
      </c>
      <c r="J5798" s="399" t="s">
        <v>950</v>
      </c>
      <c r="K5798" s="400">
        <v>1.35</v>
      </c>
      <c r="L5798" s="399" t="s">
        <v>951</v>
      </c>
    </row>
    <row r="5799" spans="1:12" ht="13.5">
      <c r="A5799" s="399" t="s">
        <v>5855</v>
      </c>
      <c r="B5799" s="399" t="s">
        <v>7080</v>
      </c>
      <c r="C5799" s="399" t="s">
        <v>7227</v>
      </c>
      <c r="D5799" s="399" t="s">
        <v>7228</v>
      </c>
      <c r="E5799" s="400" t="s">
        <v>947</v>
      </c>
      <c r="F5799" s="399" t="s">
        <v>947</v>
      </c>
      <c r="G5799" s="399">
        <v>100219</v>
      </c>
      <c r="H5799" s="399" t="s">
        <v>7258</v>
      </c>
      <c r="I5799" s="399" t="s">
        <v>7247</v>
      </c>
      <c r="J5799" s="399" t="s">
        <v>950</v>
      </c>
      <c r="K5799" s="400">
        <v>0.28999999999999998</v>
      </c>
      <c r="L5799" s="399" t="s">
        <v>951</v>
      </c>
    </row>
    <row r="5800" spans="1:12" ht="13.5">
      <c r="A5800" s="399" t="s">
        <v>5855</v>
      </c>
      <c r="B5800" s="399" t="s">
        <v>7080</v>
      </c>
      <c r="C5800" s="399" t="s">
        <v>7227</v>
      </c>
      <c r="D5800" s="399" t="s">
        <v>7228</v>
      </c>
      <c r="E5800" s="400" t="s">
        <v>947</v>
      </c>
      <c r="F5800" s="399" t="s">
        <v>947</v>
      </c>
      <c r="G5800" s="399">
        <v>100220</v>
      </c>
      <c r="H5800" s="399" t="s">
        <v>7259</v>
      </c>
      <c r="I5800" s="399" t="s">
        <v>7260</v>
      </c>
      <c r="J5800" s="399" t="s">
        <v>1440</v>
      </c>
      <c r="K5800" s="400">
        <v>21.52</v>
      </c>
      <c r="L5800" s="399" t="s">
        <v>951</v>
      </c>
    </row>
    <row r="5801" spans="1:12" ht="13.5">
      <c r="A5801" s="399" t="s">
        <v>5855</v>
      </c>
      <c r="B5801" s="399" t="s">
        <v>7080</v>
      </c>
      <c r="C5801" s="399" t="s">
        <v>7227</v>
      </c>
      <c r="D5801" s="399" t="s">
        <v>7228</v>
      </c>
      <c r="E5801" s="400" t="s">
        <v>947</v>
      </c>
      <c r="F5801" s="399" t="s">
        <v>947</v>
      </c>
      <c r="G5801" s="399">
        <v>100221</v>
      </c>
      <c r="H5801" s="399" t="s">
        <v>7261</v>
      </c>
      <c r="I5801" s="399" t="s">
        <v>7260</v>
      </c>
      <c r="J5801" s="399" t="s">
        <v>1440</v>
      </c>
      <c r="K5801" s="400">
        <v>24.39</v>
      </c>
      <c r="L5801" s="399" t="s">
        <v>951</v>
      </c>
    </row>
    <row r="5802" spans="1:12" ht="13.5">
      <c r="A5802" s="399" t="s">
        <v>5855</v>
      </c>
      <c r="B5802" s="399" t="s">
        <v>7080</v>
      </c>
      <c r="C5802" s="399" t="s">
        <v>7227</v>
      </c>
      <c r="D5802" s="399" t="s">
        <v>7228</v>
      </c>
      <c r="E5802" s="400" t="s">
        <v>947</v>
      </c>
      <c r="F5802" s="399" t="s">
        <v>947</v>
      </c>
      <c r="G5802" s="399">
        <v>100222</v>
      </c>
      <c r="H5802" s="399" t="s">
        <v>7262</v>
      </c>
      <c r="I5802" s="399" t="s">
        <v>7260</v>
      </c>
      <c r="J5802" s="399" t="s">
        <v>1440</v>
      </c>
      <c r="K5802" s="400">
        <v>9.24</v>
      </c>
      <c r="L5802" s="399" t="s">
        <v>951</v>
      </c>
    </row>
    <row r="5803" spans="1:12" ht="13.5">
      <c r="A5803" s="399" t="s">
        <v>5855</v>
      </c>
      <c r="B5803" s="399" t="s">
        <v>7080</v>
      </c>
      <c r="C5803" s="399" t="s">
        <v>7227</v>
      </c>
      <c r="D5803" s="399" t="s">
        <v>7228</v>
      </c>
      <c r="E5803" s="400" t="s">
        <v>947</v>
      </c>
      <c r="F5803" s="399" t="s">
        <v>947</v>
      </c>
      <c r="G5803" s="399">
        <v>100223</v>
      </c>
      <c r="H5803" s="399" t="s">
        <v>7263</v>
      </c>
      <c r="I5803" s="399" t="s">
        <v>7260</v>
      </c>
      <c r="J5803" s="399" t="s">
        <v>1440</v>
      </c>
      <c r="K5803" s="400">
        <v>4.32</v>
      </c>
      <c r="L5803" s="399" t="s">
        <v>951</v>
      </c>
    </row>
    <row r="5804" spans="1:12" ht="13.5">
      <c r="A5804" s="399" t="s">
        <v>5855</v>
      </c>
      <c r="B5804" s="399" t="s">
        <v>7080</v>
      </c>
      <c r="C5804" s="399" t="s">
        <v>7227</v>
      </c>
      <c r="D5804" s="399" t="s">
        <v>7228</v>
      </c>
      <c r="E5804" s="400" t="s">
        <v>947</v>
      </c>
      <c r="F5804" s="399" t="s">
        <v>947</v>
      </c>
      <c r="G5804" s="399">
        <v>100224</v>
      </c>
      <c r="H5804" s="399" t="s">
        <v>7264</v>
      </c>
      <c r="I5804" s="399" t="s">
        <v>7260</v>
      </c>
      <c r="J5804" s="399" t="s">
        <v>950</v>
      </c>
      <c r="K5804" s="400">
        <v>1.98</v>
      </c>
      <c r="L5804" s="399" t="s">
        <v>951</v>
      </c>
    </row>
    <row r="5805" spans="1:12" ht="13.5">
      <c r="A5805" s="399" t="s">
        <v>5855</v>
      </c>
      <c r="B5805" s="399" t="s">
        <v>7080</v>
      </c>
      <c r="C5805" s="399" t="s">
        <v>7227</v>
      </c>
      <c r="D5805" s="399" t="s">
        <v>7228</v>
      </c>
      <c r="E5805" s="400" t="s">
        <v>947</v>
      </c>
      <c r="F5805" s="399" t="s">
        <v>947</v>
      </c>
      <c r="G5805" s="399">
        <v>100225</v>
      </c>
      <c r="H5805" s="399" t="s">
        <v>7265</v>
      </c>
      <c r="I5805" s="399" t="s">
        <v>7266</v>
      </c>
      <c r="J5805" s="399" t="s">
        <v>1440</v>
      </c>
      <c r="K5805" s="400">
        <v>1.69</v>
      </c>
      <c r="L5805" s="399" t="s">
        <v>951</v>
      </c>
    </row>
    <row r="5806" spans="1:12" ht="13.5">
      <c r="A5806" s="399" t="s">
        <v>5855</v>
      </c>
      <c r="B5806" s="399" t="s">
        <v>7080</v>
      </c>
      <c r="C5806" s="399" t="s">
        <v>7227</v>
      </c>
      <c r="D5806" s="399" t="s">
        <v>7228</v>
      </c>
      <c r="E5806" s="400" t="s">
        <v>947</v>
      </c>
      <c r="F5806" s="399" t="s">
        <v>947</v>
      </c>
      <c r="G5806" s="399">
        <v>100226</v>
      </c>
      <c r="H5806" s="399" t="s">
        <v>7267</v>
      </c>
      <c r="I5806" s="399" t="s">
        <v>7266</v>
      </c>
      <c r="J5806" s="399" t="s">
        <v>1440</v>
      </c>
      <c r="K5806" s="400">
        <v>0.53</v>
      </c>
      <c r="L5806" s="399" t="s">
        <v>951</v>
      </c>
    </row>
    <row r="5807" spans="1:12" ht="13.5">
      <c r="A5807" s="399" t="s">
        <v>5855</v>
      </c>
      <c r="B5807" s="399" t="s">
        <v>7080</v>
      </c>
      <c r="C5807" s="399" t="s">
        <v>7227</v>
      </c>
      <c r="D5807" s="399" t="s">
        <v>7228</v>
      </c>
      <c r="E5807" s="400" t="s">
        <v>947</v>
      </c>
      <c r="F5807" s="399" t="s">
        <v>947</v>
      </c>
      <c r="G5807" s="399">
        <v>100227</v>
      </c>
      <c r="H5807" s="399" t="s">
        <v>7268</v>
      </c>
      <c r="I5807" s="399" t="s">
        <v>7266</v>
      </c>
      <c r="J5807" s="399" t="s">
        <v>1440</v>
      </c>
      <c r="K5807" s="400">
        <v>0.78</v>
      </c>
      <c r="L5807" s="399" t="s">
        <v>951</v>
      </c>
    </row>
    <row r="5808" spans="1:12" ht="13.5">
      <c r="A5808" s="399" t="s">
        <v>5855</v>
      </c>
      <c r="B5808" s="399" t="s">
        <v>7080</v>
      </c>
      <c r="C5808" s="399" t="s">
        <v>7227</v>
      </c>
      <c r="D5808" s="399" t="s">
        <v>7228</v>
      </c>
      <c r="E5808" s="400" t="s">
        <v>947</v>
      </c>
      <c r="F5808" s="399" t="s">
        <v>947</v>
      </c>
      <c r="G5808" s="399">
        <v>100228</v>
      </c>
      <c r="H5808" s="399" t="s">
        <v>7269</v>
      </c>
      <c r="I5808" s="399" t="s">
        <v>7266</v>
      </c>
      <c r="J5808" s="399" t="s">
        <v>950</v>
      </c>
      <c r="K5808" s="400">
        <v>0.18</v>
      </c>
      <c r="L5808" s="399" t="s">
        <v>951</v>
      </c>
    </row>
    <row r="5809" spans="1:12" ht="13.5">
      <c r="A5809" s="399" t="s">
        <v>5855</v>
      </c>
      <c r="B5809" s="399" t="s">
        <v>7080</v>
      </c>
      <c r="C5809" s="399" t="s">
        <v>7227</v>
      </c>
      <c r="D5809" s="399" t="s">
        <v>7228</v>
      </c>
      <c r="E5809" s="400" t="s">
        <v>947</v>
      </c>
      <c r="F5809" s="399" t="s">
        <v>947</v>
      </c>
      <c r="G5809" s="399">
        <v>100229</v>
      </c>
      <c r="H5809" s="399" t="s">
        <v>7270</v>
      </c>
      <c r="I5809" s="399" t="s">
        <v>226</v>
      </c>
      <c r="J5809" s="399" t="s">
        <v>1440</v>
      </c>
      <c r="K5809" s="400">
        <v>0.01</v>
      </c>
      <c r="L5809" s="399" t="s">
        <v>951</v>
      </c>
    </row>
    <row r="5810" spans="1:12" ht="13.5">
      <c r="A5810" s="399" t="s">
        <v>5855</v>
      </c>
      <c r="B5810" s="399" t="s">
        <v>7080</v>
      </c>
      <c r="C5810" s="399" t="s">
        <v>7227</v>
      </c>
      <c r="D5810" s="399" t="s">
        <v>7228</v>
      </c>
      <c r="E5810" s="400" t="s">
        <v>947</v>
      </c>
      <c r="F5810" s="399" t="s">
        <v>947</v>
      </c>
      <c r="G5810" s="399">
        <v>100230</v>
      </c>
      <c r="H5810" s="399" t="s">
        <v>7271</v>
      </c>
      <c r="I5810" s="399" t="s">
        <v>226</v>
      </c>
      <c r="J5810" s="399" t="s">
        <v>1440</v>
      </c>
      <c r="K5810" s="400">
        <v>0.01</v>
      </c>
      <c r="L5810" s="399" t="s">
        <v>951</v>
      </c>
    </row>
    <row r="5811" spans="1:12" ht="13.5">
      <c r="A5811" s="399" t="s">
        <v>5855</v>
      </c>
      <c r="B5811" s="399" t="s">
        <v>7080</v>
      </c>
      <c r="C5811" s="399" t="s">
        <v>7227</v>
      </c>
      <c r="D5811" s="399" t="s">
        <v>7228</v>
      </c>
      <c r="E5811" s="400" t="s">
        <v>947</v>
      </c>
      <c r="F5811" s="399" t="s">
        <v>947</v>
      </c>
      <c r="G5811" s="399">
        <v>100231</v>
      </c>
      <c r="H5811" s="399" t="s">
        <v>7272</v>
      </c>
      <c r="I5811" s="399" t="s">
        <v>226</v>
      </c>
      <c r="J5811" s="399" t="s">
        <v>1440</v>
      </c>
      <c r="K5811" s="400">
        <v>0.02</v>
      </c>
      <c r="L5811" s="399" t="s">
        <v>951</v>
      </c>
    </row>
    <row r="5812" spans="1:12" ht="13.5">
      <c r="A5812" s="399" t="s">
        <v>5855</v>
      </c>
      <c r="B5812" s="399" t="s">
        <v>7080</v>
      </c>
      <c r="C5812" s="399" t="s">
        <v>7227</v>
      </c>
      <c r="D5812" s="399" t="s">
        <v>7228</v>
      </c>
      <c r="E5812" s="400" t="s">
        <v>947</v>
      </c>
      <c r="F5812" s="399" t="s">
        <v>947</v>
      </c>
      <c r="G5812" s="399">
        <v>100232</v>
      </c>
      <c r="H5812" s="399" t="s">
        <v>7273</v>
      </c>
      <c r="I5812" s="399" t="s">
        <v>1036</v>
      </c>
      <c r="J5812" s="399" t="s">
        <v>1440</v>
      </c>
      <c r="K5812" s="400">
        <v>0.28000000000000003</v>
      </c>
      <c r="L5812" s="399" t="s">
        <v>951</v>
      </c>
    </row>
    <row r="5813" spans="1:12" ht="13.5">
      <c r="A5813" s="399" t="s">
        <v>5855</v>
      </c>
      <c r="B5813" s="399" t="s">
        <v>7080</v>
      </c>
      <c r="C5813" s="399" t="s">
        <v>7227</v>
      </c>
      <c r="D5813" s="399" t="s">
        <v>7228</v>
      </c>
      <c r="E5813" s="400" t="s">
        <v>947</v>
      </c>
      <c r="F5813" s="399" t="s">
        <v>947</v>
      </c>
      <c r="G5813" s="399">
        <v>100233</v>
      </c>
      <c r="H5813" s="399" t="s">
        <v>7274</v>
      </c>
      <c r="I5813" s="399" t="s">
        <v>1036</v>
      </c>
      <c r="J5813" s="399" t="s">
        <v>1440</v>
      </c>
      <c r="K5813" s="400">
        <v>0.14000000000000001</v>
      </c>
      <c r="L5813" s="399" t="s">
        <v>951</v>
      </c>
    </row>
    <row r="5814" spans="1:12" ht="13.5">
      <c r="A5814" s="399" t="s">
        <v>5855</v>
      </c>
      <c r="B5814" s="399" t="s">
        <v>7080</v>
      </c>
      <c r="C5814" s="399" t="s">
        <v>7227</v>
      </c>
      <c r="D5814" s="399" t="s">
        <v>7228</v>
      </c>
      <c r="E5814" s="400" t="s">
        <v>947</v>
      </c>
      <c r="F5814" s="399" t="s">
        <v>947</v>
      </c>
      <c r="G5814" s="399">
        <v>100234</v>
      </c>
      <c r="H5814" s="399" t="s">
        <v>7275</v>
      </c>
      <c r="I5814" s="399" t="s">
        <v>1205</v>
      </c>
      <c r="J5814" s="399" t="s">
        <v>1440</v>
      </c>
      <c r="K5814" s="400">
        <v>0.42</v>
      </c>
      <c r="L5814" s="399" t="s">
        <v>951</v>
      </c>
    </row>
    <row r="5815" spans="1:12" ht="13.5">
      <c r="A5815" s="399" t="s">
        <v>5855</v>
      </c>
      <c r="B5815" s="399" t="s">
        <v>7080</v>
      </c>
      <c r="C5815" s="399" t="s">
        <v>7227</v>
      </c>
      <c r="D5815" s="399" t="s">
        <v>7228</v>
      </c>
      <c r="E5815" s="400" t="s">
        <v>947</v>
      </c>
      <c r="F5815" s="399" t="s">
        <v>947</v>
      </c>
      <c r="G5815" s="399">
        <v>100235</v>
      </c>
      <c r="H5815" s="399" t="s">
        <v>7276</v>
      </c>
      <c r="I5815" s="399" t="s">
        <v>7277</v>
      </c>
      <c r="J5815" s="399" t="s">
        <v>1440</v>
      </c>
      <c r="K5815" s="400">
        <v>0.03</v>
      </c>
      <c r="L5815" s="399" t="s">
        <v>951</v>
      </c>
    </row>
    <row r="5816" spans="1:12" ht="13.5">
      <c r="A5816" s="399" t="s">
        <v>5855</v>
      </c>
      <c r="B5816" s="399" t="s">
        <v>7080</v>
      </c>
      <c r="C5816" s="399" t="s">
        <v>7227</v>
      </c>
      <c r="D5816" s="399" t="s">
        <v>7228</v>
      </c>
      <c r="E5816" s="400" t="s">
        <v>947</v>
      </c>
      <c r="F5816" s="399" t="s">
        <v>947</v>
      </c>
      <c r="G5816" s="399">
        <v>100236</v>
      </c>
      <c r="H5816" s="399" t="s">
        <v>7278</v>
      </c>
      <c r="I5816" s="399" t="s">
        <v>7279</v>
      </c>
      <c r="J5816" s="399" t="s">
        <v>1440</v>
      </c>
      <c r="K5816" s="400">
        <v>2.14</v>
      </c>
      <c r="L5816" s="399" t="s">
        <v>951</v>
      </c>
    </row>
    <row r="5817" spans="1:12" ht="13.5">
      <c r="A5817" s="399" t="s">
        <v>5855</v>
      </c>
      <c r="B5817" s="399" t="s">
        <v>7080</v>
      </c>
      <c r="C5817" s="399" t="s">
        <v>7227</v>
      </c>
      <c r="D5817" s="399" t="s">
        <v>7228</v>
      </c>
      <c r="E5817" s="400" t="s">
        <v>947</v>
      </c>
      <c r="F5817" s="399" t="s">
        <v>947</v>
      </c>
      <c r="G5817" s="399">
        <v>100237</v>
      </c>
      <c r="H5817" s="399" t="s">
        <v>7280</v>
      </c>
      <c r="I5817" s="399" t="s">
        <v>7279</v>
      </c>
      <c r="J5817" s="399" t="s">
        <v>1440</v>
      </c>
      <c r="K5817" s="400">
        <v>2.57</v>
      </c>
      <c r="L5817" s="399" t="s">
        <v>951</v>
      </c>
    </row>
    <row r="5818" spans="1:12" ht="13.5">
      <c r="A5818" s="399" t="s">
        <v>5855</v>
      </c>
      <c r="B5818" s="399" t="s">
        <v>7080</v>
      </c>
      <c r="C5818" s="399" t="s">
        <v>7227</v>
      </c>
      <c r="D5818" s="399" t="s">
        <v>7228</v>
      </c>
      <c r="E5818" s="400" t="s">
        <v>947</v>
      </c>
      <c r="F5818" s="399" t="s">
        <v>947</v>
      </c>
      <c r="G5818" s="399">
        <v>100238</v>
      </c>
      <c r="H5818" s="399" t="s">
        <v>7281</v>
      </c>
      <c r="I5818" s="399" t="s">
        <v>7279</v>
      </c>
      <c r="J5818" s="399" t="s">
        <v>1440</v>
      </c>
      <c r="K5818" s="400">
        <v>4.12</v>
      </c>
      <c r="L5818" s="399" t="s">
        <v>951</v>
      </c>
    </row>
    <row r="5819" spans="1:12" ht="13.5">
      <c r="A5819" s="399" t="s">
        <v>5855</v>
      </c>
      <c r="B5819" s="399" t="s">
        <v>7080</v>
      </c>
      <c r="C5819" s="399" t="s">
        <v>7227</v>
      </c>
      <c r="D5819" s="399" t="s">
        <v>7228</v>
      </c>
      <c r="E5819" s="400" t="s">
        <v>947</v>
      </c>
      <c r="F5819" s="399" t="s">
        <v>947</v>
      </c>
      <c r="G5819" s="399">
        <v>100239</v>
      </c>
      <c r="H5819" s="399" t="s">
        <v>7282</v>
      </c>
      <c r="I5819" s="399" t="s">
        <v>7279</v>
      </c>
      <c r="J5819" s="399" t="s">
        <v>1440</v>
      </c>
      <c r="K5819" s="400">
        <v>5.14</v>
      </c>
      <c r="L5819" s="399" t="s">
        <v>951</v>
      </c>
    </row>
    <row r="5820" spans="1:12" ht="13.5">
      <c r="A5820" s="399" t="s">
        <v>5855</v>
      </c>
      <c r="B5820" s="399" t="s">
        <v>7080</v>
      </c>
      <c r="C5820" s="399" t="s">
        <v>7227</v>
      </c>
      <c r="D5820" s="399" t="s">
        <v>7228</v>
      </c>
      <c r="E5820" s="400" t="s">
        <v>947</v>
      </c>
      <c r="F5820" s="399" t="s">
        <v>947</v>
      </c>
      <c r="G5820" s="399">
        <v>100240</v>
      </c>
      <c r="H5820" s="399" t="s">
        <v>7283</v>
      </c>
      <c r="I5820" s="399" t="s">
        <v>7279</v>
      </c>
      <c r="J5820" s="399" t="s">
        <v>1440</v>
      </c>
      <c r="K5820" s="400">
        <v>3.08</v>
      </c>
      <c r="L5820" s="399" t="s">
        <v>951</v>
      </c>
    </row>
    <row r="5821" spans="1:12" ht="13.5">
      <c r="A5821" s="399" t="s">
        <v>5855</v>
      </c>
      <c r="B5821" s="399" t="s">
        <v>7080</v>
      </c>
      <c r="C5821" s="399" t="s">
        <v>7227</v>
      </c>
      <c r="D5821" s="399" t="s">
        <v>7228</v>
      </c>
      <c r="E5821" s="400" t="s">
        <v>947</v>
      </c>
      <c r="F5821" s="399" t="s">
        <v>947</v>
      </c>
      <c r="G5821" s="399">
        <v>100241</v>
      </c>
      <c r="H5821" s="399" t="s">
        <v>7284</v>
      </c>
      <c r="I5821" s="399" t="s">
        <v>7279</v>
      </c>
      <c r="J5821" s="399" t="s">
        <v>1440</v>
      </c>
      <c r="K5821" s="400">
        <v>5.14</v>
      </c>
      <c r="L5821" s="399" t="s">
        <v>951</v>
      </c>
    </row>
    <row r="5822" spans="1:12" ht="13.5">
      <c r="A5822" s="399" t="s">
        <v>5855</v>
      </c>
      <c r="B5822" s="399" t="s">
        <v>7080</v>
      </c>
      <c r="C5822" s="399" t="s">
        <v>7227</v>
      </c>
      <c r="D5822" s="399" t="s">
        <v>7228</v>
      </c>
      <c r="E5822" s="400" t="s">
        <v>947</v>
      </c>
      <c r="F5822" s="399" t="s">
        <v>947</v>
      </c>
      <c r="G5822" s="399">
        <v>100242</v>
      </c>
      <c r="H5822" s="399" t="s">
        <v>7285</v>
      </c>
      <c r="I5822" s="399" t="s">
        <v>7279</v>
      </c>
      <c r="J5822" s="399" t="s">
        <v>1440</v>
      </c>
      <c r="K5822" s="400">
        <v>15.21</v>
      </c>
      <c r="L5822" s="399" t="s">
        <v>951</v>
      </c>
    </row>
    <row r="5823" spans="1:12" ht="13.5">
      <c r="A5823" s="399" t="s">
        <v>5855</v>
      </c>
      <c r="B5823" s="399" t="s">
        <v>7080</v>
      </c>
      <c r="C5823" s="399" t="s">
        <v>7227</v>
      </c>
      <c r="D5823" s="399" t="s">
        <v>7228</v>
      </c>
      <c r="E5823" s="400" t="s">
        <v>947</v>
      </c>
      <c r="F5823" s="399" t="s">
        <v>947</v>
      </c>
      <c r="G5823" s="399">
        <v>100243</v>
      </c>
      <c r="H5823" s="399" t="s">
        <v>7286</v>
      </c>
      <c r="I5823" s="399" t="s">
        <v>7279</v>
      </c>
      <c r="J5823" s="399" t="s">
        <v>1440</v>
      </c>
      <c r="K5823" s="400">
        <v>2.4700000000000002</v>
      </c>
      <c r="L5823" s="399" t="s">
        <v>951</v>
      </c>
    </row>
    <row r="5824" spans="1:12" ht="13.5">
      <c r="A5824" s="399" t="s">
        <v>5855</v>
      </c>
      <c r="B5824" s="399" t="s">
        <v>7080</v>
      </c>
      <c r="C5824" s="399" t="s">
        <v>7227</v>
      </c>
      <c r="D5824" s="399" t="s">
        <v>7228</v>
      </c>
      <c r="E5824" s="400" t="s">
        <v>947</v>
      </c>
      <c r="F5824" s="399" t="s">
        <v>947</v>
      </c>
      <c r="G5824" s="399">
        <v>100244</v>
      </c>
      <c r="H5824" s="399" t="s">
        <v>7287</v>
      </c>
      <c r="I5824" s="399" t="s">
        <v>7279</v>
      </c>
      <c r="J5824" s="399" t="s">
        <v>1440</v>
      </c>
      <c r="K5824" s="400">
        <v>3.08</v>
      </c>
      <c r="L5824" s="399" t="s">
        <v>951</v>
      </c>
    </row>
    <row r="5825" spans="1:12" ht="13.5">
      <c r="A5825" s="399" t="s">
        <v>5855</v>
      </c>
      <c r="B5825" s="399" t="s">
        <v>7080</v>
      </c>
      <c r="C5825" s="399" t="s">
        <v>7227</v>
      </c>
      <c r="D5825" s="399" t="s">
        <v>7228</v>
      </c>
      <c r="E5825" s="400" t="s">
        <v>947</v>
      </c>
      <c r="F5825" s="399" t="s">
        <v>947</v>
      </c>
      <c r="G5825" s="399">
        <v>100245</v>
      </c>
      <c r="H5825" s="399" t="s">
        <v>7288</v>
      </c>
      <c r="I5825" s="399" t="s">
        <v>7279</v>
      </c>
      <c r="J5825" s="399" t="s">
        <v>1440</v>
      </c>
      <c r="K5825" s="400">
        <v>6.17</v>
      </c>
      <c r="L5825" s="399" t="s">
        <v>951</v>
      </c>
    </row>
    <row r="5826" spans="1:12" ht="13.5">
      <c r="A5826" s="399" t="s">
        <v>5855</v>
      </c>
      <c r="B5826" s="399" t="s">
        <v>7080</v>
      </c>
      <c r="C5826" s="399" t="s">
        <v>7227</v>
      </c>
      <c r="D5826" s="399" t="s">
        <v>7228</v>
      </c>
      <c r="E5826" s="400" t="s">
        <v>947</v>
      </c>
      <c r="F5826" s="399" t="s">
        <v>947</v>
      </c>
      <c r="G5826" s="399">
        <v>100246</v>
      </c>
      <c r="H5826" s="399" t="s">
        <v>7289</v>
      </c>
      <c r="I5826" s="399" t="s">
        <v>7279</v>
      </c>
      <c r="J5826" s="399" t="s">
        <v>1440</v>
      </c>
      <c r="K5826" s="400">
        <v>2.0499999999999998</v>
      </c>
      <c r="L5826" s="399" t="s">
        <v>951</v>
      </c>
    </row>
    <row r="5827" spans="1:12" ht="13.5">
      <c r="A5827" s="399" t="s">
        <v>5855</v>
      </c>
      <c r="B5827" s="399" t="s">
        <v>7080</v>
      </c>
      <c r="C5827" s="399" t="s">
        <v>7227</v>
      </c>
      <c r="D5827" s="399" t="s">
        <v>7228</v>
      </c>
      <c r="E5827" s="400" t="s">
        <v>947</v>
      </c>
      <c r="F5827" s="399" t="s">
        <v>947</v>
      </c>
      <c r="G5827" s="399">
        <v>100247</v>
      </c>
      <c r="H5827" s="399" t="s">
        <v>7290</v>
      </c>
      <c r="I5827" s="399" t="s">
        <v>7279</v>
      </c>
      <c r="J5827" s="399" t="s">
        <v>1440</v>
      </c>
      <c r="K5827" s="400">
        <v>2.57</v>
      </c>
      <c r="L5827" s="399" t="s">
        <v>951</v>
      </c>
    </row>
    <row r="5828" spans="1:12" ht="13.5">
      <c r="A5828" s="399" t="s">
        <v>5855</v>
      </c>
      <c r="B5828" s="399" t="s">
        <v>7080</v>
      </c>
      <c r="C5828" s="399" t="s">
        <v>7227</v>
      </c>
      <c r="D5828" s="399" t="s">
        <v>7228</v>
      </c>
      <c r="E5828" s="400" t="s">
        <v>947</v>
      </c>
      <c r="F5828" s="399" t="s">
        <v>947</v>
      </c>
      <c r="G5828" s="399">
        <v>100248</v>
      </c>
      <c r="H5828" s="399" t="s">
        <v>7291</v>
      </c>
      <c r="I5828" s="399" t="s">
        <v>7279</v>
      </c>
      <c r="J5828" s="399" t="s">
        <v>1440</v>
      </c>
      <c r="K5828" s="400">
        <v>10.14</v>
      </c>
      <c r="L5828" s="399" t="s">
        <v>951</v>
      </c>
    </row>
    <row r="5829" spans="1:12" ht="13.5">
      <c r="A5829" s="399" t="s">
        <v>5855</v>
      </c>
      <c r="B5829" s="399" t="s">
        <v>7080</v>
      </c>
      <c r="C5829" s="399" t="s">
        <v>7227</v>
      </c>
      <c r="D5829" s="399" t="s">
        <v>7228</v>
      </c>
      <c r="E5829" s="400" t="s">
        <v>947</v>
      </c>
      <c r="F5829" s="399" t="s">
        <v>947</v>
      </c>
      <c r="G5829" s="399">
        <v>100249</v>
      </c>
      <c r="H5829" s="399" t="s">
        <v>7292</v>
      </c>
      <c r="I5829" s="399" t="s">
        <v>7279</v>
      </c>
      <c r="J5829" s="399" t="s">
        <v>1440</v>
      </c>
      <c r="K5829" s="400">
        <v>2.0499999999999998</v>
      </c>
      <c r="L5829" s="399" t="s">
        <v>951</v>
      </c>
    </row>
    <row r="5830" spans="1:12" ht="13.5">
      <c r="A5830" s="399" t="s">
        <v>5855</v>
      </c>
      <c r="B5830" s="399" t="s">
        <v>7080</v>
      </c>
      <c r="C5830" s="399" t="s">
        <v>7227</v>
      </c>
      <c r="D5830" s="399" t="s">
        <v>7228</v>
      </c>
      <c r="E5830" s="400" t="s">
        <v>947</v>
      </c>
      <c r="F5830" s="399" t="s">
        <v>947</v>
      </c>
      <c r="G5830" s="399">
        <v>100250</v>
      </c>
      <c r="H5830" s="399" t="s">
        <v>7293</v>
      </c>
      <c r="I5830" s="399" t="s">
        <v>7279</v>
      </c>
      <c r="J5830" s="399" t="s">
        <v>1440</v>
      </c>
      <c r="K5830" s="400">
        <v>3.43</v>
      </c>
      <c r="L5830" s="399" t="s">
        <v>951</v>
      </c>
    </row>
    <row r="5831" spans="1:12" ht="13.5">
      <c r="A5831" s="399" t="s">
        <v>5855</v>
      </c>
      <c r="B5831" s="399" t="s">
        <v>7080</v>
      </c>
      <c r="C5831" s="399" t="s">
        <v>7227</v>
      </c>
      <c r="D5831" s="399" t="s">
        <v>7228</v>
      </c>
      <c r="E5831" s="400" t="s">
        <v>947</v>
      </c>
      <c r="F5831" s="399" t="s">
        <v>947</v>
      </c>
      <c r="G5831" s="399">
        <v>100251</v>
      </c>
      <c r="H5831" s="399" t="s">
        <v>7294</v>
      </c>
      <c r="I5831" s="399" t="s">
        <v>7279</v>
      </c>
      <c r="J5831" s="399" t="s">
        <v>1440</v>
      </c>
      <c r="K5831" s="400">
        <v>10.14</v>
      </c>
      <c r="L5831" s="399" t="s">
        <v>951</v>
      </c>
    </row>
    <row r="5832" spans="1:12" ht="13.5">
      <c r="A5832" s="399" t="s">
        <v>5855</v>
      </c>
      <c r="B5832" s="399" t="s">
        <v>7080</v>
      </c>
      <c r="C5832" s="399" t="s">
        <v>7227</v>
      </c>
      <c r="D5832" s="399" t="s">
        <v>7228</v>
      </c>
      <c r="E5832" s="400" t="s">
        <v>947</v>
      </c>
      <c r="F5832" s="399" t="s">
        <v>947</v>
      </c>
      <c r="G5832" s="399">
        <v>100252</v>
      </c>
      <c r="H5832" s="399" t="s">
        <v>7295</v>
      </c>
      <c r="I5832" s="399" t="s">
        <v>7279</v>
      </c>
      <c r="J5832" s="399" t="s">
        <v>1440</v>
      </c>
      <c r="K5832" s="400">
        <v>15.21</v>
      </c>
      <c r="L5832" s="399" t="s">
        <v>951</v>
      </c>
    </row>
    <row r="5833" spans="1:12" ht="13.5">
      <c r="A5833" s="399" t="s">
        <v>5855</v>
      </c>
      <c r="B5833" s="399" t="s">
        <v>7080</v>
      </c>
      <c r="C5833" s="399" t="s">
        <v>7227</v>
      </c>
      <c r="D5833" s="399" t="s">
        <v>7228</v>
      </c>
      <c r="E5833" s="400" t="s">
        <v>947</v>
      </c>
      <c r="F5833" s="399" t="s">
        <v>947</v>
      </c>
      <c r="G5833" s="399">
        <v>100253</v>
      </c>
      <c r="H5833" s="399" t="s">
        <v>7296</v>
      </c>
      <c r="I5833" s="399" t="s">
        <v>7279</v>
      </c>
      <c r="J5833" s="399" t="s">
        <v>1440</v>
      </c>
      <c r="K5833" s="400">
        <v>20.28</v>
      </c>
      <c r="L5833" s="399" t="s">
        <v>951</v>
      </c>
    </row>
    <row r="5834" spans="1:12" ht="13.5">
      <c r="A5834" s="399" t="s">
        <v>5855</v>
      </c>
      <c r="B5834" s="399" t="s">
        <v>7080</v>
      </c>
      <c r="C5834" s="399" t="s">
        <v>7227</v>
      </c>
      <c r="D5834" s="399" t="s">
        <v>7228</v>
      </c>
      <c r="E5834" s="400" t="s">
        <v>947</v>
      </c>
      <c r="F5834" s="399" t="s">
        <v>947</v>
      </c>
      <c r="G5834" s="399">
        <v>100254</v>
      </c>
      <c r="H5834" s="399" t="s">
        <v>7297</v>
      </c>
      <c r="I5834" s="399" t="s">
        <v>7279</v>
      </c>
      <c r="J5834" s="399" t="s">
        <v>1440</v>
      </c>
      <c r="K5834" s="400">
        <v>30.43</v>
      </c>
      <c r="L5834" s="399" t="s">
        <v>951</v>
      </c>
    </row>
    <row r="5835" spans="1:12" ht="13.5">
      <c r="A5835" s="399" t="s">
        <v>5855</v>
      </c>
      <c r="B5835" s="399" t="s">
        <v>7080</v>
      </c>
      <c r="C5835" s="399" t="s">
        <v>7227</v>
      </c>
      <c r="D5835" s="399" t="s">
        <v>7228</v>
      </c>
      <c r="E5835" s="400" t="s">
        <v>947</v>
      </c>
      <c r="F5835" s="399" t="s">
        <v>947</v>
      </c>
      <c r="G5835" s="399">
        <v>100255</v>
      </c>
      <c r="H5835" s="399" t="s">
        <v>7298</v>
      </c>
      <c r="I5835" s="399" t="s">
        <v>7279</v>
      </c>
      <c r="J5835" s="399" t="s">
        <v>1440</v>
      </c>
      <c r="K5835" s="400">
        <v>10.29</v>
      </c>
      <c r="L5835" s="399" t="s">
        <v>951</v>
      </c>
    </row>
    <row r="5836" spans="1:12" ht="13.5">
      <c r="A5836" s="399" t="s">
        <v>5855</v>
      </c>
      <c r="B5836" s="399" t="s">
        <v>7080</v>
      </c>
      <c r="C5836" s="399" t="s">
        <v>7227</v>
      </c>
      <c r="D5836" s="399" t="s">
        <v>7228</v>
      </c>
      <c r="E5836" s="400" t="s">
        <v>947</v>
      </c>
      <c r="F5836" s="399" t="s">
        <v>947</v>
      </c>
      <c r="G5836" s="399">
        <v>100256</v>
      </c>
      <c r="H5836" s="399" t="s">
        <v>7299</v>
      </c>
      <c r="I5836" s="399" t="s">
        <v>7279</v>
      </c>
      <c r="J5836" s="399" t="s">
        <v>1440</v>
      </c>
      <c r="K5836" s="400">
        <v>6.86</v>
      </c>
      <c r="L5836" s="399" t="s">
        <v>951</v>
      </c>
    </row>
    <row r="5837" spans="1:12" ht="13.5">
      <c r="A5837" s="399" t="s">
        <v>5855</v>
      </c>
      <c r="B5837" s="399" t="s">
        <v>7080</v>
      </c>
      <c r="C5837" s="399" t="s">
        <v>7227</v>
      </c>
      <c r="D5837" s="399" t="s">
        <v>7228</v>
      </c>
      <c r="E5837" s="400" t="s">
        <v>947</v>
      </c>
      <c r="F5837" s="399" t="s">
        <v>947</v>
      </c>
      <c r="G5837" s="399">
        <v>100257</v>
      </c>
      <c r="H5837" s="399" t="s">
        <v>7300</v>
      </c>
      <c r="I5837" s="399" t="s">
        <v>7279</v>
      </c>
      <c r="J5837" s="399" t="s">
        <v>1440</v>
      </c>
      <c r="K5837" s="400">
        <v>4.12</v>
      </c>
      <c r="L5837" s="399" t="s">
        <v>951</v>
      </c>
    </row>
    <row r="5838" spans="1:12" ht="13.5">
      <c r="A5838" s="399" t="s">
        <v>5855</v>
      </c>
      <c r="B5838" s="399" t="s">
        <v>7080</v>
      </c>
      <c r="C5838" s="399" t="s">
        <v>7227</v>
      </c>
      <c r="D5838" s="399" t="s">
        <v>7228</v>
      </c>
      <c r="E5838" s="400" t="s">
        <v>947</v>
      </c>
      <c r="F5838" s="399" t="s">
        <v>947</v>
      </c>
      <c r="G5838" s="399">
        <v>100258</v>
      </c>
      <c r="H5838" s="399" t="s">
        <v>7301</v>
      </c>
      <c r="I5838" s="399" t="s">
        <v>7279</v>
      </c>
      <c r="J5838" s="399" t="s">
        <v>1440</v>
      </c>
      <c r="K5838" s="400">
        <v>10.29</v>
      </c>
      <c r="L5838" s="399" t="s">
        <v>951</v>
      </c>
    </row>
    <row r="5839" spans="1:12" ht="13.5">
      <c r="A5839" s="399" t="s">
        <v>5855</v>
      </c>
      <c r="B5839" s="399" t="s">
        <v>7080</v>
      </c>
      <c r="C5839" s="399" t="s">
        <v>7227</v>
      </c>
      <c r="D5839" s="399" t="s">
        <v>7228</v>
      </c>
      <c r="E5839" s="400" t="s">
        <v>947</v>
      </c>
      <c r="F5839" s="399" t="s">
        <v>947</v>
      </c>
      <c r="G5839" s="399">
        <v>100259</v>
      </c>
      <c r="H5839" s="399" t="s">
        <v>7302</v>
      </c>
      <c r="I5839" s="399" t="s">
        <v>7279</v>
      </c>
      <c r="J5839" s="399" t="s">
        <v>1440</v>
      </c>
      <c r="K5839" s="400">
        <v>20.28</v>
      </c>
      <c r="L5839" s="399" t="s">
        <v>951</v>
      </c>
    </row>
    <row r="5840" spans="1:12" ht="13.5">
      <c r="A5840" s="399" t="s">
        <v>5855</v>
      </c>
      <c r="B5840" s="399" t="s">
        <v>7080</v>
      </c>
      <c r="C5840" s="399" t="s">
        <v>7227</v>
      </c>
      <c r="D5840" s="399" t="s">
        <v>7228</v>
      </c>
      <c r="E5840" s="400" t="s">
        <v>947</v>
      </c>
      <c r="F5840" s="399" t="s">
        <v>947</v>
      </c>
      <c r="G5840" s="399">
        <v>100260</v>
      </c>
      <c r="H5840" s="399" t="s">
        <v>7303</v>
      </c>
      <c r="I5840" s="399" t="s">
        <v>7233</v>
      </c>
      <c r="J5840" s="399" t="s">
        <v>1440</v>
      </c>
      <c r="K5840" s="400">
        <v>6.68</v>
      </c>
      <c r="L5840" s="399" t="s">
        <v>951</v>
      </c>
    </row>
    <row r="5841" spans="1:12" ht="13.5">
      <c r="A5841" s="399" t="s">
        <v>5855</v>
      </c>
      <c r="B5841" s="399" t="s">
        <v>7080</v>
      </c>
      <c r="C5841" s="399" t="s">
        <v>7227</v>
      </c>
      <c r="D5841" s="399" t="s">
        <v>7228</v>
      </c>
      <c r="E5841" s="400" t="s">
        <v>947</v>
      </c>
      <c r="F5841" s="399" t="s">
        <v>947</v>
      </c>
      <c r="G5841" s="399">
        <v>100261</v>
      </c>
      <c r="H5841" s="399" t="s">
        <v>7304</v>
      </c>
      <c r="I5841" s="399" t="s">
        <v>7233</v>
      </c>
      <c r="J5841" s="399" t="s">
        <v>1440</v>
      </c>
      <c r="K5841" s="400">
        <v>4.2</v>
      </c>
      <c r="L5841" s="399" t="s">
        <v>951</v>
      </c>
    </row>
    <row r="5842" spans="1:12" ht="13.5">
      <c r="A5842" s="399" t="s">
        <v>5855</v>
      </c>
      <c r="B5842" s="399" t="s">
        <v>7080</v>
      </c>
      <c r="C5842" s="399" t="s">
        <v>7227</v>
      </c>
      <c r="D5842" s="399" t="s">
        <v>7228</v>
      </c>
      <c r="E5842" s="400" t="s">
        <v>947</v>
      </c>
      <c r="F5842" s="399" t="s">
        <v>947</v>
      </c>
      <c r="G5842" s="399">
        <v>100262</v>
      </c>
      <c r="H5842" s="399" t="s">
        <v>7305</v>
      </c>
      <c r="I5842" s="399" t="s">
        <v>7233</v>
      </c>
      <c r="J5842" s="399" t="s">
        <v>1440</v>
      </c>
      <c r="K5842" s="400">
        <v>2.6</v>
      </c>
      <c r="L5842" s="399" t="s">
        <v>951</v>
      </c>
    </row>
    <row r="5843" spans="1:12" ht="13.5">
      <c r="A5843" s="399" t="s">
        <v>5855</v>
      </c>
      <c r="B5843" s="399" t="s">
        <v>7080</v>
      </c>
      <c r="C5843" s="399" t="s">
        <v>7227</v>
      </c>
      <c r="D5843" s="399" t="s">
        <v>7228</v>
      </c>
      <c r="E5843" s="400" t="s">
        <v>947</v>
      </c>
      <c r="F5843" s="399" t="s">
        <v>947</v>
      </c>
      <c r="G5843" s="399">
        <v>100263</v>
      </c>
      <c r="H5843" s="399" t="s">
        <v>7306</v>
      </c>
      <c r="I5843" s="399" t="s">
        <v>7233</v>
      </c>
      <c r="J5843" s="399" t="s">
        <v>1440</v>
      </c>
      <c r="K5843" s="400">
        <v>1.66</v>
      </c>
      <c r="L5843" s="399" t="s">
        <v>951</v>
      </c>
    </row>
    <row r="5844" spans="1:12" ht="13.5">
      <c r="A5844" s="399" t="s">
        <v>5855</v>
      </c>
      <c r="B5844" s="399" t="s">
        <v>7080</v>
      </c>
      <c r="C5844" s="399" t="s">
        <v>7227</v>
      </c>
      <c r="D5844" s="399" t="s">
        <v>7228</v>
      </c>
      <c r="E5844" s="400" t="s">
        <v>947</v>
      </c>
      <c r="F5844" s="399" t="s">
        <v>947</v>
      </c>
      <c r="G5844" s="399">
        <v>100264</v>
      </c>
      <c r="H5844" s="399" t="s">
        <v>7307</v>
      </c>
      <c r="I5844" s="399" t="s">
        <v>7260</v>
      </c>
      <c r="J5844" s="399" t="s">
        <v>1440</v>
      </c>
      <c r="K5844" s="400">
        <v>30.38</v>
      </c>
      <c r="L5844" s="399" t="s">
        <v>951</v>
      </c>
    </row>
    <row r="5845" spans="1:12" ht="13.5">
      <c r="A5845" s="399" t="s">
        <v>5855</v>
      </c>
      <c r="B5845" s="399" t="s">
        <v>7080</v>
      </c>
      <c r="C5845" s="399" t="s">
        <v>7227</v>
      </c>
      <c r="D5845" s="399" t="s">
        <v>7228</v>
      </c>
      <c r="E5845" s="400" t="s">
        <v>947</v>
      </c>
      <c r="F5845" s="399" t="s">
        <v>947</v>
      </c>
      <c r="G5845" s="399">
        <v>100265</v>
      </c>
      <c r="H5845" s="399" t="s">
        <v>7308</v>
      </c>
      <c r="I5845" s="399" t="s">
        <v>1205</v>
      </c>
      <c r="J5845" s="399" t="s">
        <v>1440</v>
      </c>
      <c r="K5845" s="400">
        <v>0.63</v>
      </c>
      <c r="L5845" s="399" t="s">
        <v>951</v>
      </c>
    </row>
    <row r="5846" spans="1:12" ht="13.5">
      <c r="A5846" s="399" t="s">
        <v>5855</v>
      </c>
      <c r="B5846" s="399" t="s">
        <v>7080</v>
      </c>
      <c r="C5846" s="399" t="s">
        <v>7227</v>
      </c>
      <c r="D5846" s="399" t="s">
        <v>7228</v>
      </c>
      <c r="E5846" s="400" t="s">
        <v>947</v>
      </c>
      <c r="F5846" s="399" t="s">
        <v>947</v>
      </c>
      <c r="G5846" s="399">
        <v>100266</v>
      </c>
      <c r="H5846" s="399" t="s">
        <v>7309</v>
      </c>
      <c r="I5846" s="399" t="s">
        <v>7247</v>
      </c>
      <c r="J5846" s="399" t="s">
        <v>1440</v>
      </c>
      <c r="K5846" s="400">
        <v>64.569999999999993</v>
      </c>
      <c r="L5846" s="399" t="s">
        <v>951</v>
      </c>
    </row>
    <row r="5847" spans="1:12" ht="13.5">
      <c r="A5847" s="399" t="s">
        <v>5855</v>
      </c>
      <c r="B5847" s="399" t="s">
        <v>7080</v>
      </c>
      <c r="C5847" s="399" t="s">
        <v>7227</v>
      </c>
      <c r="D5847" s="399" t="s">
        <v>7228</v>
      </c>
      <c r="E5847" s="400" t="s">
        <v>947</v>
      </c>
      <c r="F5847" s="399" t="s">
        <v>947</v>
      </c>
      <c r="G5847" s="399">
        <v>100267</v>
      </c>
      <c r="H5847" s="399" t="s">
        <v>7310</v>
      </c>
      <c r="I5847" s="399" t="s">
        <v>1036</v>
      </c>
      <c r="J5847" s="399" t="s">
        <v>1440</v>
      </c>
      <c r="K5847" s="400">
        <v>1.27</v>
      </c>
      <c r="L5847" s="399" t="s">
        <v>951</v>
      </c>
    </row>
    <row r="5848" spans="1:12" ht="13.5">
      <c r="A5848" s="399" t="s">
        <v>5855</v>
      </c>
      <c r="B5848" s="399" t="s">
        <v>7080</v>
      </c>
      <c r="C5848" s="399" t="s">
        <v>7227</v>
      </c>
      <c r="D5848" s="399" t="s">
        <v>7228</v>
      </c>
      <c r="E5848" s="400" t="s">
        <v>947</v>
      </c>
      <c r="F5848" s="399" t="s">
        <v>947</v>
      </c>
      <c r="G5848" s="399">
        <v>100268</v>
      </c>
      <c r="H5848" s="399" t="s">
        <v>7311</v>
      </c>
      <c r="I5848" s="399" t="s">
        <v>7247</v>
      </c>
      <c r="J5848" s="399" t="s">
        <v>1440</v>
      </c>
      <c r="K5848" s="400">
        <v>64.569999999999993</v>
      </c>
      <c r="L5848" s="399" t="s">
        <v>951</v>
      </c>
    </row>
    <row r="5849" spans="1:12" ht="13.5">
      <c r="A5849" s="399" t="s">
        <v>5855</v>
      </c>
      <c r="B5849" s="399" t="s">
        <v>7080</v>
      </c>
      <c r="C5849" s="399" t="s">
        <v>7227</v>
      </c>
      <c r="D5849" s="399" t="s">
        <v>7228</v>
      </c>
      <c r="E5849" s="400" t="s">
        <v>947</v>
      </c>
      <c r="F5849" s="399" t="s">
        <v>947</v>
      </c>
      <c r="G5849" s="399">
        <v>100269</v>
      </c>
      <c r="H5849" s="399" t="s">
        <v>7312</v>
      </c>
      <c r="I5849" s="399" t="s">
        <v>1036</v>
      </c>
      <c r="J5849" s="399" t="s">
        <v>1440</v>
      </c>
      <c r="K5849" s="400">
        <v>1.27</v>
      </c>
      <c r="L5849" s="399" t="s">
        <v>951</v>
      </c>
    </row>
    <row r="5850" spans="1:12" ht="13.5">
      <c r="A5850" s="399" t="s">
        <v>5855</v>
      </c>
      <c r="B5850" s="399" t="s">
        <v>7080</v>
      </c>
      <c r="C5850" s="399" t="s">
        <v>7227</v>
      </c>
      <c r="D5850" s="399" t="s">
        <v>7228</v>
      </c>
      <c r="E5850" s="400" t="s">
        <v>947</v>
      </c>
      <c r="F5850" s="399" t="s">
        <v>947</v>
      </c>
      <c r="G5850" s="399">
        <v>100270</v>
      </c>
      <c r="H5850" s="399" t="s">
        <v>7313</v>
      </c>
      <c r="I5850" s="399" t="s">
        <v>7247</v>
      </c>
      <c r="J5850" s="399" t="s">
        <v>1440</v>
      </c>
      <c r="K5850" s="400">
        <v>48.4</v>
      </c>
      <c r="L5850" s="399" t="s">
        <v>951</v>
      </c>
    </row>
    <row r="5851" spans="1:12" ht="13.5">
      <c r="A5851" s="399" t="s">
        <v>5855</v>
      </c>
      <c r="B5851" s="399" t="s">
        <v>7080</v>
      </c>
      <c r="C5851" s="399" t="s">
        <v>7227</v>
      </c>
      <c r="D5851" s="399" t="s">
        <v>7228</v>
      </c>
      <c r="E5851" s="400" t="s">
        <v>947</v>
      </c>
      <c r="F5851" s="399" t="s">
        <v>947</v>
      </c>
      <c r="G5851" s="399">
        <v>100271</v>
      </c>
      <c r="H5851" s="399" t="s">
        <v>7314</v>
      </c>
      <c r="I5851" s="399" t="s">
        <v>7260</v>
      </c>
      <c r="J5851" s="399" t="s">
        <v>1440</v>
      </c>
      <c r="K5851" s="400">
        <v>48.43</v>
      </c>
      <c r="L5851" s="399" t="s">
        <v>951</v>
      </c>
    </row>
    <row r="5852" spans="1:12" ht="13.5">
      <c r="A5852" s="399" t="s">
        <v>5855</v>
      </c>
      <c r="B5852" s="399" t="s">
        <v>7080</v>
      </c>
      <c r="C5852" s="399" t="s">
        <v>7227</v>
      </c>
      <c r="D5852" s="399" t="s">
        <v>7228</v>
      </c>
      <c r="E5852" s="400" t="s">
        <v>947</v>
      </c>
      <c r="F5852" s="399" t="s">
        <v>947</v>
      </c>
      <c r="G5852" s="399">
        <v>100272</v>
      </c>
      <c r="H5852" s="399" t="s">
        <v>7315</v>
      </c>
      <c r="I5852" s="399" t="s">
        <v>1205</v>
      </c>
      <c r="J5852" s="399" t="s">
        <v>1440</v>
      </c>
      <c r="K5852" s="400">
        <v>0.95</v>
      </c>
      <c r="L5852" s="399" t="s">
        <v>951</v>
      </c>
    </row>
    <row r="5853" spans="1:12" ht="13.5">
      <c r="A5853" s="399" t="s">
        <v>5855</v>
      </c>
      <c r="B5853" s="399" t="s">
        <v>7080</v>
      </c>
      <c r="C5853" s="399" t="s">
        <v>7227</v>
      </c>
      <c r="D5853" s="399" t="s">
        <v>7228</v>
      </c>
      <c r="E5853" s="400" t="s">
        <v>947</v>
      </c>
      <c r="F5853" s="399" t="s">
        <v>947</v>
      </c>
      <c r="G5853" s="399">
        <v>100273</v>
      </c>
      <c r="H5853" s="399" t="s">
        <v>7316</v>
      </c>
      <c r="I5853" s="399" t="s">
        <v>7233</v>
      </c>
      <c r="J5853" s="399" t="s">
        <v>1440</v>
      </c>
      <c r="K5853" s="400">
        <v>2.52</v>
      </c>
      <c r="L5853" s="399" t="s">
        <v>951</v>
      </c>
    </row>
    <row r="5854" spans="1:12" ht="13.5">
      <c r="A5854" s="399" t="s">
        <v>5855</v>
      </c>
      <c r="B5854" s="399" t="s">
        <v>7080</v>
      </c>
      <c r="C5854" s="399" t="s">
        <v>7227</v>
      </c>
      <c r="D5854" s="399" t="s">
        <v>7228</v>
      </c>
      <c r="E5854" s="400" t="s">
        <v>947</v>
      </c>
      <c r="F5854" s="399" t="s">
        <v>947</v>
      </c>
      <c r="G5854" s="399">
        <v>100274</v>
      </c>
      <c r="H5854" s="399" t="s">
        <v>7317</v>
      </c>
      <c r="I5854" s="399" t="s">
        <v>7260</v>
      </c>
      <c r="J5854" s="399" t="s">
        <v>1440</v>
      </c>
      <c r="K5854" s="400">
        <v>21.53</v>
      </c>
      <c r="L5854" s="399" t="s">
        <v>951</v>
      </c>
    </row>
    <row r="5855" spans="1:12" ht="13.5">
      <c r="A5855" s="399" t="s">
        <v>5855</v>
      </c>
      <c r="B5855" s="399" t="s">
        <v>7080</v>
      </c>
      <c r="C5855" s="399" t="s">
        <v>7227</v>
      </c>
      <c r="D5855" s="399" t="s">
        <v>7228</v>
      </c>
      <c r="E5855" s="400" t="s">
        <v>947</v>
      </c>
      <c r="F5855" s="399" t="s">
        <v>947</v>
      </c>
      <c r="G5855" s="399">
        <v>100275</v>
      </c>
      <c r="H5855" s="399" t="s">
        <v>7318</v>
      </c>
      <c r="I5855" s="399" t="s">
        <v>7260</v>
      </c>
      <c r="J5855" s="399" t="s">
        <v>1440</v>
      </c>
      <c r="K5855" s="400">
        <v>13.92</v>
      </c>
      <c r="L5855" s="399" t="s">
        <v>951</v>
      </c>
    </row>
    <row r="5856" spans="1:12" ht="13.5">
      <c r="A5856" s="399" t="s">
        <v>5855</v>
      </c>
      <c r="B5856" s="399" t="s">
        <v>7080</v>
      </c>
      <c r="C5856" s="399" t="s">
        <v>7227</v>
      </c>
      <c r="D5856" s="399" t="s">
        <v>7228</v>
      </c>
      <c r="E5856" s="400" t="s">
        <v>947</v>
      </c>
      <c r="F5856" s="399" t="s">
        <v>947</v>
      </c>
      <c r="G5856" s="399">
        <v>100276</v>
      </c>
      <c r="H5856" s="399" t="s">
        <v>7319</v>
      </c>
      <c r="I5856" s="399" t="s">
        <v>7260</v>
      </c>
      <c r="J5856" s="399" t="s">
        <v>1440</v>
      </c>
      <c r="K5856" s="400">
        <v>25.4</v>
      </c>
      <c r="L5856" s="399" t="s">
        <v>951</v>
      </c>
    </row>
    <row r="5857" spans="1:12" ht="13.5">
      <c r="A5857" s="399" t="s">
        <v>5855</v>
      </c>
      <c r="B5857" s="399" t="s">
        <v>7080</v>
      </c>
      <c r="C5857" s="399" t="s">
        <v>7227</v>
      </c>
      <c r="D5857" s="399" t="s">
        <v>7228</v>
      </c>
      <c r="E5857" s="400" t="s">
        <v>947</v>
      </c>
      <c r="F5857" s="399" t="s">
        <v>947</v>
      </c>
      <c r="G5857" s="399">
        <v>100277</v>
      </c>
      <c r="H5857" s="399" t="s">
        <v>7320</v>
      </c>
      <c r="I5857" s="399" t="s">
        <v>7260</v>
      </c>
      <c r="J5857" s="399" t="s">
        <v>950</v>
      </c>
      <c r="K5857" s="400">
        <v>1.26</v>
      </c>
      <c r="L5857" s="399" t="s">
        <v>951</v>
      </c>
    </row>
    <row r="5858" spans="1:12" ht="13.5">
      <c r="A5858" s="399" t="s">
        <v>5855</v>
      </c>
      <c r="B5858" s="399" t="s">
        <v>7080</v>
      </c>
      <c r="C5858" s="399" t="s">
        <v>7227</v>
      </c>
      <c r="D5858" s="399" t="s">
        <v>7228</v>
      </c>
      <c r="E5858" s="400" t="s">
        <v>947</v>
      </c>
      <c r="F5858" s="399" t="s">
        <v>947</v>
      </c>
      <c r="G5858" s="399">
        <v>100278</v>
      </c>
      <c r="H5858" s="399" t="s">
        <v>7321</v>
      </c>
      <c r="I5858" s="399" t="s">
        <v>7247</v>
      </c>
      <c r="J5858" s="399" t="s">
        <v>1440</v>
      </c>
      <c r="K5858" s="400">
        <v>30.89</v>
      </c>
      <c r="L5858" s="399" t="s">
        <v>951</v>
      </c>
    </row>
    <row r="5859" spans="1:12" ht="13.5">
      <c r="A5859" s="399" t="s">
        <v>5855</v>
      </c>
      <c r="B5859" s="399" t="s">
        <v>7080</v>
      </c>
      <c r="C5859" s="399" t="s">
        <v>7227</v>
      </c>
      <c r="D5859" s="399" t="s">
        <v>7228</v>
      </c>
      <c r="E5859" s="400" t="s">
        <v>947</v>
      </c>
      <c r="F5859" s="399" t="s">
        <v>947</v>
      </c>
      <c r="G5859" s="399">
        <v>100279</v>
      </c>
      <c r="H5859" s="399" t="s">
        <v>7322</v>
      </c>
      <c r="I5859" s="399" t="s">
        <v>1036</v>
      </c>
      <c r="J5859" s="399" t="s">
        <v>1440</v>
      </c>
      <c r="K5859" s="400">
        <v>0.59</v>
      </c>
      <c r="L5859" s="399" t="s">
        <v>951</v>
      </c>
    </row>
    <row r="5860" spans="1:12" ht="13.5">
      <c r="A5860" s="399" t="s">
        <v>5855</v>
      </c>
      <c r="B5860" s="399" t="s">
        <v>7080</v>
      </c>
      <c r="C5860" s="399" t="s">
        <v>7227</v>
      </c>
      <c r="D5860" s="399" t="s">
        <v>7228</v>
      </c>
      <c r="E5860" s="400" t="s">
        <v>947</v>
      </c>
      <c r="F5860" s="399" t="s">
        <v>947</v>
      </c>
      <c r="G5860" s="399">
        <v>100280</v>
      </c>
      <c r="H5860" s="399" t="s">
        <v>7323</v>
      </c>
      <c r="I5860" s="399" t="s">
        <v>7247</v>
      </c>
      <c r="J5860" s="399" t="s">
        <v>1440</v>
      </c>
      <c r="K5860" s="400">
        <v>14.18</v>
      </c>
      <c r="L5860" s="399" t="s">
        <v>951</v>
      </c>
    </row>
    <row r="5861" spans="1:12" ht="13.5">
      <c r="A5861" s="399" t="s">
        <v>5855</v>
      </c>
      <c r="B5861" s="399" t="s">
        <v>7080</v>
      </c>
      <c r="C5861" s="399" t="s">
        <v>7227</v>
      </c>
      <c r="D5861" s="399" t="s">
        <v>7228</v>
      </c>
      <c r="E5861" s="400" t="s">
        <v>947</v>
      </c>
      <c r="F5861" s="399" t="s">
        <v>947</v>
      </c>
      <c r="G5861" s="399">
        <v>100281</v>
      </c>
      <c r="H5861" s="399" t="s">
        <v>7324</v>
      </c>
      <c r="I5861" s="399" t="s">
        <v>7247</v>
      </c>
      <c r="J5861" s="399" t="s">
        <v>950</v>
      </c>
      <c r="K5861" s="400">
        <v>2.41</v>
      </c>
      <c r="L5861" s="399" t="s">
        <v>951</v>
      </c>
    </row>
    <row r="5862" spans="1:12" ht="13.5">
      <c r="A5862" s="399" t="s">
        <v>5855</v>
      </c>
      <c r="B5862" s="399" t="s">
        <v>7080</v>
      </c>
      <c r="C5862" s="399" t="s">
        <v>7227</v>
      </c>
      <c r="D5862" s="399" t="s">
        <v>7228</v>
      </c>
      <c r="E5862" s="400" t="s">
        <v>947</v>
      </c>
      <c r="F5862" s="399" t="s">
        <v>947</v>
      </c>
      <c r="G5862" s="399">
        <v>100282</v>
      </c>
      <c r="H5862" s="399" t="s">
        <v>7325</v>
      </c>
      <c r="I5862" s="399" t="s">
        <v>7260</v>
      </c>
      <c r="J5862" s="399" t="s">
        <v>1440</v>
      </c>
      <c r="K5862" s="400">
        <v>120.97</v>
      </c>
      <c r="L5862" s="399" t="s">
        <v>951</v>
      </c>
    </row>
    <row r="5863" spans="1:12" ht="13.5">
      <c r="A5863" s="399" t="s">
        <v>5855</v>
      </c>
      <c r="B5863" s="399" t="s">
        <v>7080</v>
      </c>
      <c r="C5863" s="399" t="s">
        <v>7227</v>
      </c>
      <c r="D5863" s="399" t="s">
        <v>7228</v>
      </c>
      <c r="E5863" s="400" t="s">
        <v>947</v>
      </c>
      <c r="F5863" s="399" t="s">
        <v>947</v>
      </c>
      <c r="G5863" s="399">
        <v>100283</v>
      </c>
      <c r="H5863" s="399" t="s">
        <v>7326</v>
      </c>
      <c r="I5863" s="399" t="s">
        <v>7260</v>
      </c>
      <c r="J5863" s="399" t="s">
        <v>1440</v>
      </c>
      <c r="K5863" s="400">
        <v>19.54</v>
      </c>
      <c r="L5863" s="399" t="s">
        <v>951</v>
      </c>
    </row>
    <row r="5864" spans="1:12" ht="13.5">
      <c r="A5864" s="399" t="s">
        <v>5855</v>
      </c>
      <c r="B5864" s="399" t="s">
        <v>7080</v>
      </c>
      <c r="C5864" s="399" t="s">
        <v>7227</v>
      </c>
      <c r="D5864" s="399" t="s">
        <v>7228</v>
      </c>
      <c r="E5864" s="400" t="s">
        <v>947</v>
      </c>
      <c r="F5864" s="399" t="s">
        <v>947</v>
      </c>
      <c r="G5864" s="399">
        <v>100284</v>
      </c>
      <c r="H5864" s="399" t="s">
        <v>7327</v>
      </c>
      <c r="I5864" s="399" t="s">
        <v>7260</v>
      </c>
      <c r="J5864" s="399" t="s">
        <v>950</v>
      </c>
      <c r="K5864" s="400">
        <v>7.1</v>
      </c>
      <c r="L5864" s="399" t="s">
        <v>951</v>
      </c>
    </row>
    <row r="5865" spans="1:12" ht="13.5">
      <c r="A5865" s="399" t="s">
        <v>5855</v>
      </c>
      <c r="B5865" s="399" t="s">
        <v>7080</v>
      </c>
      <c r="C5865" s="399" t="s">
        <v>7227</v>
      </c>
      <c r="D5865" s="399" t="s">
        <v>7228</v>
      </c>
      <c r="E5865" s="400" t="s">
        <v>947</v>
      </c>
      <c r="F5865" s="399" t="s">
        <v>947</v>
      </c>
      <c r="G5865" s="399">
        <v>100285</v>
      </c>
      <c r="H5865" s="399" t="s">
        <v>7328</v>
      </c>
      <c r="I5865" s="399" t="s">
        <v>7279</v>
      </c>
      <c r="J5865" s="399" t="s">
        <v>1440</v>
      </c>
      <c r="K5865" s="400">
        <v>32.5</v>
      </c>
      <c r="L5865" s="399" t="s">
        <v>951</v>
      </c>
    </row>
    <row r="5866" spans="1:12" ht="13.5">
      <c r="A5866" s="399" t="s">
        <v>5855</v>
      </c>
      <c r="B5866" s="399" t="s">
        <v>7080</v>
      </c>
      <c r="C5866" s="399" t="s">
        <v>7227</v>
      </c>
      <c r="D5866" s="399" t="s">
        <v>7228</v>
      </c>
      <c r="E5866" s="400" t="s">
        <v>947</v>
      </c>
      <c r="F5866" s="399" t="s">
        <v>947</v>
      </c>
      <c r="G5866" s="399">
        <v>100286</v>
      </c>
      <c r="H5866" s="399" t="s">
        <v>7329</v>
      </c>
      <c r="I5866" s="399" t="s">
        <v>7279</v>
      </c>
      <c r="J5866" s="399" t="s">
        <v>1440</v>
      </c>
      <c r="K5866" s="400">
        <v>10.59</v>
      </c>
      <c r="L5866" s="399" t="s">
        <v>951</v>
      </c>
    </row>
    <row r="5867" spans="1:12" ht="13.5">
      <c r="A5867" s="399" t="s">
        <v>5855</v>
      </c>
      <c r="B5867" s="399" t="s">
        <v>7080</v>
      </c>
      <c r="C5867" s="399" t="s">
        <v>7227</v>
      </c>
      <c r="D5867" s="399" t="s">
        <v>7228</v>
      </c>
      <c r="E5867" s="400" t="s">
        <v>947</v>
      </c>
      <c r="F5867" s="399" t="s">
        <v>947</v>
      </c>
      <c r="G5867" s="399">
        <v>100287</v>
      </c>
      <c r="H5867" s="399" t="s">
        <v>7330</v>
      </c>
      <c r="I5867" s="399" t="s">
        <v>7279</v>
      </c>
      <c r="J5867" s="399" t="s">
        <v>1440</v>
      </c>
      <c r="K5867" s="400">
        <v>10.14</v>
      </c>
      <c r="L5867" s="399" t="s">
        <v>951</v>
      </c>
    </row>
    <row r="5868" spans="1:12" ht="13.5">
      <c r="A5868" s="399" t="s">
        <v>5855</v>
      </c>
      <c r="B5868" s="399" t="s">
        <v>7080</v>
      </c>
      <c r="C5868" s="399" t="s">
        <v>7331</v>
      </c>
      <c r="D5868" s="399" t="s">
        <v>7332</v>
      </c>
      <c r="E5868" s="400" t="s">
        <v>947</v>
      </c>
      <c r="F5868" s="399" t="s">
        <v>947</v>
      </c>
      <c r="G5868" s="399">
        <v>84117</v>
      </c>
      <c r="H5868" s="399" t="s">
        <v>7333</v>
      </c>
      <c r="I5868" s="399" t="s">
        <v>1205</v>
      </c>
      <c r="J5868" s="399" t="s">
        <v>1037</v>
      </c>
      <c r="K5868" s="400">
        <v>20.7</v>
      </c>
      <c r="L5868" s="399" t="s">
        <v>951</v>
      </c>
    </row>
    <row r="5869" spans="1:12" ht="13.5">
      <c r="A5869" s="399" t="s">
        <v>5855</v>
      </c>
      <c r="B5869" s="399" t="s">
        <v>7080</v>
      </c>
      <c r="C5869" s="399" t="s">
        <v>7331</v>
      </c>
      <c r="D5869" s="399" t="s">
        <v>7332</v>
      </c>
      <c r="E5869" s="400" t="s">
        <v>947</v>
      </c>
      <c r="F5869" s="399" t="s">
        <v>947</v>
      </c>
      <c r="G5869" s="399">
        <v>84120</v>
      </c>
      <c r="H5869" s="399" t="s">
        <v>7334</v>
      </c>
      <c r="I5869" s="399" t="s">
        <v>1205</v>
      </c>
      <c r="J5869" s="399" t="s">
        <v>1037</v>
      </c>
      <c r="K5869" s="400">
        <v>13.19</v>
      </c>
      <c r="L5869" s="399" t="s">
        <v>951</v>
      </c>
    </row>
    <row r="5870" spans="1:12" ht="13.5">
      <c r="A5870" s="399" t="s">
        <v>5855</v>
      </c>
      <c r="B5870" s="399" t="s">
        <v>7080</v>
      </c>
      <c r="C5870" s="399" t="s">
        <v>7331</v>
      </c>
      <c r="D5870" s="399" t="s">
        <v>7332</v>
      </c>
      <c r="E5870" s="400" t="s">
        <v>947</v>
      </c>
      <c r="F5870" s="399" t="s">
        <v>947</v>
      </c>
      <c r="G5870" s="399">
        <v>99802</v>
      </c>
      <c r="H5870" s="399" t="s">
        <v>7335</v>
      </c>
      <c r="I5870" s="399" t="s">
        <v>1205</v>
      </c>
      <c r="J5870" s="399" t="s">
        <v>1440</v>
      </c>
      <c r="K5870" s="400">
        <v>0.41</v>
      </c>
      <c r="L5870" s="399" t="s">
        <v>951</v>
      </c>
    </row>
    <row r="5871" spans="1:12" ht="13.5">
      <c r="A5871" s="399" t="s">
        <v>5855</v>
      </c>
      <c r="B5871" s="399" t="s">
        <v>7080</v>
      </c>
      <c r="C5871" s="399" t="s">
        <v>7331</v>
      </c>
      <c r="D5871" s="399" t="s">
        <v>7332</v>
      </c>
      <c r="E5871" s="400" t="s">
        <v>947</v>
      </c>
      <c r="F5871" s="399" t="s">
        <v>947</v>
      </c>
      <c r="G5871" s="399">
        <v>99803</v>
      </c>
      <c r="H5871" s="399" t="s">
        <v>7336</v>
      </c>
      <c r="I5871" s="399" t="s">
        <v>1205</v>
      </c>
      <c r="J5871" s="399" t="s">
        <v>1440</v>
      </c>
      <c r="K5871" s="400">
        <v>1.6</v>
      </c>
      <c r="L5871" s="399" t="s">
        <v>951</v>
      </c>
    </row>
    <row r="5872" spans="1:12" ht="13.5">
      <c r="A5872" s="399" t="s">
        <v>5855</v>
      </c>
      <c r="B5872" s="399" t="s">
        <v>7080</v>
      </c>
      <c r="C5872" s="399" t="s">
        <v>7331</v>
      </c>
      <c r="D5872" s="399" t="s">
        <v>7332</v>
      </c>
      <c r="E5872" s="400" t="s">
        <v>947</v>
      </c>
      <c r="F5872" s="399" t="s">
        <v>947</v>
      </c>
      <c r="G5872" s="399">
        <v>99805</v>
      </c>
      <c r="H5872" s="399" t="s">
        <v>7337</v>
      </c>
      <c r="I5872" s="399" t="s">
        <v>1205</v>
      </c>
      <c r="J5872" s="399" t="s">
        <v>1037</v>
      </c>
      <c r="K5872" s="400">
        <v>8.36</v>
      </c>
      <c r="L5872" s="399" t="s">
        <v>951</v>
      </c>
    </row>
    <row r="5873" spans="1:12" ht="13.5">
      <c r="A5873" s="399" t="s">
        <v>5855</v>
      </c>
      <c r="B5873" s="399" t="s">
        <v>7080</v>
      </c>
      <c r="C5873" s="399" t="s">
        <v>7331</v>
      </c>
      <c r="D5873" s="399" t="s">
        <v>7332</v>
      </c>
      <c r="E5873" s="400" t="s">
        <v>947</v>
      </c>
      <c r="F5873" s="399" t="s">
        <v>947</v>
      </c>
      <c r="G5873" s="399">
        <v>99806</v>
      </c>
      <c r="H5873" s="399" t="s">
        <v>7338</v>
      </c>
      <c r="I5873" s="399" t="s">
        <v>1205</v>
      </c>
      <c r="J5873" s="399" t="s">
        <v>1440</v>
      </c>
      <c r="K5873" s="400">
        <v>0.66</v>
      </c>
      <c r="L5873" s="399" t="s">
        <v>951</v>
      </c>
    </row>
    <row r="5874" spans="1:12" ht="13.5">
      <c r="A5874" s="399" t="s">
        <v>5855</v>
      </c>
      <c r="B5874" s="399" t="s">
        <v>7080</v>
      </c>
      <c r="C5874" s="399" t="s">
        <v>7331</v>
      </c>
      <c r="D5874" s="399" t="s">
        <v>7332</v>
      </c>
      <c r="E5874" s="400" t="s">
        <v>947</v>
      </c>
      <c r="F5874" s="399" t="s">
        <v>947</v>
      </c>
      <c r="G5874" s="399">
        <v>99808</v>
      </c>
      <c r="H5874" s="399" t="s">
        <v>7339</v>
      </c>
      <c r="I5874" s="399" t="s">
        <v>1205</v>
      </c>
      <c r="J5874" s="399" t="s">
        <v>1037</v>
      </c>
      <c r="K5874" s="400">
        <v>2.72</v>
      </c>
      <c r="L5874" s="399" t="s">
        <v>951</v>
      </c>
    </row>
    <row r="5875" spans="1:12" ht="13.5">
      <c r="A5875" s="399" t="s">
        <v>5855</v>
      </c>
      <c r="B5875" s="399" t="s">
        <v>7080</v>
      </c>
      <c r="C5875" s="399" t="s">
        <v>7331</v>
      </c>
      <c r="D5875" s="399" t="s">
        <v>7332</v>
      </c>
      <c r="E5875" s="400" t="s">
        <v>947</v>
      </c>
      <c r="F5875" s="399" t="s">
        <v>947</v>
      </c>
      <c r="G5875" s="399">
        <v>99809</v>
      </c>
      <c r="H5875" s="399" t="s">
        <v>7340</v>
      </c>
      <c r="I5875" s="399" t="s">
        <v>1205</v>
      </c>
      <c r="J5875" s="399" t="s">
        <v>1440</v>
      </c>
      <c r="K5875" s="400">
        <v>4.57</v>
      </c>
      <c r="L5875" s="399" t="s">
        <v>951</v>
      </c>
    </row>
    <row r="5876" spans="1:12" ht="13.5">
      <c r="A5876" s="399" t="s">
        <v>5855</v>
      </c>
      <c r="B5876" s="399" t="s">
        <v>7080</v>
      </c>
      <c r="C5876" s="399" t="s">
        <v>7331</v>
      </c>
      <c r="D5876" s="399" t="s">
        <v>7332</v>
      </c>
      <c r="E5876" s="400" t="s">
        <v>947</v>
      </c>
      <c r="F5876" s="399" t="s">
        <v>947</v>
      </c>
      <c r="G5876" s="399">
        <v>99811</v>
      </c>
      <c r="H5876" s="399" t="s">
        <v>7341</v>
      </c>
      <c r="I5876" s="399" t="s">
        <v>1205</v>
      </c>
      <c r="J5876" s="399" t="s">
        <v>1440</v>
      </c>
      <c r="K5876" s="400">
        <v>2.73</v>
      </c>
      <c r="L5876" s="399" t="s">
        <v>951</v>
      </c>
    </row>
    <row r="5877" spans="1:12" ht="13.5">
      <c r="A5877" s="399" t="s">
        <v>5855</v>
      </c>
      <c r="B5877" s="399" t="s">
        <v>7080</v>
      </c>
      <c r="C5877" s="399" t="s">
        <v>7331</v>
      </c>
      <c r="D5877" s="399" t="s">
        <v>7332</v>
      </c>
      <c r="E5877" s="400" t="s">
        <v>947</v>
      </c>
      <c r="F5877" s="399" t="s">
        <v>947</v>
      </c>
      <c r="G5877" s="399">
        <v>99812</v>
      </c>
      <c r="H5877" s="399" t="s">
        <v>7342</v>
      </c>
      <c r="I5877" s="399" t="s">
        <v>1205</v>
      </c>
      <c r="J5877" s="399" t="s">
        <v>1440</v>
      </c>
      <c r="K5877" s="400">
        <v>0.87</v>
      </c>
      <c r="L5877" s="399" t="s">
        <v>951</v>
      </c>
    </row>
    <row r="5878" spans="1:12" ht="13.5">
      <c r="A5878" s="399" t="s">
        <v>5855</v>
      </c>
      <c r="B5878" s="399" t="s">
        <v>7080</v>
      </c>
      <c r="C5878" s="399" t="s">
        <v>7331</v>
      </c>
      <c r="D5878" s="399" t="s">
        <v>7332</v>
      </c>
      <c r="E5878" s="400" t="s">
        <v>947</v>
      </c>
      <c r="F5878" s="399" t="s">
        <v>947</v>
      </c>
      <c r="G5878" s="399">
        <v>99814</v>
      </c>
      <c r="H5878" s="399" t="s">
        <v>7343</v>
      </c>
      <c r="I5878" s="399" t="s">
        <v>1205</v>
      </c>
      <c r="J5878" s="399" t="s">
        <v>950</v>
      </c>
      <c r="K5878" s="400">
        <v>1.48</v>
      </c>
      <c r="L5878" s="399" t="s">
        <v>951</v>
      </c>
    </row>
    <row r="5879" spans="1:12" ht="13.5">
      <c r="A5879" s="399" t="s">
        <v>5855</v>
      </c>
      <c r="B5879" s="399" t="s">
        <v>7080</v>
      </c>
      <c r="C5879" s="399" t="s">
        <v>7331</v>
      </c>
      <c r="D5879" s="399" t="s">
        <v>7332</v>
      </c>
      <c r="E5879" s="400" t="s">
        <v>947</v>
      </c>
      <c r="F5879" s="399" t="s">
        <v>947</v>
      </c>
      <c r="G5879" s="399">
        <v>99822</v>
      </c>
      <c r="H5879" s="399" t="s">
        <v>7344</v>
      </c>
      <c r="I5879" s="399" t="s">
        <v>1205</v>
      </c>
      <c r="J5879" s="399" t="s">
        <v>1440</v>
      </c>
      <c r="K5879" s="400">
        <v>0.77</v>
      </c>
      <c r="L5879" s="399" t="s">
        <v>951</v>
      </c>
    </row>
    <row r="5880" spans="1:12" ht="13.5">
      <c r="A5880" s="399" t="s">
        <v>5855</v>
      </c>
      <c r="B5880" s="399" t="s">
        <v>7080</v>
      </c>
      <c r="C5880" s="399" t="s">
        <v>7331</v>
      </c>
      <c r="D5880" s="399" t="s">
        <v>7332</v>
      </c>
      <c r="E5880" s="400" t="s">
        <v>947</v>
      </c>
      <c r="F5880" s="399" t="s">
        <v>947</v>
      </c>
      <c r="G5880" s="399">
        <v>99826</v>
      </c>
      <c r="H5880" s="399" t="s">
        <v>7345</v>
      </c>
      <c r="I5880" s="399" t="s">
        <v>1205</v>
      </c>
      <c r="J5880" s="399" t="s">
        <v>1440</v>
      </c>
      <c r="K5880" s="400">
        <v>1.19</v>
      </c>
      <c r="L5880" s="399" t="s">
        <v>951</v>
      </c>
    </row>
    <row r="5881" spans="1:12" ht="13.5">
      <c r="A5881" s="399" t="s">
        <v>5855</v>
      </c>
      <c r="B5881" s="399" t="s">
        <v>7080</v>
      </c>
      <c r="C5881" s="399" t="s">
        <v>7346</v>
      </c>
      <c r="D5881" s="399" t="s">
        <v>7347</v>
      </c>
      <c r="E5881" s="400" t="s">
        <v>947</v>
      </c>
      <c r="F5881" s="399" t="s">
        <v>947</v>
      </c>
      <c r="G5881" s="399">
        <v>71516</v>
      </c>
      <c r="H5881" s="399" t="s">
        <v>7348</v>
      </c>
      <c r="I5881" s="399" t="s">
        <v>1036</v>
      </c>
      <c r="J5881" s="399" t="s">
        <v>1440</v>
      </c>
      <c r="K5881" s="400">
        <v>480</v>
      </c>
      <c r="L5881" s="399" t="s">
        <v>951</v>
      </c>
    </row>
    <row r="5882" spans="1:12" ht="13.5">
      <c r="A5882" s="399" t="s">
        <v>5855</v>
      </c>
      <c r="B5882" s="399" t="s">
        <v>7080</v>
      </c>
      <c r="C5882" s="399" t="s">
        <v>7346</v>
      </c>
      <c r="D5882" s="399" t="s">
        <v>7347</v>
      </c>
      <c r="E5882" s="400" t="s">
        <v>947</v>
      </c>
      <c r="F5882" s="399" t="s">
        <v>947</v>
      </c>
      <c r="G5882" s="399">
        <v>73361</v>
      </c>
      <c r="H5882" s="399" t="s">
        <v>7349</v>
      </c>
      <c r="I5882" s="399" t="s">
        <v>2331</v>
      </c>
      <c r="J5882" s="399" t="s">
        <v>950</v>
      </c>
      <c r="K5882" s="400">
        <v>382.46</v>
      </c>
      <c r="L5882" s="399" t="s">
        <v>951</v>
      </c>
    </row>
    <row r="5883" spans="1:12" ht="13.5">
      <c r="A5883" s="399" t="s">
        <v>5855</v>
      </c>
      <c r="B5883" s="399" t="s">
        <v>7080</v>
      </c>
      <c r="C5883" s="399" t="s">
        <v>7346</v>
      </c>
      <c r="D5883" s="399" t="s">
        <v>7347</v>
      </c>
      <c r="E5883" s="400" t="s">
        <v>947</v>
      </c>
      <c r="F5883" s="399" t="s">
        <v>947</v>
      </c>
      <c r="G5883" s="399">
        <v>73714</v>
      </c>
      <c r="H5883" s="399" t="s">
        <v>7350</v>
      </c>
      <c r="I5883" s="399" t="s">
        <v>1036</v>
      </c>
      <c r="J5883" s="399" t="s">
        <v>950</v>
      </c>
      <c r="K5883" s="401">
        <v>1432.49</v>
      </c>
      <c r="L5883" s="399" t="s">
        <v>951</v>
      </c>
    </row>
    <row r="5884" spans="1:12" ht="13.5">
      <c r="A5884" s="399" t="s">
        <v>5855</v>
      </c>
      <c r="B5884" s="399" t="s">
        <v>7080</v>
      </c>
      <c r="C5884" s="399" t="s">
        <v>7346</v>
      </c>
      <c r="D5884" s="399" t="s">
        <v>7347</v>
      </c>
      <c r="E5884" s="400" t="s">
        <v>947</v>
      </c>
      <c r="F5884" s="399" t="s">
        <v>947</v>
      </c>
      <c r="G5884" s="399">
        <v>97010</v>
      </c>
      <c r="H5884" s="399" t="s">
        <v>7351</v>
      </c>
      <c r="I5884" s="399" t="s">
        <v>949</v>
      </c>
      <c r="J5884" s="399" t="s">
        <v>950</v>
      </c>
      <c r="K5884" s="400">
        <v>50.41</v>
      </c>
      <c r="L5884" s="399" t="s">
        <v>951</v>
      </c>
    </row>
    <row r="5885" spans="1:12" ht="13.5">
      <c r="A5885" s="399" t="s">
        <v>5855</v>
      </c>
      <c r="B5885" s="399" t="s">
        <v>7080</v>
      </c>
      <c r="C5885" s="399" t="s">
        <v>7346</v>
      </c>
      <c r="D5885" s="399" t="s">
        <v>7347</v>
      </c>
      <c r="E5885" s="400" t="s">
        <v>947</v>
      </c>
      <c r="F5885" s="399" t="s">
        <v>947</v>
      </c>
      <c r="G5885" s="399">
        <v>97011</v>
      </c>
      <c r="H5885" s="399" t="s">
        <v>7352</v>
      </c>
      <c r="I5885" s="399" t="s">
        <v>949</v>
      </c>
      <c r="J5885" s="399" t="s">
        <v>950</v>
      </c>
      <c r="K5885" s="400">
        <v>39.04</v>
      </c>
      <c r="L5885" s="399" t="s">
        <v>951</v>
      </c>
    </row>
    <row r="5886" spans="1:12" ht="13.5">
      <c r="A5886" s="399" t="s">
        <v>5855</v>
      </c>
      <c r="B5886" s="399" t="s">
        <v>7080</v>
      </c>
      <c r="C5886" s="399" t="s">
        <v>7346</v>
      </c>
      <c r="D5886" s="399" t="s">
        <v>7347</v>
      </c>
      <c r="E5886" s="400" t="s">
        <v>947</v>
      </c>
      <c r="F5886" s="399" t="s">
        <v>947</v>
      </c>
      <c r="G5886" s="399">
        <v>97012</v>
      </c>
      <c r="H5886" s="399" t="s">
        <v>7353</v>
      </c>
      <c r="I5886" s="399" t="s">
        <v>949</v>
      </c>
      <c r="J5886" s="399" t="s">
        <v>950</v>
      </c>
      <c r="K5886" s="400">
        <v>33.36</v>
      </c>
      <c r="L5886" s="399" t="s">
        <v>951</v>
      </c>
    </row>
    <row r="5887" spans="1:12" ht="13.5">
      <c r="A5887" s="399" t="s">
        <v>5855</v>
      </c>
      <c r="B5887" s="399" t="s">
        <v>7080</v>
      </c>
      <c r="C5887" s="399" t="s">
        <v>7346</v>
      </c>
      <c r="D5887" s="399" t="s">
        <v>7347</v>
      </c>
      <c r="E5887" s="400" t="s">
        <v>947</v>
      </c>
      <c r="F5887" s="399" t="s">
        <v>947</v>
      </c>
      <c r="G5887" s="399">
        <v>97013</v>
      </c>
      <c r="H5887" s="399" t="s">
        <v>7354</v>
      </c>
      <c r="I5887" s="399" t="s">
        <v>949</v>
      </c>
      <c r="J5887" s="399" t="s">
        <v>1037</v>
      </c>
      <c r="K5887" s="400">
        <v>57.17</v>
      </c>
      <c r="L5887" s="399" t="s">
        <v>951</v>
      </c>
    </row>
    <row r="5888" spans="1:12" ht="13.5">
      <c r="A5888" s="399" t="s">
        <v>5855</v>
      </c>
      <c r="B5888" s="399" t="s">
        <v>7080</v>
      </c>
      <c r="C5888" s="399" t="s">
        <v>7346</v>
      </c>
      <c r="D5888" s="399" t="s">
        <v>7347</v>
      </c>
      <c r="E5888" s="400" t="s">
        <v>947</v>
      </c>
      <c r="F5888" s="399" t="s">
        <v>947</v>
      </c>
      <c r="G5888" s="399">
        <v>97014</v>
      </c>
      <c r="H5888" s="399" t="s">
        <v>7355</v>
      </c>
      <c r="I5888" s="399" t="s">
        <v>949</v>
      </c>
      <c r="J5888" s="399" t="s">
        <v>1037</v>
      </c>
      <c r="K5888" s="400">
        <v>43.78</v>
      </c>
      <c r="L5888" s="399" t="s">
        <v>951</v>
      </c>
    </row>
    <row r="5889" spans="1:12" ht="13.5">
      <c r="A5889" s="399" t="s">
        <v>5855</v>
      </c>
      <c r="B5889" s="399" t="s">
        <v>7080</v>
      </c>
      <c r="C5889" s="399" t="s">
        <v>7346</v>
      </c>
      <c r="D5889" s="399" t="s">
        <v>7347</v>
      </c>
      <c r="E5889" s="400" t="s">
        <v>947</v>
      </c>
      <c r="F5889" s="399" t="s">
        <v>947</v>
      </c>
      <c r="G5889" s="399">
        <v>97015</v>
      </c>
      <c r="H5889" s="399" t="s">
        <v>7356</v>
      </c>
      <c r="I5889" s="399" t="s">
        <v>949</v>
      </c>
      <c r="J5889" s="399" t="s">
        <v>1037</v>
      </c>
      <c r="K5889" s="400">
        <v>36.99</v>
      </c>
      <c r="L5889" s="399" t="s">
        <v>951</v>
      </c>
    </row>
    <row r="5890" spans="1:12" ht="13.5">
      <c r="A5890" s="399" t="s">
        <v>5855</v>
      </c>
      <c r="B5890" s="399" t="s">
        <v>7080</v>
      </c>
      <c r="C5890" s="399" t="s">
        <v>7346</v>
      </c>
      <c r="D5890" s="399" t="s">
        <v>7347</v>
      </c>
      <c r="E5890" s="400" t="s">
        <v>947</v>
      </c>
      <c r="F5890" s="399" t="s">
        <v>947</v>
      </c>
      <c r="G5890" s="399">
        <v>97016</v>
      </c>
      <c r="H5890" s="399" t="s">
        <v>7357</v>
      </c>
      <c r="I5890" s="399" t="s">
        <v>949</v>
      </c>
      <c r="J5890" s="399" t="s">
        <v>950</v>
      </c>
      <c r="K5890" s="400">
        <v>44.12</v>
      </c>
      <c r="L5890" s="399" t="s">
        <v>951</v>
      </c>
    </row>
    <row r="5891" spans="1:12" ht="13.5">
      <c r="A5891" s="399" t="s">
        <v>5855</v>
      </c>
      <c r="B5891" s="399" t="s">
        <v>7080</v>
      </c>
      <c r="C5891" s="399" t="s">
        <v>7346</v>
      </c>
      <c r="D5891" s="399" t="s">
        <v>7347</v>
      </c>
      <c r="E5891" s="400" t="s">
        <v>947</v>
      </c>
      <c r="F5891" s="399" t="s">
        <v>947</v>
      </c>
      <c r="G5891" s="399">
        <v>97017</v>
      </c>
      <c r="H5891" s="399" t="s">
        <v>7358</v>
      </c>
      <c r="I5891" s="399" t="s">
        <v>949</v>
      </c>
      <c r="J5891" s="399" t="s">
        <v>950</v>
      </c>
      <c r="K5891" s="400">
        <v>33.33</v>
      </c>
      <c r="L5891" s="399" t="s">
        <v>951</v>
      </c>
    </row>
    <row r="5892" spans="1:12" ht="13.5">
      <c r="A5892" s="399" t="s">
        <v>5855</v>
      </c>
      <c r="B5892" s="399" t="s">
        <v>7080</v>
      </c>
      <c r="C5892" s="399" t="s">
        <v>7346</v>
      </c>
      <c r="D5892" s="399" t="s">
        <v>7347</v>
      </c>
      <c r="E5892" s="400" t="s">
        <v>947</v>
      </c>
      <c r="F5892" s="399" t="s">
        <v>947</v>
      </c>
      <c r="G5892" s="399">
        <v>97018</v>
      </c>
      <c r="H5892" s="399" t="s">
        <v>7359</v>
      </c>
      <c r="I5892" s="399" t="s">
        <v>949</v>
      </c>
      <c r="J5892" s="399" t="s">
        <v>950</v>
      </c>
      <c r="K5892" s="400">
        <v>27.72</v>
      </c>
      <c r="L5892" s="399" t="s">
        <v>951</v>
      </c>
    </row>
    <row r="5893" spans="1:12" ht="13.5">
      <c r="A5893" s="399" t="s">
        <v>5855</v>
      </c>
      <c r="B5893" s="399" t="s">
        <v>7080</v>
      </c>
      <c r="C5893" s="399" t="s">
        <v>7346</v>
      </c>
      <c r="D5893" s="399" t="s">
        <v>7347</v>
      </c>
      <c r="E5893" s="400" t="s">
        <v>947</v>
      </c>
      <c r="F5893" s="399" t="s">
        <v>947</v>
      </c>
      <c r="G5893" s="399">
        <v>97031</v>
      </c>
      <c r="H5893" s="399" t="s">
        <v>7360</v>
      </c>
      <c r="I5893" s="399" t="s">
        <v>949</v>
      </c>
      <c r="J5893" s="399" t="s">
        <v>950</v>
      </c>
      <c r="K5893" s="400">
        <v>69.83</v>
      </c>
      <c r="L5893" s="399" t="s">
        <v>951</v>
      </c>
    </row>
    <row r="5894" spans="1:12" ht="13.5">
      <c r="A5894" s="399" t="s">
        <v>5855</v>
      </c>
      <c r="B5894" s="399" t="s">
        <v>7080</v>
      </c>
      <c r="C5894" s="399" t="s">
        <v>7346</v>
      </c>
      <c r="D5894" s="399" t="s">
        <v>7347</v>
      </c>
      <c r="E5894" s="400" t="s">
        <v>947</v>
      </c>
      <c r="F5894" s="399" t="s">
        <v>947</v>
      </c>
      <c r="G5894" s="399">
        <v>97032</v>
      </c>
      <c r="H5894" s="399" t="s">
        <v>7361</v>
      </c>
      <c r="I5894" s="399" t="s">
        <v>949</v>
      </c>
      <c r="J5894" s="399" t="s">
        <v>950</v>
      </c>
      <c r="K5894" s="400">
        <v>43.57</v>
      </c>
      <c r="L5894" s="399" t="s">
        <v>951</v>
      </c>
    </row>
    <row r="5895" spans="1:12" ht="13.5">
      <c r="A5895" s="399" t="s">
        <v>5855</v>
      </c>
      <c r="B5895" s="399" t="s">
        <v>7080</v>
      </c>
      <c r="C5895" s="399" t="s">
        <v>7346</v>
      </c>
      <c r="D5895" s="399" t="s">
        <v>7347</v>
      </c>
      <c r="E5895" s="400" t="s">
        <v>947</v>
      </c>
      <c r="F5895" s="399" t="s">
        <v>947</v>
      </c>
      <c r="G5895" s="399">
        <v>97033</v>
      </c>
      <c r="H5895" s="399" t="s">
        <v>7362</v>
      </c>
      <c r="I5895" s="399" t="s">
        <v>949</v>
      </c>
      <c r="J5895" s="399" t="s">
        <v>950</v>
      </c>
      <c r="K5895" s="400">
        <v>75.790000000000006</v>
      </c>
      <c r="L5895" s="399" t="s">
        <v>951</v>
      </c>
    </row>
    <row r="5896" spans="1:12" ht="13.5">
      <c r="A5896" s="399" t="s">
        <v>5855</v>
      </c>
      <c r="B5896" s="399" t="s">
        <v>7080</v>
      </c>
      <c r="C5896" s="399" t="s">
        <v>7346</v>
      </c>
      <c r="D5896" s="399" t="s">
        <v>7347</v>
      </c>
      <c r="E5896" s="400" t="s">
        <v>947</v>
      </c>
      <c r="F5896" s="399" t="s">
        <v>947</v>
      </c>
      <c r="G5896" s="399">
        <v>97034</v>
      </c>
      <c r="H5896" s="399" t="s">
        <v>7363</v>
      </c>
      <c r="I5896" s="399" t="s">
        <v>949</v>
      </c>
      <c r="J5896" s="399" t="s">
        <v>950</v>
      </c>
      <c r="K5896" s="400">
        <v>45.86</v>
      </c>
      <c r="L5896" s="399" t="s">
        <v>951</v>
      </c>
    </row>
    <row r="5897" spans="1:12" ht="13.5">
      <c r="A5897" s="399" t="s">
        <v>5855</v>
      </c>
      <c r="B5897" s="399" t="s">
        <v>7080</v>
      </c>
      <c r="C5897" s="399" t="s">
        <v>7346</v>
      </c>
      <c r="D5897" s="399" t="s">
        <v>7347</v>
      </c>
      <c r="E5897" s="400" t="s">
        <v>947</v>
      </c>
      <c r="F5897" s="399" t="s">
        <v>947</v>
      </c>
      <c r="G5897" s="399">
        <v>97039</v>
      </c>
      <c r="H5897" s="399" t="s">
        <v>7364</v>
      </c>
      <c r="I5897" s="399" t="s">
        <v>1205</v>
      </c>
      <c r="J5897" s="399" t="s">
        <v>1037</v>
      </c>
      <c r="K5897" s="400">
        <v>30.56</v>
      </c>
      <c r="L5897" s="399" t="s">
        <v>951</v>
      </c>
    </row>
    <row r="5898" spans="1:12" ht="13.5">
      <c r="A5898" s="399" t="s">
        <v>5855</v>
      </c>
      <c r="B5898" s="399" t="s">
        <v>7080</v>
      </c>
      <c r="C5898" s="399" t="s">
        <v>7346</v>
      </c>
      <c r="D5898" s="399" t="s">
        <v>7347</v>
      </c>
      <c r="E5898" s="400" t="s">
        <v>947</v>
      </c>
      <c r="F5898" s="399" t="s">
        <v>947</v>
      </c>
      <c r="G5898" s="399">
        <v>97040</v>
      </c>
      <c r="H5898" s="399" t="s">
        <v>7365</v>
      </c>
      <c r="I5898" s="399" t="s">
        <v>1205</v>
      </c>
      <c r="J5898" s="399" t="s">
        <v>1037</v>
      </c>
      <c r="K5898" s="400">
        <v>11.43</v>
      </c>
      <c r="L5898" s="399" t="s">
        <v>951</v>
      </c>
    </row>
    <row r="5899" spans="1:12" ht="13.5">
      <c r="A5899" s="399" t="s">
        <v>5855</v>
      </c>
      <c r="B5899" s="399" t="s">
        <v>7080</v>
      </c>
      <c r="C5899" s="399" t="s">
        <v>7346</v>
      </c>
      <c r="D5899" s="399" t="s">
        <v>7347</v>
      </c>
      <c r="E5899" s="400" t="s">
        <v>947</v>
      </c>
      <c r="F5899" s="399" t="s">
        <v>947</v>
      </c>
      <c r="G5899" s="399">
        <v>97041</v>
      </c>
      <c r="H5899" s="399" t="s">
        <v>7366</v>
      </c>
      <c r="I5899" s="399" t="s">
        <v>1205</v>
      </c>
      <c r="J5899" s="399" t="s">
        <v>1037</v>
      </c>
      <c r="K5899" s="400">
        <v>152.24</v>
      </c>
      <c r="L5899" s="399" t="s">
        <v>951</v>
      </c>
    </row>
    <row r="5900" spans="1:12" ht="13.5">
      <c r="A5900" s="399" t="s">
        <v>5855</v>
      </c>
      <c r="B5900" s="399" t="s">
        <v>7080</v>
      </c>
      <c r="C5900" s="399" t="s">
        <v>7346</v>
      </c>
      <c r="D5900" s="399" t="s">
        <v>7347</v>
      </c>
      <c r="E5900" s="400" t="s">
        <v>947</v>
      </c>
      <c r="F5900" s="399" t="s">
        <v>947</v>
      </c>
      <c r="G5900" s="399">
        <v>97046</v>
      </c>
      <c r="H5900" s="399" t="s">
        <v>7367</v>
      </c>
      <c r="I5900" s="399" t="s">
        <v>1205</v>
      </c>
      <c r="J5900" s="399" t="s">
        <v>950</v>
      </c>
      <c r="K5900" s="400">
        <v>0.25</v>
      </c>
      <c r="L5900" s="399" t="s">
        <v>951</v>
      </c>
    </row>
    <row r="5901" spans="1:12" ht="13.5">
      <c r="A5901" s="399" t="s">
        <v>5855</v>
      </c>
      <c r="B5901" s="399" t="s">
        <v>7080</v>
      </c>
      <c r="C5901" s="399" t="s">
        <v>7346</v>
      </c>
      <c r="D5901" s="399" t="s">
        <v>7347</v>
      </c>
      <c r="E5901" s="400" t="s">
        <v>947</v>
      </c>
      <c r="F5901" s="399" t="s">
        <v>947</v>
      </c>
      <c r="G5901" s="399">
        <v>97047</v>
      </c>
      <c r="H5901" s="399" t="s">
        <v>7368</v>
      </c>
      <c r="I5901" s="399" t="s">
        <v>1205</v>
      </c>
      <c r="J5901" s="399" t="s">
        <v>950</v>
      </c>
      <c r="K5901" s="400">
        <v>0.09</v>
      </c>
      <c r="L5901" s="399" t="s">
        <v>951</v>
      </c>
    </row>
    <row r="5902" spans="1:12" ht="13.5">
      <c r="A5902" s="399" t="s">
        <v>5855</v>
      </c>
      <c r="B5902" s="399" t="s">
        <v>7080</v>
      </c>
      <c r="C5902" s="399" t="s">
        <v>7346</v>
      </c>
      <c r="D5902" s="399" t="s">
        <v>7347</v>
      </c>
      <c r="E5902" s="400" t="s">
        <v>947</v>
      </c>
      <c r="F5902" s="399" t="s">
        <v>947</v>
      </c>
      <c r="G5902" s="399">
        <v>97048</v>
      </c>
      <c r="H5902" s="399" t="s">
        <v>7369</v>
      </c>
      <c r="I5902" s="399" t="s">
        <v>1205</v>
      </c>
      <c r="J5902" s="399" t="s">
        <v>950</v>
      </c>
      <c r="K5902" s="400">
        <v>7.0000000000000007E-2</v>
      </c>
      <c r="L5902" s="399" t="s">
        <v>951</v>
      </c>
    </row>
    <row r="5903" spans="1:12" ht="13.5">
      <c r="A5903" s="399" t="s">
        <v>5855</v>
      </c>
      <c r="B5903" s="399" t="s">
        <v>7080</v>
      </c>
      <c r="C5903" s="399" t="s">
        <v>7346</v>
      </c>
      <c r="D5903" s="399" t="s">
        <v>7347</v>
      </c>
      <c r="E5903" s="400" t="s">
        <v>947</v>
      </c>
      <c r="F5903" s="399" t="s">
        <v>947</v>
      </c>
      <c r="G5903" s="399">
        <v>97051</v>
      </c>
      <c r="H5903" s="399" t="s">
        <v>7370</v>
      </c>
      <c r="I5903" s="399" t="s">
        <v>949</v>
      </c>
      <c r="J5903" s="399" t="s">
        <v>950</v>
      </c>
      <c r="K5903" s="400">
        <v>0.55000000000000004</v>
      </c>
      <c r="L5903" s="399" t="s">
        <v>951</v>
      </c>
    </row>
    <row r="5904" spans="1:12" ht="13.5">
      <c r="A5904" s="399" t="s">
        <v>5855</v>
      </c>
      <c r="B5904" s="399" t="s">
        <v>7080</v>
      </c>
      <c r="C5904" s="399" t="s">
        <v>7346</v>
      </c>
      <c r="D5904" s="399" t="s">
        <v>7347</v>
      </c>
      <c r="E5904" s="400" t="s">
        <v>947</v>
      </c>
      <c r="F5904" s="399" t="s">
        <v>947</v>
      </c>
      <c r="G5904" s="399">
        <v>97053</v>
      </c>
      <c r="H5904" s="399" t="s">
        <v>7371</v>
      </c>
      <c r="I5904" s="399" t="s">
        <v>949</v>
      </c>
      <c r="J5904" s="399" t="s">
        <v>950</v>
      </c>
      <c r="K5904" s="400">
        <v>21.25</v>
      </c>
      <c r="L5904" s="399" t="s">
        <v>951</v>
      </c>
    </row>
    <row r="5905" spans="1:12" ht="13.5">
      <c r="A5905" s="399" t="s">
        <v>5855</v>
      </c>
      <c r="B5905" s="399" t="s">
        <v>7080</v>
      </c>
      <c r="C5905" s="399" t="s">
        <v>7346</v>
      </c>
      <c r="D5905" s="399" t="s">
        <v>7347</v>
      </c>
      <c r="E5905" s="400" t="s">
        <v>947</v>
      </c>
      <c r="F5905" s="399" t="s">
        <v>947</v>
      </c>
      <c r="G5905" s="399">
        <v>97062</v>
      </c>
      <c r="H5905" s="399" t="s">
        <v>7372</v>
      </c>
      <c r="I5905" s="399" t="s">
        <v>1205</v>
      </c>
      <c r="J5905" s="399" t="s">
        <v>950</v>
      </c>
      <c r="K5905" s="400">
        <v>5.45</v>
      </c>
      <c r="L5905" s="399" t="s">
        <v>951</v>
      </c>
    </row>
    <row r="5906" spans="1:12" ht="13.5">
      <c r="A5906" s="399" t="s">
        <v>5855</v>
      </c>
      <c r="B5906" s="399" t="s">
        <v>7080</v>
      </c>
      <c r="C5906" s="399" t="s">
        <v>7346</v>
      </c>
      <c r="D5906" s="399" t="s">
        <v>7347</v>
      </c>
      <c r="E5906" s="400" t="s">
        <v>947</v>
      </c>
      <c r="F5906" s="399" t="s">
        <v>947</v>
      </c>
      <c r="G5906" s="399">
        <v>97063</v>
      </c>
      <c r="H5906" s="399" t="s">
        <v>7373</v>
      </c>
      <c r="I5906" s="399" t="s">
        <v>1205</v>
      </c>
      <c r="J5906" s="399" t="s">
        <v>1037</v>
      </c>
      <c r="K5906" s="400">
        <v>7.72</v>
      </c>
      <c r="L5906" s="399" t="s">
        <v>951</v>
      </c>
    </row>
    <row r="5907" spans="1:12" ht="13.5">
      <c r="A5907" s="399" t="s">
        <v>5855</v>
      </c>
      <c r="B5907" s="399" t="s">
        <v>7080</v>
      </c>
      <c r="C5907" s="399" t="s">
        <v>7346</v>
      </c>
      <c r="D5907" s="399" t="s">
        <v>7347</v>
      </c>
      <c r="E5907" s="400" t="s">
        <v>947</v>
      </c>
      <c r="F5907" s="399" t="s">
        <v>947</v>
      </c>
      <c r="G5907" s="399">
        <v>97064</v>
      </c>
      <c r="H5907" s="399" t="s">
        <v>7374</v>
      </c>
      <c r="I5907" s="399" t="s">
        <v>949</v>
      </c>
      <c r="J5907" s="399" t="s">
        <v>1037</v>
      </c>
      <c r="K5907" s="400">
        <v>14.3</v>
      </c>
      <c r="L5907" s="399" t="s">
        <v>951</v>
      </c>
    </row>
    <row r="5908" spans="1:12" ht="13.5">
      <c r="A5908" s="399" t="s">
        <v>5855</v>
      </c>
      <c r="B5908" s="399" t="s">
        <v>7080</v>
      </c>
      <c r="C5908" s="399" t="s">
        <v>7346</v>
      </c>
      <c r="D5908" s="399" t="s">
        <v>7347</v>
      </c>
      <c r="E5908" s="400" t="s">
        <v>947</v>
      </c>
      <c r="F5908" s="399" t="s">
        <v>947</v>
      </c>
      <c r="G5908" s="399">
        <v>97065</v>
      </c>
      <c r="H5908" s="399" t="s">
        <v>7375</v>
      </c>
      <c r="I5908" s="399" t="s">
        <v>2331</v>
      </c>
      <c r="J5908" s="399" t="s">
        <v>1037</v>
      </c>
      <c r="K5908" s="400">
        <v>5.0199999999999996</v>
      </c>
      <c r="L5908" s="399" t="s">
        <v>951</v>
      </c>
    </row>
    <row r="5909" spans="1:12" ht="13.5">
      <c r="A5909" s="399" t="s">
        <v>5855</v>
      </c>
      <c r="B5909" s="399" t="s">
        <v>7080</v>
      </c>
      <c r="C5909" s="399" t="s">
        <v>7346</v>
      </c>
      <c r="D5909" s="399" t="s">
        <v>7347</v>
      </c>
      <c r="E5909" s="400" t="s">
        <v>947</v>
      </c>
      <c r="F5909" s="399" t="s">
        <v>947</v>
      </c>
      <c r="G5909" s="399">
        <v>97066</v>
      </c>
      <c r="H5909" s="399" t="s">
        <v>7376</v>
      </c>
      <c r="I5909" s="399" t="s">
        <v>1205</v>
      </c>
      <c r="J5909" s="399" t="s">
        <v>1037</v>
      </c>
      <c r="K5909" s="400">
        <v>52.55</v>
      </c>
      <c r="L5909" s="399" t="s">
        <v>951</v>
      </c>
    </row>
    <row r="5910" spans="1:12" ht="13.5">
      <c r="A5910" s="399" t="s">
        <v>5855</v>
      </c>
      <c r="B5910" s="399" t="s">
        <v>7080</v>
      </c>
      <c r="C5910" s="399" t="s">
        <v>7346</v>
      </c>
      <c r="D5910" s="399" t="s">
        <v>7347</v>
      </c>
      <c r="E5910" s="400" t="s">
        <v>947</v>
      </c>
      <c r="F5910" s="399" t="s">
        <v>947</v>
      </c>
      <c r="G5910" s="399">
        <v>97067</v>
      </c>
      <c r="H5910" s="399" t="s">
        <v>7377</v>
      </c>
      <c r="I5910" s="399" t="s">
        <v>949</v>
      </c>
      <c r="J5910" s="399" t="s">
        <v>1037</v>
      </c>
      <c r="K5910" s="400">
        <v>608.46</v>
      </c>
      <c r="L5910" s="399" t="s">
        <v>951</v>
      </c>
    </row>
    <row r="5911" spans="1:12" ht="13.5">
      <c r="A5911" s="399" t="s">
        <v>7378</v>
      </c>
      <c r="B5911" s="399" t="s">
        <v>7379</v>
      </c>
      <c r="C5911" s="399" t="s">
        <v>7380</v>
      </c>
      <c r="D5911" s="399" t="s">
        <v>7381</v>
      </c>
      <c r="E5911" s="400" t="s">
        <v>947</v>
      </c>
      <c r="F5911" s="399" t="s">
        <v>947</v>
      </c>
      <c r="G5911" s="399">
        <v>85421</v>
      </c>
      <c r="H5911" s="399" t="s">
        <v>7382</v>
      </c>
      <c r="I5911" s="399" t="s">
        <v>1205</v>
      </c>
      <c r="J5911" s="399" t="s">
        <v>1037</v>
      </c>
      <c r="K5911" s="400">
        <v>13.75</v>
      </c>
      <c r="L5911" s="399" t="s">
        <v>951</v>
      </c>
    </row>
    <row r="5912" spans="1:12" ht="13.5">
      <c r="A5912" s="399" t="s">
        <v>7378</v>
      </c>
      <c r="B5912" s="399" t="s">
        <v>7379</v>
      </c>
      <c r="C5912" s="399" t="s">
        <v>7380</v>
      </c>
      <c r="D5912" s="399" t="s">
        <v>7381</v>
      </c>
      <c r="E5912" s="400" t="s">
        <v>947</v>
      </c>
      <c r="F5912" s="399" t="s">
        <v>947</v>
      </c>
      <c r="G5912" s="399">
        <v>97621</v>
      </c>
      <c r="H5912" s="399" t="s">
        <v>7383</v>
      </c>
      <c r="I5912" s="399" t="s">
        <v>2331</v>
      </c>
      <c r="J5912" s="399" t="s">
        <v>1440</v>
      </c>
      <c r="K5912" s="400">
        <v>89.44</v>
      </c>
      <c r="L5912" s="399" t="s">
        <v>951</v>
      </c>
    </row>
    <row r="5913" spans="1:12" ht="13.5">
      <c r="A5913" s="399" t="s">
        <v>7378</v>
      </c>
      <c r="B5913" s="399" t="s">
        <v>7379</v>
      </c>
      <c r="C5913" s="399" t="s">
        <v>7380</v>
      </c>
      <c r="D5913" s="399" t="s">
        <v>7381</v>
      </c>
      <c r="E5913" s="400" t="s">
        <v>947</v>
      </c>
      <c r="F5913" s="399" t="s">
        <v>947</v>
      </c>
      <c r="G5913" s="399">
        <v>97622</v>
      </c>
      <c r="H5913" s="399" t="s">
        <v>7384</v>
      </c>
      <c r="I5913" s="399" t="s">
        <v>2331</v>
      </c>
      <c r="J5913" s="399" t="s">
        <v>1440</v>
      </c>
      <c r="K5913" s="400">
        <v>43.59</v>
      </c>
      <c r="L5913" s="399" t="s">
        <v>951</v>
      </c>
    </row>
    <row r="5914" spans="1:12" ht="13.5">
      <c r="A5914" s="399" t="s">
        <v>7378</v>
      </c>
      <c r="B5914" s="399" t="s">
        <v>7379</v>
      </c>
      <c r="C5914" s="399" t="s">
        <v>7380</v>
      </c>
      <c r="D5914" s="399" t="s">
        <v>7381</v>
      </c>
      <c r="E5914" s="400" t="s">
        <v>947</v>
      </c>
      <c r="F5914" s="399" t="s">
        <v>947</v>
      </c>
      <c r="G5914" s="399">
        <v>97623</v>
      </c>
      <c r="H5914" s="399" t="s">
        <v>7385</v>
      </c>
      <c r="I5914" s="399" t="s">
        <v>2331</v>
      </c>
      <c r="J5914" s="399" t="s">
        <v>1440</v>
      </c>
      <c r="K5914" s="400">
        <v>133.53</v>
      </c>
      <c r="L5914" s="399" t="s">
        <v>951</v>
      </c>
    </row>
    <row r="5915" spans="1:12" ht="13.5">
      <c r="A5915" s="399" t="s">
        <v>7378</v>
      </c>
      <c r="B5915" s="399" t="s">
        <v>7379</v>
      </c>
      <c r="C5915" s="399" t="s">
        <v>7380</v>
      </c>
      <c r="D5915" s="399" t="s">
        <v>7381</v>
      </c>
      <c r="E5915" s="400" t="s">
        <v>947</v>
      </c>
      <c r="F5915" s="399" t="s">
        <v>947</v>
      </c>
      <c r="G5915" s="399">
        <v>97624</v>
      </c>
      <c r="H5915" s="399" t="s">
        <v>7386</v>
      </c>
      <c r="I5915" s="399" t="s">
        <v>2331</v>
      </c>
      <c r="J5915" s="399" t="s">
        <v>1440</v>
      </c>
      <c r="K5915" s="400">
        <v>81.95</v>
      </c>
      <c r="L5915" s="399" t="s">
        <v>951</v>
      </c>
    </row>
    <row r="5916" spans="1:12" ht="13.5">
      <c r="A5916" s="399" t="s">
        <v>7378</v>
      </c>
      <c r="B5916" s="399" t="s">
        <v>7379</v>
      </c>
      <c r="C5916" s="399" t="s">
        <v>7380</v>
      </c>
      <c r="D5916" s="399" t="s">
        <v>7381</v>
      </c>
      <c r="E5916" s="400" t="s">
        <v>947</v>
      </c>
      <c r="F5916" s="399" t="s">
        <v>947</v>
      </c>
      <c r="G5916" s="399">
        <v>97625</v>
      </c>
      <c r="H5916" s="399" t="s">
        <v>7387</v>
      </c>
      <c r="I5916" s="399" t="s">
        <v>2331</v>
      </c>
      <c r="J5916" s="399" t="s">
        <v>950</v>
      </c>
      <c r="K5916" s="400">
        <v>33.979999999999997</v>
      </c>
      <c r="L5916" s="399" t="s">
        <v>951</v>
      </c>
    </row>
    <row r="5917" spans="1:12" ht="13.5">
      <c r="A5917" s="399" t="s">
        <v>7378</v>
      </c>
      <c r="B5917" s="399" t="s">
        <v>7379</v>
      </c>
      <c r="C5917" s="399" t="s">
        <v>7380</v>
      </c>
      <c r="D5917" s="399" t="s">
        <v>7381</v>
      </c>
      <c r="E5917" s="400" t="s">
        <v>947</v>
      </c>
      <c r="F5917" s="399" t="s">
        <v>947</v>
      </c>
      <c r="G5917" s="399">
        <v>97626</v>
      </c>
      <c r="H5917" s="399" t="s">
        <v>7388</v>
      </c>
      <c r="I5917" s="399" t="s">
        <v>2331</v>
      </c>
      <c r="J5917" s="399" t="s">
        <v>1037</v>
      </c>
      <c r="K5917" s="400">
        <v>461.21</v>
      </c>
      <c r="L5917" s="399" t="s">
        <v>951</v>
      </c>
    </row>
    <row r="5918" spans="1:12" ht="13.5">
      <c r="A5918" s="399" t="s">
        <v>7378</v>
      </c>
      <c r="B5918" s="399" t="s">
        <v>7379</v>
      </c>
      <c r="C5918" s="399" t="s">
        <v>7380</v>
      </c>
      <c r="D5918" s="399" t="s">
        <v>7381</v>
      </c>
      <c r="E5918" s="400" t="s">
        <v>947</v>
      </c>
      <c r="F5918" s="399" t="s">
        <v>947</v>
      </c>
      <c r="G5918" s="399">
        <v>97627</v>
      </c>
      <c r="H5918" s="399" t="s">
        <v>7389</v>
      </c>
      <c r="I5918" s="399" t="s">
        <v>2331</v>
      </c>
      <c r="J5918" s="399" t="s">
        <v>950</v>
      </c>
      <c r="K5918" s="400">
        <v>218.64</v>
      </c>
      <c r="L5918" s="399" t="s">
        <v>951</v>
      </c>
    </row>
    <row r="5919" spans="1:12" ht="13.5">
      <c r="A5919" s="399" t="s">
        <v>7378</v>
      </c>
      <c r="B5919" s="399" t="s">
        <v>7379</v>
      </c>
      <c r="C5919" s="399" t="s">
        <v>7380</v>
      </c>
      <c r="D5919" s="399" t="s">
        <v>7381</v>
      </c>
      <c r="E5919" s="400" t="s">
        <v>947</v>
      </c>
      <c r="F5919" s="399" t="s">
        <v>947</v>
      </c>
      <c r="G5919" s="399">
        <v>97628</v>
      </c>
      <c r="H5919" s="399" t="s">
        <v>7390</v>
      </c>
      <c r="I5919" s="399" t="s">
        <v>2331</v>
      </c>
      <c r="J5919" s="399" t="s">
        <v>1440</v>
      </c>
      <c r="K5919" s="400">
        <v>215.42</v>
      </c>
      <c r="L5919" s="399" t="s">
        <v>951</v>
      </c>
    </row>
    <row r="5920" spans="1:12" ht="13.5">
      <c r="A5920" s="399" t="s">
        <v>7378</v>
      </c>
      <c r="B5920" s="399" t="s">
        <v>7379</v>
      </c>
      <c r="C5920" s="399" t="s">
        <v>7380</v>
      </c>
      <c r="D5920" s="399" t="s">
        <v>7381</v>
      </c>
      <c r="E5920" s="400" t="s">
        <v>947</v>
      </c>
      <c r="F5920" s="399" t="s">
        <v>947</v>
      </c>
      <c r="G5920" s="399">
        <v>97629</v>
      </c>
      <c r="H5920" s="399" t="s">
        <v>7391</v>
      </c>
      <c r="I5920" s="399" t="s">
        <v>2331</v>
      </c>
      <c r="J5920" s="399" t="s">
        <v>950</v>
      </c>
      <c r="K5920" s="400">
        <v>99.16</v>
      </c>
      <c r="L5920" s="399" t="s">
        <v>951</v>
      </c>
    </row>
    <row r="5921" spans="1:12" ht="13.5">
      <c r="A5921" s="399" t="s">
        <v>7378</v>
      </c>
      <c r="B5921" s="399" t="s">
        <v>7379</v>
      </c>
      <c r="C5921" s="399" t="s">
        <v>7380</v>
      </c>
      <c r="D5921" s="399" t="s">
        <v>7381</v>
      </c>
      <c r="E5921" s="400" t="s">
        <v>947</v>
      </c>
      <c r="F5921" s="399" t="s">
        <v>947</v>
      </c>
      <c r="G5921" s="399">
        <v>97631</v>
      </c>
      <c r="H5921" s="399" t="s">
        <v>7392</v>
      </c>
      <c r="I5921" s="399" t="s">
        <v>1205</v>
      </c>
      <c r="J5921" s="399" t="s">
        <v>1440</v>
      </c>
      <c r="K5921" s="400">
        <v>2.57</v>
      </c>
      <c r="L5921" s="399" t="s">
        <v>951</v>
      </c>
    </row>
    <row r="5922" spans="1:12" ht="13.5">
      <c r="A5922" s="399" t="s">
        <v>7378</v>
      </c>
      <c r="B5922" s="399" t="s">
        <v>7379</v>
      </c>
      <c r="C5922" s="399" t="s">
        <v>7380</v>
      </c>
      <c r="D5922" s="399" t="s">
        <v>7381</v>
      </c>
      <c r="E5922" s="400" t="s">
        <v>947</v>
      </c>
      <c r="F5922" s="399" t="s">
        <v>947</v>
      </c>
      <c r="G5922" s="399">
        <v>97632</v>
      </c>
      <c r="H5922" s="399" t="s">
        <v>7393</v>
      </c>
      <c r="I5922" s="399" t="s">
        <v>949</v>
      </c>
      <c r="J5922" s="399" t="s">
        <v>1037</v>
      </c>
      <c r="K5922" s="400">
        <v>2.0099999999999998</v>
      </c>
      <c r="L5922" s="399" t="s">
        <v>951</v>
      </c>
    </row>
    <row r="5923" spans="1:12" ht="13.5">
      <c r="A5923" s="399" t="s">
        <v>7378</v>
      </c>
      <c r="B5923" s="399" t="s">
        <v>7379</v>
      </c>
      <c r="C5923" s="399" t="s">
        <v>7380</v>
      </c>
      <c r="D5923" s="399" t="s">
        <v>7381</v>
      </c>
      <c r="E5923" s="400" t="s">
        <v>947</v>
      </c>
      <c r="F5923" s="399" t="s">
        <v>947</v>
      </c>
      <c r="G5923" s="399">
        <v>97633</v>
      </c>
      <c r="H5923" s="399" t="s">
        <v>7394</v>
      </c>
      <c r="I5923" s="399" t="s">
        <v>1205</v>
      </c>
      <c r="J5923" s="399" t="s">
        <v>1037</v>
      </c>
      <c r="K5923" s="400">
        <v>17.63</v>
      </c>
      <c r="L5923" s="399" t="s">
        <v>951</v>
      </c>
    </row>
    <row r="5924" spans="1:12" ht="13.5">
      <c r="A5924" s="399" t="s">
        <v>7378</v>
      </c>
      <c r="B5924" s="399" t="s">
        <v>7379</v>
      </c>
      <c r="C5924" s="399" t="s">
        <v>7380</v>
      </c>
      <c r="D5924" s="399" t="s">
        <v>7381</v>
      </c>
      <c r="E5924" s="400" t="s">
        <v>947</v>
      </c>
      <c r="F5924" s="399" t="s">
        <v>947</v>
      </c>
      <c r="G5924" s="399">
        <v>97634</v>
      </c>
      <c r="H5924" s="399" t="s">
        <v>7395</v>
      </c>
      <c r="I5924" s="399" t="s">
        <v>1205</v>
      </c>
      <c r="J5924" s="399" t="s">
        <v>950</v>
      </c>
      <c r="K5924" s="400">
        <v>9.61</v>
      </c>
      <c r="L5924" s="399" t="s">
        <v>951</v>
      </c>
    </row>
    <row r="5925" spans="1:12" ht="13.5">
      <c r="A5925" s="399" t="s">
        <v>7378</v>
      </c>
      <c r="B5925" s="399" t="s">
        <v>7379</v>
      </c>
      <c r="C5925" s="399" t="s">
        <v>7380</v>
      </c>
      <c r="D5925" s="399" t="s">
        <v>7381</v>
      </c>
      <c r="E5925" s="400" t="s">
        <v>947</v>
      </c>
      <c r="F5925" s="399" t="s">
        <v>947</v>
      </c>
      <c r="G5925" s="399">
        <v>97635</v>
      </c>
      <c r="H5925" s="399" t="s">
        <v>7396</v>
      </c>
      <c r="I5925" s="399" t="s">
        <v>1205</v>
      </c>
      <c r="J5925" s="399" t="s">
        <v>1037</v>
      </c>
      <c r="K5925" s="400">
        <v>12.3</v>
      </c>
      <c r="L5925" s="399" t="s">
        <v>951</v>
      </c>
    </row>
    <row r="5926" spans="1:12" ht="13.5">
      <c r="A5926" s="399" t="s">
        <v>7378</v>
      </c>
      <c r="B5926" s="399" t="s">
        <v>7379</v>
      </c>
      <c r="C5926" s="399" t="s">
        <v>7380</v>
      </c>
      <c r="D5926" s="399" t="s">
        <v>7381</v>
      </c>
      <c r="E5926" s="400" t="s">
        <v>947</v>
      </c>
      <c r="F5926" s="399" t="s">
        <v>947</v>
      </c>
      <c r="G5926" s="399">
        <v>97636</v>
      </c>
      <c r="H5926" s="399" t="s">
        <v>7397</v>
      </c>
      <c r="I5926" s="399" t="s">
        <v>1205</v>
      </c>
      <c r="J5926" s="399" t="s">
        <v>950</v>
      </c>
      <c r="K5926" s="400">
        <v>8.92</v>
      </c>
      <c r="L5926" s="399" t="s">
        <v>951</v>
      </c>
    </row>
    <row r="5927" spans="1:12" ht="13.5">
      <c r="A5927" s="399" t="s">
        <v>7378</v>
      </c>
      <c r="B5927" s="399" t="s">
        <v>7379</v>
      </c>
      <c r="C5927" s="399" t="s">
        <v>7380</v>
      </c>
      <c r="D5927" s="399" t="s">
        <v>7381</v>
      </c>
      <c r="E5927" s="400" t="s">
        <v>947</v>
      </c>
      <c r="F5927" s="399" t="s">
        <v>947</v>
      </c>
      <c r="G5927" s="399">
        <v>97637</v>
      </c>
      <c r="H5927" s="399" t="s">
        <v>7398</v>
      </c>
      <c r="I5927" s="399" t="s">
        <v>1205</v>
      </c>
      <c r="J5927" s="399" t="s">
        <v>1037</v>
      </c>
      <c r="K5927" s="400">
        <v>2.02</v>
      </c>
      <c r="L5927" s="399" t="s">
        <v>951</v>
      </c>
    </row>
    <row r="5928" spans="1:12" ht="13.5">
      <c r="A5928" s="399" t="s">
        <v>7378</v>
      </c>
      <c r="B5928" s="399" t="s">
        <v>7379</v>
      </c>
      <c r="C5928" s="399" t="s">
        <v>7380</v>
      </c>
      <c r="D5928" s="399" t="s">
        <v>7381</v>
      </c>
      <c r="E5928" s="400" t="s">
        <v>947</v>
      </c>
      <c r="F5928" s="399" t="s">
        <v>947</v>
      </c>
      <c r="G5928" s="399">
        <v>97638</v>
      </c>
      <c r="H5928" s="399" t="s">
        <v>7399</v>
      </c>
      <c r="I5928" s="399" t="s">
        <v>1205</v>
      </c>
      <c r="J5928" s="399" t="s">
        <v>1037</v>
      </c>
      <c r="K5928" s="400">
        <v>5.89</v>
      </c>
      <c r="L5928" s="399" t="s">
        <v>951</v>
      </c>
    </row>
    <row r="5929" spans="1:12" ht="13.5">
      <c r="A5929" s="399" t="s">
        <v>7378</v>
      </c>
      <c r="B5929" s="399" t="s">
        <v>7379</v>
      </c>
      <c r="C5929" s="399" t="s">
        <v>7380</v>
      </c>
      <c r="D5929" s="399" t="s">
        <v>7381</v>
      </c>
      <c r="E5929" s="400" t="s">
        <v>947</v>
      </c>
      <c r="F5929" s="399" t="s">
        <v>947</v>
      </c>
      <c r="G5929" s="399">
        <v>97639</v>
      </c>
      <c r="H5929" s="399" t="s">
        <v>7400</v>
      </c>
      <c r="I5929" s="399" t="s">
        <v>1205</v>
      </c>
      <c r="J5929" s="399" t="s">
        <v>1440</v>
      </c>
      <c r="K5929" s="400">
        <v>15.64</v>
      </c>
      <c r="L5929" s="399" t="s">
        <v>951</v>
      </c>
    </row>
    <row r="5930" spans="1:12" ht="13.5">
      <c r="A5930" s="399" t="s">
        <v>7378</v>
      </c>
      <c r="B5930" s="399" t="s">
        <v>7379</v>
      </c>
      <c r="C5930" s="399" t="s">
        <v>7380</v>
      </c>
      <c r="D5930" s="399" t="s">
        <v>7381</v>
      </c>
      <c r="E5930" s="400" t="s">
        <v>947</v>
      </c>
      <c r="F5930" s="399" t="s">
        <v>947</v>
      </c>
      <c r="G5930" s="399">
        <v>97640</v>
      </c>
      <c r="H5930" s="399" t="s">
        <v>7401</v>
      </c>
      <c r="I5930" s="399" t="s">
        <v>1205</v>
      </c>
      <c r="J5930" s="399" t="s">
        <v>1037</v>
      </c>
      <c r="K5930" s="400">
        <v>1.28</v>
      </c>
      <c r="L5930" s="399" t="s">
        <v>951</v>
      </c>
    </row>
    <row r="5931" spans="1:12" ht="13.5">
      <c r="A5931" s="399" t="s">
        <v>7378</v>
      </c>
      <c r="B5931" s="399" t="s">
        <v>7379</v>
      </c>
      <c r="C5931" s="399" t="s">
        <v>7380</v>
      </c>
      <c r="D5931" s="399" t="s">
        <v>7381</v>
      </c>
      <c r="E5931" s="400" t="s">
        <v>947</v>
      </c>
      <c r="F5931" s="399" t="s">
        <v>947</v>
      </c>
      <c r="G5931" s="399">
        <v>97641</v>
      </c>
      <c r="H5931" s="399" t="s">
        <v>7402</v>
      </c>
      <c r="I5931" s="399" t="s">
        <v>1205</v>
      </c>
      <c r="J5931" s="399" t="s">
        <v>1037</v>
      </c>
      <c r="K5931" s="400">
        <v>3.91</v>
      </c>
      <c r="L5931" s="399" t="s">
        <v>951</v>
      </c>
    </row>
    <row r="5932" spans="1:12" ht="13.5">
      <c r="A5932" s="399" t="s">
        <v>7378</v>
      </c>
      <c r="B5932" s="399" t="s">
        <v>7379</v>
      </c>
      <c r="C5932" s="399" t="s">
        <v>7380</v>
      </c>
      <c r="D5932" s="399" t="s">
        <v>7381</v>
      </c>
      <c r="E5932" s="400" t="s">
        <v>947</v>
      </c>
      <c r="F5932" s="399" t="s">
        <v>947</v>
      </c>
      <c r="G5932" s="399">
        <v>97642</v>
      </c>
      <c r="H5932" s="399" t="s">
        <v>7403</v>
      </c>
      <c r="I5932" s="399" t="s">
        <v>1205</v>
      </c>
      <c r="J5932" s="399" t="s">
        <v>1037</v>
      </c>
      <c r="K5932" s="400">
        <v>2.29</v>
      </c>
      <c r="L5932" s="399" t="s">
        <v>951</v>
      </c>
    </row>
    <row r="5933" spans="1:12" ht="13.5">
      <c r="A5933" s="399" t="s">
        <v>7378</v>
      </c>
      <c r="B5933" s="399" t="s">
        <v>7379</v>
      </c>
      <c r="C5933" s="399" t="s">
        <v>7380</v>
      </c>
      <c r="D5933" s="399" t="s">
        <v>7381</v>
      </c>
      <c r="E5933" s="400" t="s">
        <v>947</v>
      </c>
      <c r="F5933" s="399" t="s">
        <v>947</v>
      </c>
      <c r="G5933" s="399">
        <v>97643</v>
      </c>
      <c r="H5933" s="399" t="s">
        <v>7404</v>
      </c>
      <c r="I5933" s="399" t="s">
        <v>1205</v>
      </c>
      <c r="J5933" s="399" t="s">
        <v>1440</v>
      </c>
      <c r="K5933" s="400">
        <v>19.21</v>
      </c>
      <c r="L5933" s="399" t="s">
        <v>951</v>
      </c>
    </row>
    <row r="5934" spans="1:12" ht="13.5">
      <c r="A5934" s="399" t="s">
        <v>7378</v>
      </c>
      <c r="B5934" s="399" t="s">
        <v>7379</v>
      </c>
      <c r="C5934" s="399" t="s">
        <v>7380</v>
      </c>
      <c r="D5934" s="399" t="s">
        <v>7381</v>
      </c>
      <c r="E5934" s="400" t="s">
        <v>947</v>
      </c>
      <c r="F5934" s="399" t="s">
        <v>947</v>
      </c>
      <c r="G5934" s="399">
        <v>97644</v>
      </c>
      <c r="H5934" s="399" t="s">
        <v>7405</v>
      </c>
      <c r="I5934" s="399" t="s">
        <v>1205</v>
      </c>
      <c r="J5934" s="399" t="s">
        <v>1440</v>
      </c>
      <c r="K5934" s="400">
        <v>7.23</v>
      </c>
      <c r="L5934" s="399" t="s">
        <v>951</v>
      </c>
    </row>
    <row r="5935" spans="1:12" ht="13.5">
      <c r="A5935" s="399" t="s">
        <v>7378</v>
      </c>
      <c r="B5935" s="399" t="s">
        <v>7379</v>
      </c>
      <c r="C5935" s="399" t="s">
        <v>7380</v>
      </c>
      <c r="D5935" s="399" t="s">
        <v>7381</v>
      </c>
      <c r="E5935" s="400" t="s">
        <v>947</v>
      </c>
      <c r="F5935" s="399" t="s">
        <v>947</v>
      </c>
      <c r="G5935" s="399">
        <v>97645</v>
      </c>
      <c r="H5935" s="399" t="s">
        <v>7406</v>
      </c>
      <c r="I5935" s="399" t="s">
        <v>1205</v>
      </c>
      <c r="J5935" s="399" t="s">
        <v>1037</v>
      </c>
      <c r="K5935" s="400">
        <v>24.1</v>
      </c>
      <c r="L5935" s="399" t="s">
        <v>951</v>
      </c>
    </row>
    <row r="5936" spans="1:12" ht="13.5">
      <c r="A5936" s="399" t="s">
        <v>7378</v>
      </c>
      <c r="B5936" s="399" t="s">
        <v>7379</v>
      </c>
      <c r="C5936" s="399" t="s">
        <v>7380</v>
      </c>
      <c r="D5936" s="399" t="s">
        <v>7381</v>
      </c>
      <c r="E5936" s="400" t="s">
        <v>947</v>
      </c>
      <c r="F5936" s="399" t="s">
        <v>947</v>
      </c>
      <c r="G5936" s="399">
        <v>97647</v>
      </c>
      <c r="H5936" s="399" t="s">
        <v>7407</v>
      </c>
      <c r="I5936" s="399" t="s">
        <v>1205</v>
      </c>
      <c r="J5936" s="399" t="s">
        <v>1037</v>
      </c>
      <c r="K5936" s="400">
        <v>2.77</v>
      </c>
      <c r="L5936" s="399" t="s">
        <v>951</v>
      </c>
    </row>
    <row r="5937" spans="1:12" ht="13.5">
      <c r="A5937" s="399" t="s">
        <v>7378</v>
      </c>
      <c r="B5937" s="399" t="s">
        <v>7379</v>
      </c>
      <c r="C5937" s="399" t="s">
        <v>7380</v>
      </c>
      <c r="D5937" s="399" t="s">
        <v>7381</v>
      </c>
      <c r="E5937" s="400" t="s">
        <v>947</v>
      </c>
      <c r="F5937" s="399" t="s">
        <v>947</v>
      </c>
      <c r="G5937" s="399">
        <v>97648</v>
      </c>
      <c r="H5937" s="399" t="s">
        <v>7408</v>
      </c>
      <c r="I5937" s="399" t="s">
        <v>1205</v>
      </c>
      <c r="J5937" s="399" t="s">
        <v>1037</v>
      </c>
      <c r="K5937" s="400">
        <v>1.59</v>
      </c>
      <c r="L5937" s="399" t="s">
        <v>951</v>
      </c>
    </row>
    <row r="5938" spans="1:12" ht="13.5">
      <c r="A5938" s="399" t="s">
        <v>7378</v>
      </c>
      <c r="B5938" s="399" t="s">
        <v>7379</v>
      </c>
      <c r="C5938" s="399" t="s">
        <v>7380</v>
      </c>
      <c r="D5938" s="399" t="s">
        <v>7381</v>
      </c>
      <c r="E5938" s="400" t="s">
        <v>947</v>
      </c>
      <c r="F5938" s="399" t="s">
        <v>947</v>
      </c>
      <c r="G5938" s="399">
        <v>97649</v>
      </c>
      <c r="H5938" s="399" t="s">
        <v>7409</v>
      </c>
      <c r="I5938" s="399" t="s">
        <v>1205</v>
      </c>
      <c r="J5938" s="399" t="s">
        <v>950</v>
      </c>
      <c r="K5938" s="400">
        <v>3.36</v>
      </c>
      <c r="L5938" s="399" t="s">
        <v>951</v>
      </c>
    </row>
    <row r="5939" spans="1:12" ht="13.5">
      <c r="A5939" s="399" t="s">
        <v>7378</v>
      </c>
      <c r="B5939" s="399" t="s">
        <v>7379</v>
      </c>
      <c r="C5939" s="399" t="s">
        <v>7380</v>
      </c>
      <c r="D5939" s="399" t="s">
        <v>7381</v>
      </c>
      <c r="E5939" s="400" t="s">
        <v>947</v>
      </c>
      <c r="F5939" s="399" t="s">
        <v>947</v>
      </c>
      <c r="G5939" s="399">
        <v>97650</v>
      </c>
      <c r="H5939" s="399" t="s">
        <v>7410</v>
      </c>
      <c r="I5939" s="399" t="s">
        <v>1205</v>
      </c>
      <c r="J5939" s="399" t="s">
        <v>1037</v>
      </c>
      <c r="K5939" s="400">
        <v>5.97</v>
      </c>
      <c r="L5939" s="399" t="s">
        <v>951</v>
      </c>
    </row>
    <row r="5940" spans="1:12" ht="13.5">
      <c r="A5940" s="399" t="s">
        <v>7378</v>
      </c>
      <c r="B5940" s="399" t="s">
        <v>7379</v>
      </c>
      <c r="C5940" s="399" t="s">
        <v>7380</v>
      </c>
      <c r="D5940" s="399" t="s">
        <v>7381</v>
      </c>
      <c r="E5940" s="400" t="s">
        <v>947</v>
      </c>
      <c r="F5940" s="399" t="s">
        <v>947</v>
      </c>
      <c r="G5940" s="399">
        <v>97651</v>
      </c>
      <c r="H5940" s="399" t="s">
        <v>7411</v>
      </c>
      <c r="I5940" s="399" t="s">
        <v>1036</v>
      </c>
      <c r="J5940" s="399" t="s">
        <v>1037</v>
      </c>
      <c r="K5940" s="400">
        <v>66.2</v>
      </c>
      <c r="L5940" s="399" t="s">
        <v>951</v>
      </c>
    </row>
    <row r="5941" spans="1:12" ht="13.5">
      <c r="A5941" s="399" t="s">
        <v>7378</v>
      </c>
      <c r="B5941" s="399" t="s">
        <v>7379</v>
      </c>
      <c r="C5941" s="399" t="s">
        <v>7380</v>
      </c>
      <c r="D5941" s="399" t="s">
        <v>7381</v>
      </c>
      <c r="E5941" s="400" t="s">
        <v>947</v>
      </c>
      <c r="F5941" s="399" t="s">
        <v>947</v>
      </c>
      <c r="G5941" s="399">
        <v>97652</v>
      </c>
      <c r="H5941" s="399" t="s">
        <v>7412</v>
      </c>
      <c r="I5941" s="399" t="s">
        <v>1036</v>
      </c>
      <c r="J5941" s="399" t="s">
        <v>1037</v>
      </c>
      <c r="K5941" s="400">
        <v>150.09</v>
      </c>
      <c r="L5941" s="399" t="s">
        <v>951</v>
      </c>
    </row>
    <row r="5942" spans="1:12" ht="13.5">
      <c r="A5942" s="399" t="s">
        <v>7378</v>
      </c>
      <c r="B5942" s="399" t="s">
        <v>7379</v>
      </c>
      <c r="C5942" s="399" t="s">
        <v>7380</v>
      </c>
      <c r="D5942" s="399" t="s">
        <v>7381</v>
      </c>
      <c r="E5942" s="400" t="s">
        <v>947</v>
      </c>
      <c r="F5942" s="399" t="s">
        <v>947</v>
      </c>
      <c r="G5942" s="399">
        <v>97653</v>
      </c>
      <c r="H5942" s="399" t="s">
        <v>7413</v>
      </c>
      <c r="I5942" s="399" t="s">
        <v>1036</v>
      </c>
      <c r="J5942" s="399" t="s">
        <v>950</v>
      </c>
      <c r="K5942" s="400">
        <v>82.76</v>
      </c>
      <c r="L5942" s="399" t="s">
        <v>951</v>
      </c>
    </row>
    <row r="5943" spans="1:12" ht="13.5">
      <c r="A5943" s="399" t="s">
        <v>7378</v>
      </c>
      <c r="B5943" s="399" t="s">
        <v>7379</v>
      </c>
      <c r="C5943" s="399" t="s">
        <v>7380</v>
      </c>
      <c r="D5943" s="399" t="s">
        <v>7381</v>
      </c>
      <c r="E5943" s="400" t="s">
        <v>947</v>
      </c>
      <c r="F5943" s="399" t="s">
        <v>947</v>
      </c>
      <c r="G5943" s="399">
        <v>97654</v>
      </c>
      <c r="H5943" s="399" t="s">
        <v>7414</v>
      </c>
      <c r="I5943" s="399" t="s">
        <v>1036</v>
      </c>
      <c r="J5943" s="399" t="s">
        <v>950</v>
      </c>
      <c r="K5943" s="400">
        <v>105.72</v>
      </c>
      <c r="L5943" s="399" t="s">
        <v>951</v>
      </c>
    </row>
    <row r="5944" spans="1:12" ht="13.5">
      <c r="A5944" s="399" t="s">
        <v>7378</v>
      </c>
      <c r="B5944" s="399" t="s">
        <v>7379</v>
      </c>
      <c r="C5944" s="399" t="s">
        <v>7380</v>
      </c>
      <c r="D5944" s="399" t="s">
        <v>7381</v>
      </c>
      <c r="E5944" s="400" t="s">
        <v>947</v>
      </c>
      <c r="F5944" s="399" t="s">
        <v>947</v>
      </c>
      <c r="G5944" s="399">
        <v>97655</v>
      </c>
      <c r="H5944" s="399" t="s">
        <v>7415</v>
      </c>
      <c r="I5944" s="399" t="s">
        <v>1205</v>
      </c>
      <c r="J5944" s="399" t="s">
        <v>950</v>
      </c>
      <c r="K5944" s="400">
        <v>16.52</v>
      </c>
      <c r="L5944" s="399" t="s">
        <v>951</v>
      </c>
    </row>
    <row r="5945" spans="1:12" ht="13.5">
      <c r="A5945" s="399" t="s">
        <v>7378</v>
      </c>
      <c r="B5945" s="399" t="s">
        <v>7379</v>
      </c>
      <c r="C5945" s="399" t="s">
        <v>7380</v>
      </c>
      <c r="D5945" s="399" t="s">
        <v>7381</v>
      </c>
      <c r="E5945" s="400" t="s">
        <v>947</v>
      </c>
      <c r="F5945" s="399" t="s">
        <v>947</v>
      </c>
      <c r="G5945" s="399">
        <v>97656</v>
      </c>
      <c r="H5945" s="399" t="s">
        <v>7416</v>
      </c>
      <c r="I5945" s="399" t="s">
        <v>1036</v>
      </c>
      <c r="J5945" s="399" t="s">
        <v>950</v>
      </c>
      <c r="K5945" s="400">
        <v>167.31</v>
      </c>
      <c r="L5945" s="399" t="s">
        <v>951</v>
      </c>
    </row>
    <row r="5946" spans="1:12" ht="13.5">
      <c r="A5946" s="399" t="s">
        <v>7378</v>
      </c>
      <c r="B5946" s="399" t="s">
        <v>7379</v>
      </c>
      <c r="C5946" s="399" t="s">
        <v>7380</v>
      </c>
      <c r="D5946" s="399" t="s">
        <v>7381</v>
      </c>
      <c r="E5946" s="400" t="s">
        <v>947</v>
      </c>
      <c r="F5946" s="399" t="s">
        <v>947</v>
      </c>
      <c r="G5946" s="399">
        <v>97657</v>
      </c>
      <c r="H5946" s="399" t="s">
        <v>7417</v>
      </c>
      <c r="I5946" s="399" t="s">
        <v>1036</v>
      </c>
      <c r="J5946" s="399" t="s">
        <v>950</v>
      </c>
      <c r="K5946" s="400">
        <v>331.62</v>
      </c>
      <c r="L5946" s="399" t="s">
        <v>951</v>
      </c>
    </row>
    <row r="5947" spans="1:12" ht="13.5">
      <c r="A5947" s="399" t="s">
        <v>7378</v>
      </c>
      <c r="B5947" s="399" t="s">
        <v>7379</v>
      </c>
      <c r="C5947" s="399" t="s">
        <v>7380</v>
      </c>
      <c r="D5947" s="399" t="s">
        <v>7381</v>
      </c>
      <c r="E5947" s="400" t="s">
        <v>947</v>
      </c>
      <c r="F5947" s="399" t="s">
        <v>947</v>
      </c>
      <c r="G5947" s="399">
        <v>97658</v>
      </c>
      <c r="H5947" s="399" t="s">
        <v>7418</v>
      </c>
      <c r="I5947" s="399" t="s">
        <v>1036</v>
      </c>
      <c r="J5947" s="399" t="s">
        <v>950</v>
      </c>
      <c r="K5947" s="400">
        <v>123.32</v>
      </c>
      <c r="L5947" s="399" t="s">
        <v>951</v>
      </c>
    </row>
    <row r="5948" spans="1:12" ht="13.5">
      <c r="A5948" s="399" t="s">
        <v>7378</v>
      </c>
      <c r="B5948" s="399" t="s">
        <v>7379</v>
      </c>
      <c r="C5948" s="399" t="s">
        <v>7380</v>
      </c>
      <c r="D5948" s="399" t="s">
        <v>7381</v>
      </c>
      <c r="E5948" s="400" t="s">
        <v>947</v>
      </c>
      <c r="F5948" s="399" t="s">
        <v>947</v>
      </c>
      <c r="G5948" s="399">
        <v>97659</v>
      </c>
      <c r="H5948" s="399" t="s">
        <v>7419</v>
      </c>
      <c r="I5948" s="399" t="s">
        <v>1036</v>
      </c>
      <c r="J5948" s="399" t="s">
        <v>950</v>
      </c>
      <c r="K5948" s="400">
        <v>170.92</v>
      </c>
      <c r="L5948" s="399" t="s">
        <v>951</v>
      </c>
    </row>
    <row r="5949" spans="1:12" ht="13.5">
      <c r="A5949" s="399" t="s">
        <v>7378</v>
      </c>
      <c r="B5949" s="399" t="s">
        <v>7379</v>
      </c>
      <c r="C5949" s="399" t="s">
        <v>7380</v>
      </c>
      <c r="D5949" s="399" t="s">
        <v>7381</v>
      </c>
      <c r="E5949" s="400" t="s">
        <v>947</v>
      </c>
      <c r="F5949" s="399" t="s">
        <v>947</v>
      </c>
      <c r="G5949" s="399">
        <v>97660</v>
      </c>
      <c r="H5949" s="399" t="s">
        <v>7420</v>
      </c>
      <c r="I5949" s="399" t="s">
        <v>1036</v>
      </c>
      <c r="J5949" s="399" t="s">
        <v>1440</v>
      </c>
      <c r="K5949" s="400">
        <v>0.52</v>
      </c>
      <c r="L5949" s="399" t="s">
        <v>951</v>
      </c>
    </row>
    <row r="5950" spans="1:12" ht="13.5">
      <c r="A5950" s="399" t="s">
        <v>7378</v>
      </c>
      <c r="B5950" s="399" t="s">
        <v>7379</v>
      </c>
      <c r="C5950" s="399" t="s">
        <v>7380</v>
      </c>
      <c r="D5950" s="399" t="s">
        <v>7381</v>
      </c>
      <c r="E5950" s="400" t="s">
        <v>947</v>
      </c>
      <c r="F5950" s="399" t="s">
        <v>947</v>
      </c>
      <c r="G5950" s="399">
        <v>97661</v>
      </c>
      <c r="H5950" s="399" t="s">
        <v>7421</v>
      </c>
      <c r="I5950" s="399" t="s">
        <v>949</v>
      </c>
      <c r="J5950" s="399" t="s">
        <v>1440</v>
      </c>
      <c r="K5950" s="400">
        <v>0.52</v>
      </c>
      <c r="L5950" s="399" t="s">
        <v>951</v>
      </c>
    </row>
    <row r="5951" spans="1:12" ht="13.5">
      <c r="A5951" s="399" t="s">
        <v>7378</v>
      </c>
      <c r="B5951" s="399" t="s">
        <v>7379</v>
      </c>
      <c r="C5951" s="399" t="s">
        <v>7380</v>
      </c>
      <c r="D5951" s="399" t="s">
        <v>7381</v>
      </c>
      <c r="E5951" s="400" t="s">
        <v>947</v>
      </c>
      <c r="F5951" s="399" t="s">
        <v>947</v>
      </c>
      <c r="G5951" s="399">
        <v>97662</v>
      </c>
      <c r="H5951" s="399" t="s">
        <v>7422</v>
      </c>
      <c r="I5951" s="399" t="s">
        <v>949</v>
      </c>
      <c r="J5951" s="399" t="s">
        <v>1440</v>
      </c>
      <c r="K5951" s="400">
        <v>0.38</v>
      </c>
      <c r="L5951" s="399" t="s">
        <v>951</v>
      </c>
    </row>
    <row r="5952" spans="1:12" ht="13.5">
      <c r="A5952" s="399" t="s">
        <v>7378</v>
      </c>
      <c r="B5952" s="399" t="s">
        <v>7379</v>
      </c>
      <c r="C5952" s="399" t="s">
        <v>7380</v>
      </c>
      <c r="D5952" s="399" t="s">
        <v>7381</v>
      </c>
      <c r="E5952" s="400" t="s">
        <v>947</v>
      </c>
      <c r="F5952" s="399" t="s">
        <v>947</v>
      </c>
      <c r="G5952" s="399">
        <v>97663</v>
      </c>
      <c r="H5952" s="399" t="s">
        <v>7423</v>
      </c>
      <c r="I5952" s="399" t="s">
        <v>1036</v>
      </c>
      <c r="J5952" s="399" t="s">
        <v>1440</v>
      </c>
      <c r="K5952" s="400">
        <v>9.57</v>
      </c>
      <c r="L5952" s="399" t="s">
        <v>951</v>
      </c>
    </row>
    <row r="5953" spans="1:12" ht="13.5">
      <c r="A5953" s="399" t="s">
        <v>7378</v>
      </c>
      <c r="B5953" s="399" t="s">
        <v>7379</v>
      </c>
      <c r="C5953" s="399" t="s">
        <v>7380</v>
      </c>
      <c r="D5953" s="399" t="s">
        <v>7381</v>
      </c>
      <c r="E5953" s="400" t="s">
        <v>947</v>
      </c>
      <c r="F5953" s="399" t="s">
        <v>947</v>
      </c>
      <c r="G5953" s="399">
        <v>97664</v>
      </c>
      <c r="H5953" s="399" t="s">
        <v>7424</v>
      </c>
      <c r="I5953" s="399" t="s">
        <v>1036</v>
      </c>
      <c r="J5953" s="399" t="s">
        <v>1440</v>
      </c>
      <c r="K5953" s="400">
        <v>1.19</v>
      </c>
      <c r="L5953" s="399" t="s">
        <v>951</v>
      </c>
    </row>
    <row r="5954" spans="1:12" ht="13.5">
      <c r="A5954" s="399" t="s">
        <v>7378</v>
      </c>
      <c r="B5954" s="399" t="s">
        <v>7379</v>
      </c>
      <c r="C5954" s="399" t="s">
        <v>7380</v>
      </c>
      <c r="D5954" s="399" t="s">
        <v>7381</v>
      </c>
      <c r="E5954" s="400" t="s">
        <v>947</v>
      </c>
      <c r="F5954" s="399" t="s">
        <v>947</v>
      </c>
      <c r="G5954" s="399">
        <v>97665</v>
      </c>
      <c r="H5954" s="399" t="s">
        <v>7425</v>
      </c>
      <c r="I5954" s="399" t="s">
        <v>1036</v>
      </c>
      <c r="J5954" s="399" t="s">
        <v>1440</v>
      </c>
      <c r="K5954" s="400">
        <v>1</v>
      </c>
      <c r="L5954" s="399" t="s">
        <v>951</v>
      </c>
    </row>
    <row r="5955" spans="1:12" ht="13.5">
      <c r="A5955" s="399" t="s">
        <v>7378</v>
      </c>
      <c r="B5955" s="399" t="s">
        <v>7379</v>
      </c>
      <c r="C5955" s="399" t="s">
        <v>7380</v>
      </c>
      <c r="D5955" s="399" t="s">
        <v>7381</v>
      </c>
      <c r="E5955" s="400" t="s">
        <v>947</v>
      </c>
      <c r="F5955" s="399" t="s">
        <v>947</v>
      </c>
      <c r="G5955" s="399">
        <v>97666</v>
      </c>
      <c r="H5955" s="399" t="s">
        <v>7426</v>
      </c>
      <c r="I5955" s="399" t="s">
        <v>1036</v>
      </c>
      <c r="J5955" s="399" t="s">
        <v>1440</v>
      </c>
      <c r="K5955" s="400">
        <v>6.97</v>
      </c>
      <c r="L5955" s="399" t="s">
        <v>951</v>
      </c>
    </row>
    <row r="5956" spans="1:12" ht="13.5">
      <c r="A5956" s="399" t="s">
        <v>7427</v>
      </c>
      <c r="B5956" s="399" t="s">
        <v>7428</v>
      </c>
      <c r="C5956" s="399" t="s">
        <v>7429</v>
      </c>
      <c r="D5956" s="399" t="s">
        <v>7430</v>
      </c>
      <c r="E5956" s="400" t="s">
        <v>947</v>
      </c>
      <c r="F5956" s="399" t="s">
        <v>947</v>
      </c>
      <c r="G5956" s="399">
        <v>95967</v>
      </c>
      <c r="H5956" s="399" t="s">
        <v>7431</v>
      </c>
      <c r="I5956" s="399" t="s">
        <v>96</v>
      </c>
      <c r="J5956" s="399" t="s">
        <v>1037</v>
      </c>
      <c r="K5956" s="400">
        <v>117.3</v>
      </c>
      <c r="L5956" s="399" t="s">
        <v>951</v>
      </c>
    </row>
    <row r="5957" spans="1:12" ht="13.5">
      <c r="A5957" s="399" t="s">
        <v>7427</v>
      </c>
      <c r="B5957" s="399" t="s">
        <v>7428</v>
      </c>
      <c r="C5957" s="399" t="s">
        <v>7432</v>
      </c>
      <c r="D5957" s="399" t="s">
        <v>7433</v>
      </c>
      <c r="E5957" s="400" t="s">
        <v>947</v>
      </c>
      <c r="F5957" s="399" t="s">
        <v>947</v>
      </c>
      <c r="G5957" s="399">
        <v>99058</v>
      </c>
      <c r="H5957" s="399" t="s">
        <v>7434</v>
      </c>
      <c r="I5957" s="399" t="s">
        <v>1036</v>
      </c>
      <c r="J5957" s="399" t="s">
        <v>950</v>
      </c>
      <c r="K5957" s="400">
        <v>7.19</v>
      </c>
      <c r="L5957" s="399" t="s">
        <v>951</v>
      </c>
    </row>
    <row r="5958" spans="1:12" ht="13.5">
      <c r="A5958" s="399" t="s">
        <v>7427</v>
      </c>
      <c r="B5958" s="399" t="s">
        <v>7428</v>
      </c>
      <c r="C5958" s="399" t="s">
        <v>7432</v>
      </c>
      <c r="D5958" s="399" t="s">
        <v>7433</v>
      </c>
      <c r="E5958" s="400" t="s">
        <v>947</v>
      </c>
      <c r="F5958" s="399" t="s">
        <v>947</v>
      </c>
      <c r="G5958" s="399">
        <v>99059</v>
      </c>
      <c r="H5958" s="399" t="s">
        <v>7435</v>
      </c>
      <c r="I5958" s="399" t="s">
        <v>949</v>
      </c>
      <c r="J5958" s="399" t="s">
        <v>1037</v>
      </c>
      <c r="K5958" s="400">
        <v>40.78</v>
      </c>
      <c r="L5958" s="399" t="s">
        <v>951</v>
      </c>
    </row>
    <row r="5959" spans="1:12" ht="13.5">
      <c r="A5959" s="399" t="s">
        <v>7427</v>
      </c>
      <c r="B5959" s="399" t="s">
        <v>7428</v>
      </c>
      <c r="C5959" s="399" t="s">
        <v>7432</v>
      </c>
      <c r="D5959" s="399" t="s">
        <v>7433</v>
      </c>
      <c r="E5959" s="400" t="s">
        <v>947</v>
      </c>
      <c r="F5959" s="399" t="s">
        <v>947</v>
      </c>
      <c r="G5959" s="399">
        <v>99060</v>
      </c>
      <c r="H5959" s="399" t="s">
        <v>7436</v>
      </c>
      <c r="I5959" s="399" t="s">
        <v>1036</v>
      </c>
      <c r="J5959" s="399" t="s">
        <v>1037</v>
      </c>
      <c r="K5959" s="400">
        <v>108.06</v>
      </c>
      <c r="L5959" s="399" t="s">
        <v>951</v>
      </c>
    </row>
    <row r="5960" spans="1:12" ht="13.5">
      <c r="A5960" s="399" t="s">
        <v>7427</v>
      </c>
      <c r="B5960" s="399" t="s">
        <v>7428</v>
      </c>
      <c r="C5960" s="399" t="s">
        <v>7432</v>
      </c>
      <c r="D5960" s="399" t="s">
        <v>7433</v>
      </c>
      <c r="E5960" s="400" t="s">
        <v>947</v>
      </c>
      <c r="F5960" s="399" t="s">
        <v>947</v>
      </c>
      <c r="G5960" s="399">
        <v>99061</v>
      </c>
      <c r="H5960" s="399" t="s">
        <v>7437</v>
      </c>
      <c r="I5960" s="399" t="s">
        <v>1036</v>
      </c>
      <c r="J5960" s="399" t="s">
        <v>1037</v>
      </c>
      <c r="K5960" s="400">
        <v>72</v>
      </c>
      <c r="L5960" s="399" t="s">
        <v>951</v>
      </c>
    </row>
    <row r="5961" spans="1:12" ht="13.5">
      <c r="A5961" s="399" t="s">
        <v>7427</v>
      </c>
      <c r="B5961" s="399" t="s">
        <v>7428</v>
      </c>
      <c r="C5961" s="399" t="s">
        <v>7432</v>
      </c>
      <c r="D5961" s="399" t="s">
        <v>7433</v>
      </c>
      <c r="E5961" s="400" t="s">
        <v>947</v>
      </c>
      <c r="F5961" s="399" t="s">
        <v>947</v>
      </c>
      <c r="G5961" s="399">
        <v>99062</v>
      </c>
      <c r="H5961" s="399" t="s">
        <v>7438</v>
      </c>
      <c r="I5961" s="399" t="s">
        <v>1036</v>
      </c>
      <c r="J5961" s="399" t="s">
        <v>1037</v>
      </c>
      <c r="K5961" s="400">
        <v>2.06</v>
      </c>
      <c r="L5961" s="399" t="s">
        <v>951</v>
      </c>
    </row>
    <row r="5962" spans="1:12" ht="13.5">
      <c r="A5962" s="399" t="s">
        <v>7427</v>
      </c>
      <c r="B5962" s="399" t="s">
        <v>7428</v>
      </c>
      <c r="C5962" s="399" t="s">
        <v>7432</v>
      </c>
      <c r="D5962" s="399" t="s">
        <v>7433</v>
      </c>
      <c r="E5962" s="400" t="s">
        <v>947</v>
      </c>
      <c r="F5962" s="399" t="s">
        <v>947</v>
      </c>
      <c r="G5962" s="399">
        <v>99063</v>
      </c>
      <c r="H5962" s="399" t="s">
        <v>7439</v>
      </c>
      <c r="I5962" s="399" t="s">
        <v>949</v>
      </c>
      <c r="J5962" s="399" t="s">
        <v>1037</v>
      </c>
      <c r="K5962" s="400">
        <v>3.6</v>
      </c>
      <c r="L5962" s="399" t="s">
        <v>951</v>
      </c>
    </row>
    <row r="5963" spans="1:12" ht="13.5">
      <c r="A5963" s="399" t="s">
        <v>7427</v>
      </c>
      <c r="B5963" s="399" t="s">
        <v>7428</v>
      </c>
      <c r="C5963" s="399" t="s">
        <v>7432</v>
      </c>
      <c r="D5963" s="399" t="s">
        <v>7433</v>
      </c>
      <c r="E5963" s="400" t="s">
        <v>947</v>
      </c>
      <c r="F5963" s="399" t="s">
        <v>947</v>
      </c>
      <c r="G5963" s="399">
        <v>99064</v>
      </c>
      <c r="H5963" s="399" t="s">
        <v>7440</v>
      </c>
      <c r="I5963" s="399" t="s">
        <v>949</v>
      </c>
      <c r="J5963" s="399" t="s">
        <v>950</v>
      </c>
      <c r="K5963" s="400">
        <v>0.35</v>
      </c>
      <c r="L5963" s="399" t="s">
        <v>951</v>
      </c>
    </row>
    <row r="5964" spans="1:12" ht="13.5">
      <c r="A5964" s="399" t="s">
        <v>7441</v>
      </c>
      <c r="B5964" s="399" t="s">
        <v>7442</v>
      </c>
      <c r="C5964" s="399" t="s">
        <v>7443</v>
      </c>
      <c r="D5964" s="399" t="s">
        <v>7444</v>
      </c>
      <c r="E5964" s="400" t="s">
        <v>947</v>
      </c>
      <c r="F5964" s="399" t="s">
        <v>947</v>
      </c>
      <c r="G5964" s="399">
        <v>93588</v>
      </c>
      <c r="H5964" s="399" t="s">
        <v>7445</v>
      </c>
      <c r="I5964" s="399" t="s">
        <v>6150</v>
      </c>
      <c r="J5964" s="399" t="s">
        <v>950</v>
      </c>
      <c r="K5964" s="400">
        <v>1.33</v>
      </c>
      <c r="L5964" s="399" t="s">
        <v>951</v>
      </c>
    </row>
    <row r="5965" spans="1:12" ht="13.5">
      <c r="A5965" s="399" t="s">
        <v>7441</v>
      </c>
      <c r="B5965" s="399" t="s">
        <v>7442</v>
      </c>
      <c r="C5965" s="399" t="s">
        <v>7443</v>
      </c>
      <c r="D5965" s="399" t="s">
        <v>7444</v>
      </c>
      <c r="E5965" s="400" t="s">
        <v>947</v>
      </c>
      <c r="F5965" s="399" t="s">
        <v>947</v>
      </c>
      <c r="G5965" s="399">
        <v>93589</v>
      </c>
      <c r="H5965" s="399" t="s">
        <v>7446</v>
      </c>
      <c r="I5965" s="399" t="s">
        <v>6150</v>
      </c>
      <c r="J5965" s="399" t="s">
        <v>950</v>
      </c>
      <c r="K5965" s="400">
        <v>1.03</v>
      </c>
      <c r="L5965" s="399" t="s">
        <v>951</v>
      </c>
    </row>
    <row r="5966" spans="1:12" ht="13.5">
      <c r="A5966" s="399" t="s">
        <v>7441</v>
      </c>
      <c r="B5966" s="399" t="s">
        <v>7442</v>
      </c>
      <c r="C5966" s="399" t="s">
        <v>7443</v>
      </c>
      <c r="D5966" s="399" t="s">
        <v>7444</v>
      </c>
      <c r="E5966" s="400" t="s">
        <v>947</v>
      </c>
      <c r="F5966" s="399" t="s">
        <v>947</v>
      </c>
      <c r="G5966" s="399">
        <v>93590</v>
      </c>
      <c r="H5966" s="399" t="s">
        <v>7447</v>
      </c>
      <c r="I5966" s="399" t="s">
        <v>6150</v>
      </c>
      <c r="J5966" s="399" t="s">
        <v>950</v>
      </c>
      <c r="K5966" s="400">
        <v>0.68</v>
      </c>
      <c r="L5966" s="399" t="s">
        <v>951</v>
      </c>
    </row>
    <row r="5967" spans="1:12" ht="13.5">
      <c r="A5967" s="399" t="s">
        <v>7441</v>
      </c>
      <c r="B5967" s="399" t="s">
        <v>7442</v>
      </c>
      <c r="C5967" s="399" t="s">
        <v>7443</v>
      </c>
      <c r="D5967" s="399" t="s">
        <v>7444</v>
      </c>
      <c r="E5967" s="400" t="s">
        <v>947</v>
      </c>
      <c r="F5967" s="399" t="s">
        <v>947</v>
      </c>
      <c r="G5967" s="399">
        <v>93591</v>
      </c>
      <c r="H5967" s="399" t="s">
        <v>7448</v>
      </c>
      <c r="I5967" s="399" t="s">
        <v>6150</v>
      </c>
      <c r="J5967" s="399" t="s">
        <v>950</v>
      </c>
      <c r="K5967" s="400">
        <v>1.18</v>
      </c>
      <c r="L5967" s="399" t="s">
        <v>951</v>
      </c>
    </row>
    <row r="5968" spans="1:12" ht="13.5">
      <c r="A5968" s="399" t="s">
        <v>7441</v>
      </c>
      <c r="B5968" s="399" t="s">
        <v>7442</v>
      </c>
      <c r="C5968" s="399" t="s">
        <v>7443</v>
      </c>
      <c r="D5968" s="399" t="s">
        <v>7444</v>
      </c>
      <c r="E5968" s="400" t="s">
        <v>947</v>
      </c>
      <c r="F5968" s="399" t="s">
        <v>947</v>
      </c>
      <c r="G5968" s="399">
        <v>93592</v>
      </c>
      <c r="H5968" s="399" t="s">
        <v>7449</v>
      </c>
      <c r="I5968" s="399" t="s">
        <v>6150</v>
      </c>
      <c r="J5968" s="399" t="s">
        <v>950</v>
      </c>
      <c r="K5968" s="400">
        <v>0.91</v>
      </c>
      <c r="L5968" s="399" t="s">
        <v>951</v>
      </c>
    </row>
    <row r="5969" spans="1:12" ht="13.5">
      <c r="A5969" s="399" t="s">
        <v>7441</v>
      </c>
      <c r="B5969" s="399" t="s">
        <v>7442</v>
      </c>
      <c r="C5969" s="399" t="s">
        <v>7443</v>
      </c>
      <c r="D5969" s="399" t="s">
        <v>7444</v>
      </c>
      <c r="E5969" s="400" t="s">
        <v>947</v>
      </c>
      <c r="F5969" s="399" t="s">
        <v>947</v>
      </c>
      <c r="G5969" s="399">
        <v>93593</v>
      </c>
      <c r="H5969" s="399" t="s">
        <v>7450</v>
      </c>
      <c r="I5969" s="399" t="s">
        <v>6150</v>
      </c>
      <c r="J5969" s="399" t="s">
        <v>950</v>
      </c>
      <c r="K5969" s="400">
        <v>0.6</v>
      </c>
      <c r="L5969" s="399" t="s">
        <v>951</v>
      </c>
    </row>
    <row r="5970" spans="1:12" ht="13.5">
      <c r="A5970" s="399" t="s">
        <v>7441</v>
      </c>
      <c r="B5970" s="399" t="s">
        <v>7442</v>
      </c>
      <c r="C5970" s="399" t="s">
        <v>7443</v>
      </c>
      <c r="D5970" s="399" t="s">
        <v>7444</v>
      </c>
      <c r="E5970" s="400" t="s">
        <v>947</v>
      </c>
      <c r="F5970" s="399" t="s">
        <v>947</v>
      </c>
      <c r="G5970" s="399">
        <v>93594</v>
      </c>
      <c r="H5970" s="399" t="s">
        <v>7451</v>
      </c>
      <c r="I5970" s="399" t="s">
        <v>6139</v>
      </c>
      <c r="J5970" s="399" t="s">
        <v>950</v>
      </c>
      <c r="K5970" s="400">
        <v>0.89</v>
      </c>
      <c r="L5970" s="399" t="s">
        <v>951</v>
      </c>
    </row>
    <row r="5971" spans="1:12" ht="13.5">
      <c r="A5971" s="399" t="s">
        <v>7441</v>
      </c>
      <c r="B5971" s="399" t="s">
        <v>7442</v>
      </c>
      <c r="C5971" s="399" t="s">
        <v>7443</v>
      </c>
      <c r="D5971" s="399" t="s">
        <v>7444</v>
      </c>
      <c r="E5971" s="400" t="s">
        <v>947</v>
      </c>
      <c r="F5971" s="399" t="s">
        <v>947</v>
      </c>
      <c r="G5971" s="399">
        <v>93595</v>
      </c>
      <c r="H5971" s="399" t="s">
        <v>7452</v>
      </c>
      <c r="I5971" s="399" t="s">
        <v>6139</v>
      </c>
      <c r="J5971" s="399" t="s">
        <v>950</v>
      </c>
      <c r="K5971" s="400">
        <v>0.68</v>
      </c>
      <c r="L5971" s="399" t="s">
        <v>951</v>
      </c>
    </row>
    <row r="5972" spans="1:12" ht="13.5">
      <c r="A5972" s="399" t="s">
        <v>7441</v>
      </c>
      <c r="B5972" s="399" t="s">
        <v>7442</v>
      </c>
      <c r="C5972" s="399" t="s">
        <v>7443</v>
      </c>
      <c r="D5972" s="399" t="s">
        <v>7444</v>
      </c>
      <c r="E5972" s="400" t="s">
        <v>947</v>
      </c>
      <c r="F5972" s="399" t="s">
        <v>947</v>
      </c>
      <c r="G5972" s="399">
        <v>93596</v>
      </c>
      <c r="H5972" s="399" t="s">
        <v>7453</v>
      </c>
      <c r="I5972" s="399" t="s">
        <v>6139</v>
      </c>
      <c r="J5972" s="399" t="s">
        <v>950</v>
      </c>
      <c r="K5972" s="400">
        <v>0.45</v>
      </c>
      <c r="L5972" s="399" t="s">
        <v>951</v>
      </c>
    </row>
    <row r="5973" spans="1:12" ht="13.5">
      <c r="A5973" s="399" t="s">
        <v>7441</v>
      </c>
      <c r="B5973" s="399" t="s">
        <v>7442</v>
      </c>
      <c r="C5973" s="399" t="s">
        <v>7443</v>
      </c>
      <c r="D5973" s="399" t="s">
        <v>7444</v>
      </c>
      <c r="E5973" s="400" t="s">
        <v>947</v>
      </c>
      <c r="F5973" s="399" t="s">
        <v>947</v>
      </c>
      <c r="G5973" s="399">
        <v>93597</v>
      </c>
      <c r="H5973" s="399" t="s">
        <v>7454</v>
      </c>
      <c r="I5973" s="399" t="s">
        <v>6139</v>
      </c>
      <c r="J5973" s="399" t="s">
        <v>950</v>
      </c>
      <c r="K5973" s="400">
        <v>0.79</v>
      </c>
      <c r="L5973" s="399" t="s">
        <v>951</v>
      </c>
    </row>
    <row r="5974" spans="1:12" ht="13.5">
      <c r="A5974" s="399" t="s">
        <v>7441</v>
      </c>
      <c r="B5974" s="399" t="s">
        <v>7442</v>
      </c>
      <c r="C5974" s="399" t="s">
        <v>7443</v>
      </c>
      <c r="D5974" s="399" t="s">
        <v>7444</v>
      </c>
      <c r="E5974" s="400" t="s">
        <v>947</v>
      </c>
      <c r="F5974" s="399" t="s">
        <v>947</v>
      </c>
      <c r="G5974" s="399">
        <v>93598</v>
      </c>
      <c r="H5974" s="399" t="s">
        <v>7455</v>
      </c>
      <c r="I5974" s="399" t="s">
        <v>6139</v>
      </c>
      <c r="J5974" s="399" t="s">
        <v>950</v>
      </c>
      <c r="K5974" s="400">
        <v>0.6</v>
      </c>
      <c r="L5974" s="399" t="s">
        <v>951</v>
      </c>
    </row>
    <row r="5975" spans="1:12" ht="13.5">
      <c r="A5975" s="399" t="s">
        <v>7441</v>
      </c>
      <c r="B5975" s="399" t="s">
        <v>7442</v>
      </c>
      <c r="C5975" s="399" t="s">
        <v>7443</v>
      </c>
      <c r="D5975" s="399" t="s">
        <v>7444</v>
      </c>
      <c r="E5975" s="400" t="s">
        <v>947</v>
      </c>
      <c r="F5975" s="399" t="s">
        <v>947</v>
      </c>
      <c r="G5975" s="399">
        <v>93599</v>
      </c>
      <c r="H5975" s="399" t="s">
        <v>7456</v>
      </c>
      <c r="I5975" s="399" t="s">
        <v>6139</v>
      </c>
      <c r="J5975" s="399" t="s">
        <v>950</v>
      </c>
      <c r="K5975" s="400">
        <v>0.4</v>
      </c>
      <c r="L5975" s="399" t="s">
        <v>951</v>
      </c>
    </row>
    <row r="5976" spans="1:12" ht="13.5">
      <c r="A5976" s="399" t="s">
        <v>7441</v>
      </c>
      <c r="B5976" s="399" t="s">
        <v>7442</v>
      </c>
      <c r="C5976" s="399" t="s">
        <v>7443</v>
      </c>
      <c r="D5976" s="399" t="s">
        <v>7444</v>
      </c>
      <c r="E5976" s="400" t="s">
        <v>947</v>
      </c>
      <c r="F5976" s="399" t="s">
        <v>947</v>
      </c>
      <c r="G5976" s="399">
        <v>95425</v>
      </c>
      <c r="H5976" s="399" t="s">
        <v>7457</v>
      </c>
      <c r="I5976" s="399" t="s">
        <v>6150</v>
      </c>
      <c r="J5976" s="399" t="s">
        <v>950</v>
      </c>
      <c r="K5976" s="400">
        <v>1.01</v>
      </c>
      <c r="L5976" s="399" t="s">
        <v>951</v>
      </c>
    </row>
    <row r="5977" spans="1:12" ht="13.5">
      <c r="A5977" s="399" t="s">
        <v>7441</v>
      </c>
      <c r="B5977" s="399" t="s">
        <v>7442</v>
      </c>
      <c r="C5977" s="399" t="s">
        <v>7443</v>
      </c>
      <c r="D5977" s="399" t="s">
        <v>7444</v>
      </c>
      <c r="E5977" s="400" t="s">
        <v>947</v>
      </c>
      <c r="F5977" s="399" t="s">
        <v>947</v>
      </c>
      <c r="G5977" s="399">
        <v>95426</v>
      </c>
      <c r="H5977" s="399" t="s">
        <v>7458</v>
      </c>
      <c r="I5977" s="399" t="s">
        <v>6150</v>
      </c>
      <c r="J5977" s="399" t="s">
        <v>950</v>
      </c>
      <c r="K5977" s="400">
        <v>0.78</v>
      </c>
      <c r="L5977" s="399" t="s">
        <v>951</v>
      </c>
    </row>
    <row r="5978" spans="1:12" ht="13.5">
      <c r="A5978" s="399" t="s">
        <v>7441</v>
      </c>
      <c r="B5978" s="399" t="s">
        <v>7442</v>
      </c>
      <c r="C5978" s="399" t="s">
        <v>7443</v>
      </c>
      <c r="D5978" s="399" t="s">
        <v>7444</v>
      </c>
      <c r="E5978" s="400" t="s">
        <v>947</v>
      </c>
      <c r="F5978" s="399" t="s">
        <v>947</v>
      </c>
      <c r="G5978" s="399">
        <v>95427</v>
      </c>
      <c r="H5978" s="399" t="s">
        <v>7459</v>
      </c>
      <c r="I5978" s="399" t="s">
        <v>6150</v>
      </c>
      <c r="J5978" s="399" t="s">
        <v>950</v>
      </c>
      <c r="K5978" s="400">
        <v>0.51</v>
      </c>
      <c r="L5978" s="399" t="s">
        <v>951</v>
      </c>
    </row>
    <row r="5979" spans="1:12" ht="13.5">
      <c r="A5979" s="399" t="s">
        <v>7441</v>
      </c>
      <c r="B5979" s="399" t="s">
        <v>7442</v>
      </c>
      <c r="C5979" s="399" t="s">
        <v>7443</v>
      </c>
      <c r="D5979" s="399" t="s">
        <v>7444</v>
      </c>
      <c r="E5979" s="400" t="s">
        <v>947</v>
      </c>
      <c r="F5979" s="399" t="s">
        <v>947</v>
      </c>
      <c r="G5979" s="399">
        <v>95428</v>
      </c>
      <c r="H5979" s="399" t="s">
        <v>7460</v>
      </c>
      <c r="I5979" s="399" t="s">
        <v>6139</v>
      </c>
      <c r="J5979" s="399" t="s">
        <v>950</v>
      </c>
      <c r="K5979" s="400">
        <v>0.67</v>
      </c>
      <c r="L5979" s="399" t="s">
        <v>951</v>
      </c>
    </row>
    <row r="5980" spans="1:12" ht="13.5">
      <c r="A5980" s="399" t="s">
        <v>7441</v>
      </c>
      <c r="B5980" s="399" t="s">
        <v>7442</v>
      </c>
      <c r="C5980" s="399" t="s">
        <v>7443</v>
      </c>
      <c r="D5980" s="399" t="s">
        <v>7444</v>
      </c>
      <c r="E5980" s="400" t="s">
        <v>947</v>
      </c>
      <c r="F5980" s="399" t="s">
        <v>947</v>
      </c>
      <c r="G5980" s="399">
        <v>95429</v>
      </c>
      <c r="H5980" s="399" t="s">
        <v>7461</v>
      </c>
      <c r="I5980" s="399" t="s">
        <v>6139</v>
      </c>
      <c r="J5980" s="399" t="s">
        <v>950</v>
      </c>
      <c r="K5980" s="400">
        <v>0.51</v>
      </c>
      <c r="L5980" s="399" t="s">
        <v>951</v>
      </c>
    </row>
    <row r="5981" spans="1:12" ht="13.5">
      <c r="A5981" s="399" t="s">
        <v>7441</v>
      </c>
      <c r="B5981" s="399" t="s">
        <v>7442</v>
      </c>
      <c r="C5981" s="399" t="s">
        <v>7443</v>
      </c>
      <c r="D5981" s="399" t="s">
        <v>7444</v>
      </c>
      <c r="E5981" s="400" t="s">
        <v>947</v>
      </c>
      <c r="F5981" s="399" t="s">
        <v>947</v>
      </c>
      <c r="G5981" s="399">
        <v>95430</v>
      </c>
      <c r="H5981" s="399" t="s">
        <v>7462</v>
      </c>
      <c r="I5981" s="399" t="s">
        <v>6139</v>
      </c>
      <c r="J5981" s="399" t="s">
        <v>950</v>
      </c>
      <c r="K5981" s="400">
        <v>0.34</v>
      </c>
      <c r="L5981" s="399" t="s">
        <v>951</v>
      </c>
    </row>
    <row r="5982" spans="1:12" ht="13.5">
      <c r="A5982" s="399" t="s">
        <v>7441</v>
      </c>
      <c r="B5982" s="399" t="s">
        <v>7442</v>
      </c>
      <c r="C5982" s="399" t="s">
        <v>7443</v>
      </c>
      <c r="D5982" s="399" t="s">
        <v>7444</v>
      </c>
      <c r="E5982" s="400" t="s">
        <v>947</v>
      </c>
      <c r="F5982" s="399" t="s">
        <v>947</v>
      </c>
      <c r="G5982" s="399">
        <v>95875</v>
      </c>
      <c r="H5982" s="399" t="s">
        <v>7463</v>
      </c>
      <c r="I5982" s="399" t="s">
        <v>6150</v>
      </c>
      <c r="J5982" s="399" t="s">
        <v>950</v>
      </c>
      <c r="K5982" s="400">
        <v>0.96</v>
      </c>
      <c r="L5982" s="399" t="s">
        <v>951</v>
      </c>
    </row>
    <row r="5983" spans="1:12" ht="13.5">
      <c r="A5983" s="399" t="s">
        <v>7441</v>
      </c>
      <c r="B5983" s="399" t="s">
        <v>7442</v>
      </c>
      <c r="C5983" s="399" t="s">
        <v>7443</v>
      </c>
      <c r="D5983" s="399" t="s">
        <v>7444</v>
      </c>
      <c r="E5983" s="400" t="s">
        <v>947</v>
      </c>
      <c r="F5983" s="399" t="s">
        <v>947</v>
      </c>
      <c r="G5983" s="399">
        <v>95876</v>
      </c>
      <c r="H5983" s="399" t="s">
        <v>7464</v>
      </c>
      <c r="I5983" s="399" t="s">
        <v>6150</v>
      </c>
      <c r="J5983" s="399" t="s">
        <v>950</v>
      </c>
      <c r="K5983" s="400">
        <v>0.84</v>
      </c>
      <c r="L5983" s="399" t="s">
        <v>951</v>
      </c>
    </row>
    <row r="5984" spans="1:12" ht="13.5">
      <c r="A5984" s="399" t="s">
        <v>7441</v>
      </c>
      <c r="B5984" s="399" t="s">
        <v>7442</v>
      </c>
      <c r="C5984" s="399" t="s">
        <v>7443</v>
      </c>
      <c r="D5984" s="399" t="s">
        <v>7444</v>
      </c>
      <c r="E5984" s="400" t="s">
        <v>947</v>
      </c>
      <c r="F5984" s="399" t="s">
        <v>947</v>
      </c>
      <c r="G5984" s="399">
        <v>95877</v>
      </c>
      <c r="H5984" s="399" t="s">
        <v>7465</v>
      </c>
      <c r="I5984" s="399" t="s">
        <v>6150</v>
      </c>
      <c r="J5984" s="399" t="s">
        <v>950</v>
      </c>
      <c r="K5984" s="400">
        <v>0.72</v>
      </c>
      <c r="L5984" s="399" t="s">
        <v>951</v>
      </c>
    </row>
    <row r="5985" spans="1:12" ht="13.5">
      <c r="A5985" s="399" t="s">
        <v>7441</v>
      </c>
      <c r="B5985" s="399" t="s">
        <v>7442</v>
      </c>
      <c r="C5985" s="399" t="s">
        <v>7443</v>
      </c>
      <c r="D5985" s="399" t="s">
        <v>7444</v>
      </c>
      <c r="E5985" s="400" t="s">
        <v>947</v>
      </c>
      <c r="F5985" s="399" t="s">
        <v>947</v>
      </c>
      <c r="G5985" s="399">
        <v>95878</v>
      </c>
      <c r="H5985" s="399" t="s">
        <v>7466</v>
      </c>
      <c r="I5985" s="399" t="s">
        <v>6139</v>
      </c>
      <c r="J5985" s="399" t="s">
        <v>950</v>
      </c>
      <c r="K5985" s="400">
        <v>0.63</v>
      </c>
      <c r="L5985" s="399" t="s">
        <v>951</v>
      </c>
    </row>
    <row r="5986" spans="1:12" ht="13.5">
      <c r="A5986" s="399" t="s">
        <v>7441</v>
      </c>
      <c r="B5986" s="399" t="s">
        <v>7442</v>
      </c>
      <c r="C5986" s="399" t="s">
        <v>7443</v>
      </c>
      <c r="D5986" s="399" t="s">
        <v>7444</v>
      </c>
      <c r="E5986" s="400" t="s">
        <v>947</v>
      </c>
      <c r="F5986" s="399" t="s">
        <v>947</v>
      </c>
      <c r="G5986" s="399">
        <v>95879</v>
      </c>
      <c r="H5986" s="399" t="s">
        <v>7467</v>
      </c>
      <c r="I5986" s="399" t="s">
        <v>6139</v>
      </c>
      <c r="J5986" s="399" t="s">
        <v>950</v>
      </c>
      <c r="K5986" s="400">
        <v>0.56999999999999995</v>
      </c>
      <c r="L5986" s="399" t="s">
        <v>951</v>
      </c>
    </row>
    <row r="5987" spans="1:12" ht="13.5">
      <c r="A5987" s="399" t="s">
        <v>7441</v>
      </c>
      <c r="B5987" s="399" t="s">
        <v>7442</v>
      </c>
      <c r="C5987" s="399" t="s">
        <v>7443</v>
      </c>
      <c r="D5987" s="399" t="s">
        <v>7444</v>
      </c>
      <c r="E5987" s="400" t="s">
        <v>947</v>
      </c>
      <c r="F5987" s="399" t="s">
        <v>947</v>
      </c>
      <c r="G5987" s="399">
        <v>95880</v>
      </c>
      <c r="H5987" s="399" t="s">
        <v>7468</v>
      </c>
      <c r="I5987" s="399" t="s">
        <v>6139</v>
      </c>
      <c r="J5987" s="399" t="s">
        <v>950</v>
      </c>
      <c r="K5987" s="400">
        <v>0.48</v>
      </c>
      <c r="L5987" s="399" t="s">
        <v>951</v>
      </c>
    </row>
    <row r="5988" spans="1:12" ht="13.5">
      <c r="A5988" s="399" t="s">
        <v>7441</v>
      </c>
      <c r="B5988" s="399" t="s">
        <v>7442</v>
      </c>
      <c r="C5988" s="399" t="s">
        <v>7443</v>
      </c>
      <c r="D5988" s="399" t="s">
        <v>7444</v>
      </c>
      <c r="E5988" s="400" t="s">
        <v>947</v>
      </c>
      <c r="F5988" s="399" t="s">
        <v>947</v>
      </c>
      <c r="G5988" s="399">
        <v>97912</v>
      </c>
      <c r="H5988" s="399" t="s">
        <v>7469</v>
      </c>
      <c r="I5988" s="399" t="s">
        <v>6150</v>
      </c>
      <c r="J5988" s="399" t="s">
        <v>950</v>
      </c>
      <c r="K5988" s="400">
        <v>1.63</v>
      </c>
      <c r="L5988" s="399" t="s">
        <v>951</v>
      </c>
    </row>
    <row r="5989" spans="1:12" ht="13.5">
      <c r="A5989" s="399" t="s">
        <v>7441</v>
      </c>
      <c r="B5989" s="399" t="s">
        <v>7442</v>
      </c>
      <c r="C5989" s="399" t="s">
        <v>7443</v>
      </c>
      <c r="D5989" s="399" t="s">
        <v>7444</v>
      </c>
      <c r="E5989" s="400" t="s">
        <v>947</v>
      </c>
      <c r="F5989" s="399" t="s">
        <v>947</v>
      </c>
      <c r="G5989" s="399">
        <v>97913</v>
      </c>
      <c r="H5989" s="399" t="s">
        <v>7470</v>
      </c>
      <c r="I5989" s="399" t="s">
        <v>6150</v>
      </c>
      <c r="J5989" s="399" t="s">
        <v>950</v>
      </c>
      <c r="K5989" s="400">
        <v>1.24</v>
      </c>
      <c r="L5989" s="399" t="s">
        <v>951</v>
      </c>
    </row>
    <row r="5990" spans="1:12" ht="13.5">
      <c r="A5990" s="399" t="s">
        <v>7441</v>
      </c>
      <c r="B5990" s="399" t="s">
        <v>7442</v>
      </c>
      <c r="C5990" s="399" t="s">
        <v>7443</v>
      </c>
      <c r="D5990" s="399" t="s">
        <v>7444</v>
      </c>
      <c r="E5990" s="400" t="s">
        <v>947</v>
      </c>
      <c r="F5990" s="399" t="s">
        <v>947</v>
      </c>
      <c r="G5990" s="399">
        <v>97914</v>
      </c>
      <c r="H5990" s="399" t="s">
        <v>7471</v>
      </c>
      <c r="I5990" s="399" t="s">
        <v>6150</v>
      </c>
      <c r="J5990" s="399" t="s">
        <v>950</v>
      </c>
      <c r="K5990" s="400">
        <v>1.1599999999999999</v>
      </c>
      <c r="L5990" s="399" t="s">
        <v>951</v>
      </c>
    </row>
    <row r="5991" spans="1:12" ht="13.5">
      <c r="A5991" s="399" t="s">
        <v>7441</v>
      </c>
      <c r="B5991" s="399" t="s">
        <v>7442</v>
      </c>
      <c r="C5991" s="399" t="s">
        <v>7443</v>
      </c>
      <c r="D5991" s="399" t="s">
        <v>7444</v>
      </c>
      <c r="E5991" s="400" t="s">
        <v>947</v>
      </c>
      <c r="F5991" s="399" t="s">
        <v>947</v>
      </c>
      <c r="G5991" s="399">
        <v>97915</v>
      </c>
      <c r="H5991" s="399" t="s">
        <v>7472</v>
      </c>
      <c r="I5991" s="399" t="s">
        <v>6150</v>
      </c>
      <c r="J5991" s="399" t="s">
        <v>950</v>
      </c>
      <c r="K5991" s="400">
        <v>0.83</v>
      </c>
      <c r="L5991" s="399" t="s">
        <v>951</v>
      </c>
    </row>
    <row r="5992" spans="1:12" ht="13.5">
      <c r="A5992" s="399" t="s">
        <v>7441</v>
      </c>
      <c r="B5992" s="399" t="s">
        <v>7442</v>
      </c>
      <c r="C5992" s="399" t="s">
        <v>7473</v>
      </c>
      <c r="D5992" s="399" t="s">
        <v>7474</v>
      </c>
      <c r="E5992" s="400" t="s">
        <v>947</v>
      </c>
      <c r="F5992" s="399" t="s">
        <v>947</v>
      </c>
      <c r="G5992" s="399">
        <v>93176</v>
      </c>
      <c r="H5992" s="399" t="s">
        <v>7475</v>
      </c>
      <c r="I5992" s="399" t="s">
        <v>6139</v>
      </c>
      <c r="J5992" s="399" t="s">
        <v>950</v>
      </c>
      <c r="K5992" s="400">
        <v>0.47</v>
      </c>
      <c r="L5992" s="399" t="s">
        <v>951</v>
      </c>
    </row>
    <row r="5993" spans="1:12" ht="13.5">
      <c r="A5993" s="399" t="s">
        <v>7441</v>
      </c>
      <c r="B5993" s="399" t="s">
        <v>7442</v>
      </c>
      <c r="C5993" s="399" t="s">
        <v>7473</v>
      </c>
      <c r="D5993" s="399" t="s">
        <v>7474</v>
      </c>
      <c r="E5993" s="400" t="s">
        <v>947</v>
      </c>
      <c r="F5993" s="399" t="s">
        <v>947</v>
      </c>
      <c r="G5993" s="399">
        <v>93177</v>
      </c>
      <c r="H5993" s="399" t="s">
        <v>7476</v>
      </c>
      <c r="I5993" s="399" t="s">
        <v>6139</v>
      </c>
      <c r="J5993" s="399" t="s">
        <v>950</v>
      </c>
      <c r="K5993" s="400">
        <v>1.64</v>
      </c>
      <c r="L5993" s="399" t="s">
        <v>951</v>
      </c>
    </row>
    <row r="5994" spans="1:12" ht="13.5">
      <c r="A5994" s="399" t="s">
        <v>7441</v>
      </c>
      <c r="B5994" s="399" t="s">
        <v>7442</v>
      </c>
      <c r="C5994" s="399" t="s">
        <v>7473</v>
      </c>
      <c r="D5994" s="399" t="s">
        <v>7474</v>
      </c>
      <c r="E5994" s="400" t="s">
        <v>947</v>
      </c>
      <c r="F5994" s="399" t="s">
        <v>947</v>
      </c>
      <c r="G5994" s="399">
        <v>93178</v>
      </c>
      <c r="H5994" s="399" t="s">
        <v>7477</v>
      </c>
      <c r="I5994" s="399" t="s">
        <v>6139</v>
      </c>
      <c r="J5994" s="399" t="s">
        <v>950</v>
      </c>
      <c r="K5994" s="400">
        <v>0.53</v>
      </c>
      <c r="L5994" s="399" t="s">
        <v>951</v>
      </c>
    </row>
    <row r="5995" spans="1:12" ht="13.5">
      <c r="A5995" s="399" t="s">
        <v>7441</v>
      </c>
      <c r="B5995" s="399" t="s">
        <v>7442</v>
      </c>
      <c r="C5995" s="399" t="s">
        <v>7473</v>
      </c>
      <c r="D5995" s="399" t="s">
        <v>7474</v>
      </c>
      <c r="E5995" s="400" t="s">
        <v>947</v>
      </c>
      <c r="F5995" s="399" t="s">
        <v>947</v>
      </c>
      <c r="G5995" s="399">
        <v>93179</v>
      </c>
      <c r="H5995" s="399" t="s">
        <v>7478</v>
      </c>
      <c r="I5995" s="399" t="s">
        <v>6139</v>
      </c>
      <c r="J5995" s="399" t="s">
        <v>950</v>
      </c>
      <c r="K5995" s="400">
        <v>1.83</v>
      </c>
      <c r="L5995" s="399" t="s">
        <v>951</v>
      </c>
    </row>
    <row r="5996" spans="1:12" ht="13.5">
      <c r="A5996" s="399" t="s">
        <v>7479</v>
      </c>
      <c r="B5996" s="399" t="s">
        <v>7480</v>
      </c>
      <c r="C5996" s="399" t="s">
        <v>7481</v>
      </c>
      <c r="D5996" s="399" t="s">
        <v>7482</v>
      </c>
      <c r="E5996" s="400">
        <v>74038</v>
      </c>
      <c r="F5996" s="399" t="s">
        <v>7483</v>
      </c>
      <c r="G5996" s="399" t="s">
        <v>7484</v>
      </c>
      <c r="H5996" s="399" t="s">
        <v>7485</v>
      </c>
      <c r="I5996" s="399" t="s">
        <v>949</v>
      </c>
      <c r="J5996" s="399" t="s">
        <v>1037</v>
      </c>
      <c r="K5996" s="400">
        <v>31.17</v>
      </c>
      <c r="L5996" s="399" t="s">
        <v>951</v>
      </c>
    </row>
    <row r="5997" spans="1:12" ht="13.5">
      <c r="A5997" s="399" t="s">
        <v>7479</v>
      </c>
      <c r="B5997" s="399" t="s">
        <v>7480</v>
      </c>
      <c r="C5997" s="399" t="s">
        <v>7481</v>
      </c>
      <c r="D5997" s="399" t="s">
        <v>7482</v>
      </c>
      <c r="E5997" s="400">
        <v>74039</v>
      </c>
      <c r="F5997" s="399" t="s">
        <v>7486</v>
      </c>
      <c r="G5997" s="399" t="s">
        <v>7487</v>
      </c>
      <c r="H5997" s="399" t="s">
        <v>7488</v>
      </c>
      <c r="I5997" s="399" t="s">
        <v>949</v>
      </c>
      <c r="J5997" s="399" t="s">
        <v>1037</v>
      </c>
      <c r="K5997" s="400">
        <v>31.17</v>
      </c>
      <c r="L5997" s="399" t="s">
        <v>951</v>
      </c>
    </row>
    <row r="5998" spans="1:12" ht="13.5">
      <c r="A5998" s="399" t="s">
        <v>7479</v>
      </c>
      <c r="B5998" s="399" t="s">
        <v>7480</v>
      </c>
      <c r="C5998" s="399" t="s">
        <v>7481</v>
      </c>
      <c r="D5998" s="399" t="s">
        <v>7482</v>
      </c>
      <c r="E5998" s="400">
        <v>74142</v>
      </c>
      <c r="F5998" s="399" t="s">
        <v>7489</v>
      </c>
      <c r="G5998" s="399" t="s">
        <v>7490</v>
      </c>
      <c r="H5998" s="399" t="s">
        <v>7491</v>
      </c>
      <c r="I5998" s="399" t="s">
        <v>949</v>
      </c>
      <c r="J5998" s="399" t="s">
        <v>1037</v>
      </c>
      <c r="K5998" s="400">
        <v>48.25</v>
      </c>
      <c r="L5998" s="399" t="s">
        <v>951</v>
      </c>
    </row>
    <row r="5999" spans="1:12" ht="13.5">
      <c r="A5999" s="399" t="s">
        <v>7479</v>
      </c>
      <c r="B5999" s="399" t="s">
        <v>7480</v>
      </c>
      <c r="C5999" s="399" t="s">
        <v>7481</v>
      </c>
      <c r="D5999" s="399" t="s">
        <v>7482</v>
      </c>
      <c r="E5999" s="400">
        <v>74142</v>
      </c>
      <c r="F5999" s="399" t="s">
        <v>7489</v>
      </c>
      <c r="G5999" s="399" t="s">
        <v>7492</v>
      </c>
      <c r="H5999" s="399" t="s">
        <v>7493</v>
      </c>
      <c r="I5999" s="399" t="s">
        <v>949</v>
      </c>
      <c r="J5999" s="399" t="s">
        <v>1037</v>
      </c>
      <c r="K5999" s="400">
        <v>25.3</v>
      </c>
      <c r="L5999" s="399" t="s">
        <v>951</v>
      </c>
    </row>
    <row r="6000" spans="1:12" ht="13.5">
      <c r="A6000" s="399" t="s">
        <v>7479</v>
      </c>
      <c r="B6000" s="399" t="s">
        <v>7480</v>
      </c>
      <c r="C6000" s="399" t="s">
        <v>7481</v>
      </c>
      <c r="D6000" s="399" t="s">
        <v>7482</v>
      </c>
      <c r="E6000" s="400">
        <v>74142</v>
      </c>
      <c r="F6000" s="399" t="s">
        <v>7489</v>
      </c>
      <c r="G6000" s="399" t="s">
        <v>7494</v>
      </c>
      <c r="H6000" s="399" t="s">
        <v>7495</v>
      </c>
      <c r="I6000" s="399" t="s">
        <v>949</v>
      </c>
      <c r="J6000" s="399" t="s">
        <v>1037</v>
      </c>
      <c r="K6000" s="400">
        <v>38.44</v>
      </c>
      <c r="L6000" s="399" t="s">
        <v>951</v>
      </c>
    </row>
    <row r="6001" spans="1:12" ht="13.5">
      <c r="A6001" s="399" t="s">
        <v>7479</v>
      </c>
      <c r="B6001" s="399" t="s">
        <v>7480</v>
      </c>
      <c r="C6001" s="399" t="s">
        <v>7481</v>
      </c>
      <c r="D6001" s="399" t="s">
        <v>7482</v>
      </c>
      <c r="E6001" s="400">
        <v>74142</v>
      </c>
      <c r="F6001" s="399" t="s">
        <v>7489</v>
      </c>
      <c r="G6001" s="399" t="s">
        <v>7496</v>
      </c>
      <c r="H6001" s="399" t="s">
        <v>7497</v>
      </c>
      <c r="I6001" s="399" t="s">
        <v>949</v>
      </c>
      <c r="J6001" s="399" t="s">
        <v>1037</v>
      </c>
      <c r="K6001" s="400">
        <v>56.46</v>
      </c>
      <c r="L6001" s="399" t="s">
        <v>951</v>
      </c>
    </row>
    <row r="6002" spans="1:12" ht="13.5">
      <c r="A6002" s="399" t="s">
        <v>7479</v>
      </c>
      <c r="B6002" s="399" t="s">
        <v>7480</v>
      </c>
      <c r="C6002" s="399" t="s">
        <v>7481</v>
      </c>
      <c r="D6002" s="399" t="s">
        <v>7482</v>
      </c>
      <c r="E6002" s="400">
        <v>74143</v>
      </c>
      <c r="F6002" s="399" t="s">
        <v>7498</v>
      </c>
      <c r="G6002" s="399" t="s">
        <v>7499</v>
      </c>
      <c r="H6002" s="399" t="s">
        <v>7500</v>
      </c>
      <c r="I6002" s="399" t="s">
        <v>949</v>
      </c>
      <c r="J6002" s="399" t="s">
        <v>1037</v>
      </c>
      <c r="K6002" s="400">
        <v>58.53</v>
      </c>
      <c r="L6002" s="399" t="s">
        <v>951</v>
      </c>
    </row>
    <row r="6003" spans="1:12" ht="13.5">
      <c r="A6003" s="399" t="s">
        <v>7479</v>
      </c>
      <c r="B6003" s="399" t="s">
        <v>7480</v>
      </c>
      <c r="C6003" s="399" t="s">
        <v>7481</v>
      </c>
      <c r="D6003" s="399" t="s">
        <v>7482</v>
      </c>
      <c r="E6003" s="400">
        <v>74143</v>
      </c>
      <c r="F6003" s="399" t="s">
        <v>7498</v>
      </c>
      <c r="G6003" s="399" t="s">
        <v>7501</v>
      </c>
      <c r="H6003" s="399" t="s">
        <v>7502</v>
      </c>
      <c r="I6003" s="399" t="s">
        <v>949</v>
      </c>
      <c r="J6003" s="399" t="s">
        <v>1037</v>
      </c>
      <c r="K6003" s="400">
        <v>55.85</v>
      </c>
      <c r="L6003" s="399" t="s">
        <v>951</v>
      </c>
    </row>
    <row r="6004" spans="1:12" ht="13.5">
      <c r="A6004" s="399" t="s">
        <v>7479</v>
      </c>
      <c r="B6004" s="399" t="s">
        <v>7480</v>
      </c>
      <c r="C6004" s="399" t="s">
        <v>7481</v>
      </c>
      <c r="D6004" s="399" t="s">
        <v>7482</v>
      </c>
      <c r="E6004" s="400" t="s">
        <v>947</v>
      </c>
      <c r="F6004" s="399" t="s">
        <v>947</v>
      </c>
      <c r="G6004" s="399">
        <v>85171</v>
      </c>
      <c r="H6004" s="399" t="s">
        <v>7503</v>
      </c>
      <c r="I6004" s="399" t="s">
        <v>949</v>
      </c>
      <c r="J6004" s="399" t="s">
        <v>1037</v>
      </c>
      <c r="K6004" s="400">
        <v>4.1399999999999997</v>
      </c>
      <c r="L6004" s="399" t="s">
        <v>951</v>
      </c>
    </row>
    <row r="6005" spans="1:12" ht="13.5">
      <c r="A6005" s="399" t="s">
        <v>7479</v>
      </c>
      <c r="B6005" s="399" t="s">
        <v>7480</v>
      </c>
      <c r="C6005" s="399" t="s">
        <v>7504</v>
      </c>
      <c r="D6005" s="399" t="s">
        <v>7505</v>
      </c>
      <c r="E6005" s="400">
        <v>74244</v>
      </c>
      <c r="F6005" s="399" t="s">
        <v>7506</v>
      </c>
      <c r="G6005" s="399" t="s">
        <v>7507</v>
      </c>
      <c r="H6005" s="399" t="s">
        <v>7508</v>
      </c>
      <c r="I6005" s="399" t="s">
        <v>1205</v>
      </c>
      <c r="J6005" s="399" t="s">
        <v>1037</v>
      </c>
      <c r="K6005" s="400">
        <v>130.66999999999999</v>
      </c>
      <c r="L6005" s="399" t="s">
        <v>951</v>
      </c>
    </row>
    <row r="6006" spans="1:12" ht="13.5">
      <c r="A6006" s="399" t="s">
        <v>7479</v>
      </c>
      <c r="B6006" s="399" t="s">
        <v>7480</v>
      </c>
      <c r="C6006" s="399" t="s">
        <v>7509</v>
      </c>
      <c r="D6006" s="399" t="s">
        <v>7510</v>
      </c>
      <c r="E6006" s="400" t="s">
        <v>947</v>
      </c>
      <c r="F6006" s="399" t="s">
        <v>947</v>
      </c>
      <c r="G6006" s="399">
        <v>98509</v>
      </c>
      <c r="H6006" s="399" t="s">
        <v>7511</v>
      </c>
      <c r="I6006" s="399" t="s">
        <v>1036</v>
      </c>
      <c r="J6006" s="399" t="s">
        <v>1037</v>
      </c>
      <c r="K6006" s="400">
        <v>31.98</v>
      </c>
      <c r="L6006" s="399" t="s">
        <v>951</v>
      </c>
    </row>
    <row r="6007" spans="1:12" ht="13.5">
      <c r="A6007" s="399" t="s">
        <v>7479</v>
      </c>
      <c r="B6007" s="399" t="s">
        <v>7480</v>
      </c>
      <c r="C6007" s="399" t="s">
        <v>7509</v>
      </c>
      <c r="D6007" s="399" t="s">
        <v>7510</v>
      </c>
      <c r="E6007" s="400" t="s">
        <v>947</v>
      </c>
      <c r="F6007" s="399" t="s">
        <v>947</v>
      </c>
      <c r="G6007" s="399">
        <v>98510</v>
      </c>
      <c r="H6007" s="399" t="s">
        <v>7512</v>
      </c>
      <c r="I6007" s="399" t="s">
        <v>1036</v>
      </c>
      <c r="J6007" s="399" t="s">
        <v>1037</v>
      </c>
      <c r="K6007" s="400">
        <v>51.51</v>
      </c>
      <c r="L6007" s="399" t="s">
        <v>951</v>
      </c>
    </row>
    <row r="6008" spans="1:12" ht="13.5">
      <c r="A6008" s="399" t="s">
        <v>7479</v>
      </c>
      <c r="B6008" s="399" t="s">
        <v>7480</v>
      </c>
      <c r="C6008" s="399" t="s">
        <v>7509</v>
      </c>
      <c r="D6008" s="399" t="s">
        <v>7510</v>
      </c>
      <c r="E6008" s="400" t="s">
        <v>947</v>
      </c>
      <c r="F6008" s="399" t="s">
        <v>947</v>
      </c>
      <c r="G6008" s="399">
        <v>98511</v>
      </c>
      <c r="H6008" s="399" t="s">
        <v>7513</v>
      </c>
      <c r="I6008" s="399" t="s">
        <v>1036</v>
      </c>
      <c r="J6008" s="399" t="s">
        <v>1037</v>
      </c>
      <c r="K6008" s="400">
        <v>95.82</v>
      </c>
      <c r="L6008" s="399" t="s">
        <v>951</v>
      </c>
    </row>
    <row r="6009" spans="1:12" ht="13.5">
      <c r="A6009" s="399" t="s">
        <v>7479</v>
      </c>
      <c r="B6009" s="399" t="s">
        <v>7480</v>
      </c>
      <c r="C6009" s="399" t="s">
        <v>7509</v>
      </c>
      <c r="D6009" s="399" t="s">
        <v>7510</v>
      </c>
      <c r="E6009" s="400" t="s">
        <v>947</v>
      </c>
      <c r="F6009" s="399" t="s">
        <v>947</v>
      </c>
      <c r="G6009" s="399">
        <v>98516</v>
      </c>
      <c r="H6009" s="399" t="s">
        <v>7514</v>
      </c>
      <c r="I6009" s="399" t="s">
        <v>1036</v>
      </c>
      <c r="J6009" s="399" t="s">
        <v>950</v>
      </c>
      <c r="K6009" s="400">
        <v>241.79</v>
      </c>
      <c r="L6009" s="399" t="s">
        <v>951</v>
      </c>
    </row>
    <row r="6010" spans="1:12" ht="13.5">
      <c r="A6010" s="399" t="s">
        <v>7479</v>
      </c>
      <c r="B6010" s="399" t="s">
        <v>7480</v>
      </c>
      <c r="C6010" s="399" t="s">
        <v>7509</v>
      </c>
      <c r="D6010" s="399" t="s">
        <v>7510</v>
      </c>
      <c r="E6010" s="400" t="s">
        <v>947</v>
      </c>
      <c r="F6010" s="399" t="s">
        <v>947</v>
      </c>
      <c r="G6010" s="399">
        <v>98519</v>
      </c>
      <c r="H6010" s="399" t="s">
        <v>7515</v>
      </c>
      <c r="I6010" s="399" t="s">
        <v>1205</v>
      </c>
      <c r="J6010" s="399" t="s">
        <v>1037</v>
      </c>
      <c r="K6010" s="400">
        <v>1.66</v>
      </c>
      <c r="L6010" s="399" t="s">
        <v>951</v>
      </c>
    </row>
    <row r="6011" spans="1:12" ht="13.5">
      <c r="A6011" s="399" t="s">
        <v>7479</v>
      </c>
      <c r="B6011" s="399" t="s">
        <v>7480</v>
      </c>
      <c r="C6011" s="399" t="s">
        <v>7509</v>
      </c>
      <c r="D6011" s="399" t="s">
        <v>7510</v>
      </c>
      <c r="E6011" s="400" t="s">
        <v>947</v>
      </c>
      <c r="F6011" s="399" t="s">
        <v>947</v>
      </c>
      <c r="G6011" s="399">
        <v>98520</v>
      </c>
      <c r="H6011" s="399" t="s">
        <v>7516</v>
      </c>
      <c r="I6011" s="399" t="s">
        <v>1205</v>
      </c>
      <c r="J6011" s="399" t="s">
        <v>1037</v>
      </c>
      <c r="K6011" s="400">
        <v>3.72</v>
      </c>
      <c r="L6011" s="399" t="s">
        <v>951</v>
      </c>
    </row>
    <row r="6012" spans="1:12" ht="13.5">
      <c r="A6012" s="399" t="s">
        <v>7479</v>
      </c>
      <c r="B6012" s="399" t="s">
        <v>7480</v>
      </c>
      <c r="C6012" s="399" t="s">
        <v>7509</v>
      </c>
      <c r="D6012" s="399" t="s">
        <v>7510</v>
      </c>
      <c r="E6012" s="400" t="s">
        <v>947</v>
      </c>
      <c r="F6012" s="399" t="s">
        <v>947</v>
      </c>
      <c r="G6012" s="399">
        <v>98521</v>
      </c>
      <c r="H6012" s="399" t="s">
        <v>7517</v>
      </c>
      <c r="I6012" s="399" t="s">
        <v>1205</v>
      </c>
      <c r="J6012" s="399" t="s">
        <v>1037</v>
      </c>
      <c r="K6012" s="400">
        <v>0.3</v>
      </c>
      <c r="L6012" s="399" t="s">
        <v>951</v>
      </c>
    </row>
    <row r="6013" spans="1:12" ht="13.5">
      <c r="A6013" s="399" t="s">
        <v>7479</v>
      </c>
      <c r="B6013" s="399" t="s">
        <v>7480</v>
      </c>
      <c r="C6013" s="399" t="s">
        <v>7509</v>
      </c>
      <c r="D6013" s="399" t="s">
        <v>7510</v>
      </c>
      <c r="E6013" s="400" t="s">
        <v>947</v>
      </c>
      <c r="F6013" s="399" t="s">
        <v>947</v>
      </c>
      <c r="G6013" s="399">
        <v>98522</v>
      </c>
      <c r="H6013" s="399" t="s">
        <v>7518</v>
      </c>
      <c r="I6013" s="399" t="s">
        <v>949</v>
      </c>
      <c r="J6013" s="399" t="s">
        <v>1037</v>
      </c>
      <c r="K6013" s="400">
        <v>112.1</v>
      </c>
      <c r="L6013" s="399" t="s">
        <v>951</v>
      </c>
    </row>
    <row r="6014" spans="1:12" ht="13.5">
      <c r="A6014" s="399" t="s">
        <v>7479</v>
      </c>
      <c r="B6014" s="399" t="s">
        <v>7480</v>
      </c>
      <c r="C6014" s="399" t="s">
        <v>7509</v>
      </c>
      <c r="D6014" s="399" t="s">
        <v>7510</v>
      </c>
      <c r="E6014" s="400" t="s">
        <v>947</v>
      </c>
      <c r="F6014" s="399" t="s">
        <v>947</v>
      </c>
      <c r="G6014" s="399">
        <v>98524</v>
      </c>
      <c r="H6014" s="399" t="s">
        <v>7519</v>
      </c>
      <c r="I6014" s="399" t="s">
        <v>1205</v>
      </c>
      <c r="J6014" s="399" t="s">
        <v>1037</v>
      </c>
      <c r="K6014" s="400">
        <v>2.75</v>
      </c>
      <c r="L6014" s="399" t="s">
        <v>951</v>
      </c>
    </row>
    <row r="6015" spans="1:12" ht="13.5">
      <c r="A6015" s="399" t="s">
        <v>7479</v>
      </c>
      <c r="B6015" s="399" t="s">
        <v>7480</v>
      </c>
      <c r="C6015" s="399" t="s">
        <v>7520</v>
      </c>
      <c r="D6015" s="399" t="s">
        <v>7521</v>
      </c>
      <c r="E6015" s="400" t="s">
        <v>947</v>
      </c>
      <c r="F6015" s="399" t="s">
        <v>947</v>
      </c>
      <c r="G6015" s="399">
        <v>98503</v>
      </c>
      <c r="H6015" s="399" t="s">
        <v>7522</v>
      </c>
      <c r="I6015" s="399" t="s">
        <v>1205</v>
      </c>
      <c r="J6015" s="399" t="s">
        <v>1037</v>
      </c>
      <c r="K6015" s="400">
        <v>13.45</v>
      </c>
      <c r="L6015" s="399" t="s">
        <v>951</v>
      </c>
    </row>
    <row r="6016" spans="1:12" ht="13.5">
      <c r="A6016" s="399" t="s">
        <v>7479</v>
      </c>
      <c r="B6016" s="399" t="s">
        <v>7480</v>
      </c>
      <c r="C6016" s="399" t="s">
        <v>7520</v>
      </c>
      <c r="D6016" s="399" t="s">
        <v>7521</v>
      </c>
      <c r="E6016" s="400" t="s">
        <v>947</v>
      </c>
      <c r="F6016" s="399" t="s">
        <v>947</v>
      </c>
      <c r="G6016" s="399">
        <v>98504</v>
      </c>
      <c r="H6016" s="399" t="s">
        <v>7523</v>
      </c>
      <c r="I6016" s="399" t="s">
        <v>1205</v>
      </c>
      <c r="J6016" s="399" t="s">
        <v>1037</v>
      </c>
      <c r="K6016" s="400">
        <v>8.42</v>
      </c>
      <c r="L6016" s="399" t="s">
        <v>951</v>
      </c>
    </row>
    <row r="6017" spans="1:12" ht="13.5">
      <c r="A6017" s="399" t="s">
        <v>7479</v>
      </c>
      <c r="B6017" s="399" t="s">
        <v>7480</v>
      </c>
      <c r="C6017" s="399" t="s">
        <v>7520</v>
      </c>
      <c r="D6017" s="399" t="s">
        <v>7521</v>
      </c>
      <c r="E6017" s="400" t="s">
        <v>947</v>
      </c>
      <c r="F6017" s="399" t="s">
        <v>947</v>
      </c>
      <c r="G6017" s="399">
        <v>98505</v>
      </c>
      <c r="H6017" s="399" t="s">
        <v>7524</v>
      </c>
      <c r="I6017" s="399" t="s">
        <v>1205</v>
      </c>
      <c r="J6017" s="399" t="s">
        <v>1037</v>
      </c>
      <c r="K6017" s="400">
        <v>46.38</v>
      </c>
      <c r="L6017" s="399" t="s">
        <v>951</v>
      </c>
    </row>
    <row r="6018" spans="1:12" ht="13.5">
      <c r="A6018" s="399" t="s">
        <v>7479</v>
      </c>
      <c r="B6018" s="399" t="s">
        <v>7480</v>
      </c>
      <c r="C6018" s="399" t="s">
        <v>7525</v>
      </c>
      <c r="D6018" s="399" t="s">
        <v>7526</v>
      </c>
      <c r="E6018" s="400" t="s">
        <v>947</v>
      </c>
      <c r="F6018" s="399" t="s">
        <v>947</v>
      </c>
      <c r="G6018" s="399">
        <v>98525</v>
      </c>
      <c r="H6018" s="399" t="s">
        <v>7527</v>
      </c>
      <c r="I6018" s="399" t="s">
        <v>1205</v>
      </c>
      <c r="J6018" s="399" t="s">
        <v>950</v>
      </c>
      <c r="K6018" s="400">
        <v>0.25</v>
      </c>
      <c r="L6018" s="399" t="s">
        <v>951</v>
      </c>
    </row>
    <row r="6019" spans="1:12" ht="13.5">
      <c r="A6019" s="399" t="s">
        <v>7479</v>
      </c>
      <c r="B6019" s="399" t="s">
        <v>7480</v>
      </c>
      <c r="C6019" s="399" t="s">
        <v>7525</v>
      </c>
      <c r="D6019" s="399" t="s">
        <v>7526</v>
      </c>
      <c r="E6019" s="400" t="s">
        <v>947</v>
      </c>
      <c r="F6019" s="399" t="s">
        <v>947</v>
      </c>
      <c r="G6019" s="399">
        <v>98526</v>
      </c>
      <c r="H6019" s="399" t="s">
        <v>7528</v>
      </c>
      <c r="I6019" s="399" t="s">
        <v>1036</v>
      </c>
      <c r="J6019" s="399" t="s">
        <v>950</v>
      </c>
      <c r="K6019" s="400">
        <v>56.6</v>
      </c>
      <c r="L6019" s="399" t="s">
        <v>951</v>
      </c>
    </row>
    <row r="6020" spans="1:12" ht="13.5">
      <c r="A6020" s="399" t="s">
        <v>7479</v>
      </c>
      <c r="B6020" s="399" t="s">
        <v>7480</v>
      </c>
      <c r="C6020" s="399" t="s">
        <v>7525</v>
      </c>
      <c r="D6020" s="399" t="s">
        <v>7526</v>
      </c>
      <c r="E6020" s="400" t="s">
        <v>947</v>
      </c>
      <c r="F6020" s="399" t="s">
        <v>947</v>
      </c>
      <c r="G6020" s="399">
        <v>98527</v>
      </c>
      <c r="H6020" s="399" t="s">
        <v>7529</v>
      </c>
      <c r="I6020" s="399" t="s">
        <v>1036</v>
      </c>
      <c r="J6020" s="399" t="s">
        <v>950</v>
      </c>
      <c r="K6020" s="400">
        <v>121.84</v>
      </c>
      <c r="L6020" s="399" t="s">
        <v>951</v>
      </c>
    </row>
    <row r="6021" spans="1:12" ht="13.5">
      <c r="A6021" s="399" t="s">
        <v>7479</v>
      </c>
      <c r="B6021" s="399" t="s">
        <v>7480</v>
      </c>
      <c r="C6021" s="399" t="s">
        <v>7525</v>
      </c>
      <c r="D6021" s="399" t="s">
        <v>7526</v>
      </c>
      <c r="E6021" s="400" t="s">
        <v>947</v>
      </c>
      <c r="F6021" s="399" t="s">
        <v>947</v>
      </c>
      <c r="G6021" s="399">
        <v>98528</v>
      </c>
      <c r="H6021" s="399" t="s">
        <v>7530</v>
      </c>
      <c r="I6021" s="399" t="s">
        <v>1036</v>
      </c>
      <c r="J6021" s="399" t="s">
        <v>950</v>
      </c>
      <c r="K6021" s="400">
        <v>178.17</v>
      </c>
      <c r="L6021" s="399" t="s">
        <v>951</v>
      </c>
    </row>
    <row r="6022" spans="1:12" ht="13.5">
      <c r="A6022" s="399" t="s">
        <v>7479</v>
      </c>
      <c r="B6022" s="399" t="s">
        <v>7480</v>
      </c>
      <c r="C6022" s="399" t="s">
        <v>7525</v>
      </c>
      <c r="D6022" s="399" t="s">
        <v>7526</v>
      </c>
      <c r="E6022" s="400" t="s">
        <v>947</v>
      </c>
      <c r="F6022" s="399" t="s">
        <v>947</v>
      </c>
      <c r="G6022" s="399">
        <v>98529</v>
      </c>
      <c r="H6022" s="399" t="s">
        <v>7531</v>
      </c>
      <c r="I6022" s="399" t="s">
        <v>1036</v>
      </c>
      <c r="J6022" s="399" t="s">
        <v>1037</v>
      </c>
      <c r="K6022" s="400">
        <v>59.15</v>
      </c>
      <c r="L6022" s="399" t="s">
        <v>951</v>
      </c>
    </row>
    <row r="6023" spans="1:12" ht="13.5">
      <c r="A6023" s="399" t="s">
        <v>7479</v>
      </c>
      <c r="B6023" s="399" t="s">
        <v>7480</v>
      </c>
      <c r="C6023" s="399" t="s">
        <v>7525</v>
      </c>
      <c r="D6023" s="399" t="s">
        <v>7526</v>
      </c>
      <c r="E6023" s="400" t="s">
        <v>947</v>
      </c>
      <c r="F6023" s="399" t="s">
        <v>947</v>
      </c>
      <c r="G6023" s="399">
        <v>98530</v>
      </c>
      <c r="H6023" s="399" t="s">
        <v>7532</v>
      </c>
      <c r="I6023" s="399" t="s">
        <v>1036</v>
      </c>
      <c r="J6023" s="399" t="s">
        <v>1037</v>
      </c>
      <c r="K6023" s="400">
        <v>105.39</v>
      </c>
      <c r="L6023" s="399" t="s">
        <v>951</v>
      </c>
    </row>
    <row r="6024" spans="1:12" ht="13.5">
      <c r="A6024" s="399" t="s">
        <v>7479</v>
      </c>
      <c r="B6024" s="399" t="s">
        <v>7480</v>
      </c>
      <c r="C6024" s="399" t="s">
        <v>7525</v>
      </c>
      <c r="D6024" s="399" t="s">
        <v>7526</v>
      </c>
      <c r="E6024" s="400" t="s">
        <v>947</v>
      </c>
      <c r="F6024" s="399" t="s">
        <v>947</v>
      </c>
      <c r="G6024" s="399">
        <v>98531</v>
      </c>
      <c r="H6024" s="399" t="s">
        <v>7533</v>
      </c>
      <c r="I6024" s="399" t="s">
        <v>1036</v>
      </c>
      <c r="J6024" s="399" t="s">
        <v>950</v>
      </c>
      <c r="K6024" s="400">
        <v>201.9</v>
      </c>
      <c r="L6024" s="399" t="s">
        <v>951</v>
      </c>
    </row>
    <row r="6025" spans="1:12" ht="13.5">
      <c r="A6025" s="399" t="s">
        <v>7479</v>
      </c>
      <c r="B6025" s="399" t="s">
        <v>7480</v>
      </c>
      <c r="C6025" s="399" t="s">
        <v>7525</v>
      </c>
      <c r="D6025" s="399" t="s">
        <v>7526</v>
      </c>
      <c r="E6025" s="400" t="s">
        <v>947</v>
      </c>
      <c r="F6025" s="399" t="s">
        <v>947</v>
      </c>
      <c r="G6025" s="399">
        <v>98532</v>
      </c>
      <c r="H6025" s="399" t="s">
        <v>7534</v>
      </c>
      <c r="I6025" s="399" t="s">
        <v>1036</v>
      </c>
      <c r="J6025" s="399" t="s">
        <v>950</v>
      </c>
      <c r="K6025" s="400">
        <v>70.19</v>
      </c>
      <c r="L6025" s="399" t="s">
        <v>951</v>
      </c>
    </row>
    <row r="6026" spans="1:12" ht="13.5">
      <c r="A6026" s="399" t="s">
        <v>7479</v>
      </c>
      <c r="B6026" s="399" t="s">
        <v>7480</v>
      </c>
      <c r="C6026" s="399" t="s">
        <v>7525</v>
      </c>
      <c r="D6026" s="399" t="s">
        <v>7526</v>
      </c>
      <c r="E6026" s="400" t="s">
        <v>947</v>
      </c>
      <c r="F6026" s="399" t="s">
        <v>947</v>
      </c>
      <c r="G6026" s="399">
        <v>98533</v>
      </c>
      <c r="H6026" s="399" t="s">
        <v>7535</v>
      </c>
      <c r="I6026" s="399" t="s">
        <v>1036</v>
      </c>
      <c r="J6026" s="399" t="s">
        <v>950</v>
      </c>
      <c r="K6026" s="400">
        <v>194.07</v>
      </c>
      <c r="L6026" s="399" t="s">
        <v>951</v>
      </c>
    </row>
    <row r="6027" spans="1:12" ht="13.5">
      <c r="A6027" s="399" t="s">
        <v>7479</v>
      </c>
      <c r="B6027" s="399" t="s">
        <v>7480</v>
      </c>
      <c r="C6027" s="399" t="s">
        <v>7525</v>
      </c>
      <c r="D6027" s="399" t="s">
        <v>7526</v>
      </c>
      <c r="E6027" s="400" t="s">
        <v>947</v>
      </c>
      <c r="F6027" s="399" t="s">
        <v>947</v>
      </c>
      <c r="G6027" s="399">
        <v>98534</v>
      </c>
      <c r="H6027" s="399" t="s">
        <v>7536</v>
      </c>
      <c r="I6027" s="399" t="s">
        <v>1036</v>
      </c>
      <c r="J6027" s="399" t="s">
        <v>950</v>
      </c>
      <c r="K6027" s="400">
        <v>495.07</v>
      </c>
      <c r="L6027" s="399" t="s">
        <v>951</v>
      </c>
    </row>
    <row r="6028" spans="1:12" ht="13.5">
      <c r="A6028" s="399" t="s">
        <v>7479</v>
      </c>
      <c r="B6028" s="399" t="s">
        <v>7480</v>
      </c>
      <c r="C6028" s="399" t="s">
        <v>7525</v>
      </c>
      <c r="D6028" s="399" t="s">
        <v>7526</v>
      </c>
      <c r="E6028" s="400" t="s">
        <v>947</v>
      </c>
      <c r="F6028" s="399" t="s">
        <v>947</v>
      </c>
      <c r="G6028" s="399">
        <v>98535</v>
      </c>
      <c r="H6028" s="399" t="s">
        <v>7537</v>
      </c>
      <c r="I6028" s="399" t="s">
        <v>1036</v>
      </c>
      <c r="J6028" s="399" t="s">
        <v>950</v>
      </c>
      <c r="K6028" s="400">
        <v>787.22</v>
      </c>
      <c r="L6028" s="399" t="s">
        <v>951</v>
      </c>
    </row>
    <row r="6029" spans="1:12" ht="13.5">
      <c r="A6029" s="399" t="s">
        <v>5855</v>
      </c>
      <c r="B6029" s="399" t="s">
        <v>7080</v>
      </c>
      <c r="C6029" s="399" t="s">
        <v>7346</v>
      </c>
      <c r="D6029" s="399" t="s">
        <v>7347</v>
      </c>
      <c r="E6029" s="400" t="s">
        <v>947</v>
      </c>
      <c r="F6029" s="399" t="s">
        <v>947</v>
      </c>
      <c r="G6029" s="399">
        <v>88238</v>
      </c>
      <c r="H6029" s="399" t="s">
        <v>7538</v>
      </c>
      <c r="I6029" s="399" t="s">
        <v>96</v>
      </c>
      <c r="J6029" s="399" t="s">
        <v>1037</v>
      </c>
      <c r="K6029" s="400">
        <v>17.329999999999998</v>
      </c>
      <c r="L6029" s="399" t="s">
        <v>7539</v>
      </c>
    </row>
    <row r="6030" spans="1:12" ht="13.5">
      <c r="A6030" s="399" t="s">
        <v>5855</v>
      </c>
      <c r="B6030" s="399" t="s">
        <v>7080</v>
      </c>
      <c r="C6030" s="399" t="s">
        <v>7346</v>
      </c>
      <c r="D6030" s="399" t="s">
        <v>7347</v>
      </c>
      <c r="E6030" s="400" t="s">
        <v>947</v>
      </c>
      <c r="F6030" s="399" t="s">
        <v>947</v>
      </c>
      <c r="G6030" s="399">
        <v>88239</v>
      </c>
      <c r="H6030" s="399" t="s">
        <v>7540</v>
      </c>
      <c r="I6030" s="399" t="s">
        <v>96</v>
      </c>
      <c r="J6030" s="399" t="s">
        <v>1037</v>
      </c>
      <c r="K6030" s="400">
        <v>18.809999999999999</v>
      </c>
      <c r="L6030" s="399" t="s">
        <v>7539</v>
      </c>
    </row>
    <row r="6031" spans="1:12" ht="13.5">
      <c r="A6031" s="399" t="s">
        <v>5855</v>
      </c>
      <c r="B6031" s="399" t="s">
        <v>7080</v>
      </c>
      <c r="C6031" s="399" t="s">
        <v>7346</v>
      </c>
      <c r="D6031" s="399" t="s">
        <v>7347</v>
      </c>
      <c r="E6031" s="400" t="s">
        <v>947</v>
      </c>
      <c r="F6031" s="399" t="s">
        <v>947</v>
      </c>
      <c r="G6031" s="399">
        <v>88240</v>
      </c>
      <c r="H6031" s="399" t="s">
        <v>7541</v>
      </c>
      <c r="I6031" s="399" t="s">
        <v>96</v>
      </c>
      <c r="J6031" s="399" t="s">
        <v>1037</v>
      </c>
      <c r="K6031" s="400">
        <v>13.74</v>
      </c>
      <c r="L6031" s="399" t="s">
        <v>7539</v>
      </c>
    </row>
    <row r="6032" spans="1:12" ht="13.5">
      <c r="A6032" s="399" t="s">
        <v>5855</v>
      </c>
      <c r="B6032" s="399" t="s">
        <v>7080</v>
      </c>
      <c r="C6032" s="399" t="s">
        <v>7346</v>
      </c>
      <c r="D6032" s="399" t="s">
        <v>7347</v>
      </c>
      <c r="E6032" s="400" t="s">
        <v>947</v>
      </c>
      <c r="F6032" s="399" t="s">
        <v>947</v>
      </c>
      <c r="G6032" s="399">
        <v>88241</v>
      </c>
      <c r="H6032" s="399" t="s">
        <v>7542</v>
      </c>
      <c r="I6032" s="399" t="s">
        <v>96</v>
      </c>
      <c r="J6032" s="399" t="s">
        <v>1037</v>
      </c>
      <c r="K6032" s="400">
        <v>17.73</v>
      </c>
      <c r="L6032" s="399" t="s">
        <v>7539</v>
      </c>
    </row>
    <row r="6033" spans="1:12" ht="13.5">
      <c r="A6033" s="399" t="s">
        <v>5855</v>
      </c>
      <c r="B6033" s="399" t="s">
        <v>7080</v>
      </c>
      <c r="C6033" s="399" t="s">
        <v>7346</v>
      </c>
      <c r="D6033" s="399" t="s">
        <v>7347</v>
      </c>
      <c r="E6033" s="400" t="s">
        <v>947</v>
      </c>
      <c r="F6033" s="399" t="s">
        <v>947</v>
      </c>
      <c r="G6033" s="399">
        <v>88242</v>
      </c>
      <c r="H6033" s="399" t="s">
        <v>7543</v>
      </c>
      <c r="I6033" s="399" t="s">
        <v>96</v>
      </c>
      <c r="J6033" s="399" t="s">
        <v>1037</v>
      </c>
      <c r="K6033" s="400">
        <v>16.55</v>
      </c>
      <c r="L6033" s="399" t="s">
        <v>7539</v>
      </c>
    </row>
    <row r="6034" spans="1:12" ht="13.5">
      <c r="A6034" s="399" t="s">
        <v>5855</v>
      </c>
      <c r="B6034" s="399" t="s">
        <v>7080</v>
      </c>
      <c r="C6034" s="399" t="s">
        <v>7346</v>
      </c>
      <c r="D6034" s="399" t="s">
        <v>7347</v>
      </c>
      <c r="E6034" s="400" t="s">
        <v>947</v>
      </c>
      <c r="F6034" s="399" t="s">
        <v>947</v>
      </c>
      <c r="G6034" s="399">
        <v>88243</v>
      </c>
      <c r="H6034" s="399" t="s">
        <v>7544</v>
      </c>
      <c r="I6034" s="399" t="s">
        <v>96</v>
      </c>
      <c r="J6034" s="399" t="s">
        <v>1037</v>
      </c>
      <c r="K6034" s="400">
        <v>19.7</v>
      </c>
      <c r="L6034" s="399" t="s">
        <v>7539</v>
      </c>
    </row>
    <row r="6035" spans="1:12" ht="13.5">
      <c r="A6035" s="399" t="s">
        <v>5855</v>
      </c>
      <c r="B6035" s="399" t="s">
        <v>7080</v>
      </c>
      <c r="C6035" s="399" t="s">
        <v>7346</v>
      </c>
      <c r="D6035" s="399" t="s">
        <v>7347</v>
      </c>
      <c r="E6035" s="400" t="s">
        <v>947</v>
      </c>
      <c r="F6035" s="399" t="s">
        <v>947</v>
      </c>
      <c r="G6035" s="399">
        <v>88245</v>
      </c>
      <c r="H6035" s="399" t="s">
        <v>7545</v>
      </c>
      <c r="I6035" s="399" t="s">
        <v>96</v>
      </c>
      <c r="J6035" s="399" t="s">
        <v>1037</v>
      </c>
      <c r="K6035" s="400">
        <v>22.34</v>
      </c>
      <c r="L6035" s="399" t="s">
        <v>7539</v>
      </c>
    </row>
    <row r="6036" spans="1:12" ht="13.5">
      <c r="A6036" s="399" t="s">
        <v>5855</v>
      </c>
      <c r="B6036" s="399" t="s">
        <v>7080</v>
      </c>
      <c r="C6036" s="399" t="s">
        <v>7346</v>
      </c>
      <c r="D6036" s="399" t="s">
        <v>7347</v>
      </c>
      <c r="E6036" s="400" t="s">
        <v>947</v>
      </c>
      <c r="F6036" s="399" t="s">
        <v>947</v>
      </c>
      <c r="G6036" s="399">
        <v>88246</v>
      </c>
      <c r="H6036" s="399" t="s">
        <v>7546</v>
      </c>
      <c r="I6036" s="399" t="s">
        <v>96</v>
      </c>
      <c r="J6036" s="399" t="s">
        <v>1037</v>
      </c>
      <c r="K6036" s="400">
        <v>17.59</v>
      </c>
      <c r="L6036" s="399" t="s">
        <v>7539</v>
      </c>
    </row>
    <row r="6037" spans="1:12" ht="13.5">
      <c r="A6037" s="399" t="s">
        <v>5855</v>
      </c>
      <c r="B6037" s="399" t="s">
        <v>7080</v>
      </c>
      <c r="C6037" s="399" t="s">
        <v>7346</v>
      </c>
      <c r="D6037" s="399" t="s">
        <v>7347</v>
      </c>
      <c r="E6037" s="400" t="s">
        <v>947</v>
      </c>
      <c r="F6037" s="399" t="s">
        <v>947</v>
      </c>
      <c r="G6037" s="399">
        <v>88247</v>
      </c>
      <c r="H6037" s="399" t="s">
        <v>7547</v>
      </c>
      <c r="I6037" s="399" t="s">
        <v>96</v>
      </c>
      <c r="J6037" s="399" t="s">
        <v>1037</v>
      </c>
      <c r="K6037" s="400">
        <v>17.649999999999999</v>
      </c>
      <c r="L6037" s="399" t="s">
        <v>7539</v>
      </c>
    </row>
    <row r="6038" spans="1:12" ht="13.5">
      <c r="A6038" s="399" t="s">
        <v>5855</v>
      </c>
      <c r="B6038" s="399" t="s">
        <v>7080</v>
      </c>
      <c r="C6038" s="399" t="s">
        <v>7346</v>
      </c>
      <c r="D6038" s="399" t="s">
        <v>7347</v>
      </c>
      <c r="E6038" s="400" t="s">
        <v>947</v>
      </c>
      <c r="F6038" s="399" t="s">
        <v>947</v>
      </c>
      <c r="G6038" s="399">
        <v>88248</v>
      </c>
      <c r="H6038" s="399" t="s">
        <v>7548</v>
      </c>
      <c r="I6038" s="399" t="s">
        <v>96</v>
      </c>
      <c r="J6038" s="399" t="s">
        <v>1037</v>
      </c>
      <c r="K6038" s="400">
        <v>17.18</v>
      </c>
      <c r="L6038" s="399" t="s">
        <v>7539</v>
      </c>
    </row>
    <row r="6039" spans="1:12" ht="13.5">
      <c r="A6039" s="399" t="s">
        <v>5855</v>
      </c>
      <c r="B6039" s="399" t="s">
        <v>7080</v>
      </c>
      <c r="C6039" s="399" t="s">
        <v>7346</v>
      </c>
      <c r="D6039" s="399" t="s">
        <v>7347</v>
      </c>
      <c r="E6039" s="400" t="s">
        <v>947</v>
      </c>
      <c r="F6039" s="399" t="s">
        <v>947</v>
      </c>
      <c r="G6039" s="399">
        <v>88249</v>
      </c>
      <c r="H6039" s="399" t="s">
        <v>7549</v>
      </c>
      <c r="I6039" s="399" t="s">
        <v>96</v>
      </c>
      <c r="J6039" s="399" t="s">
        <v>1037</v>
      </c>
      <c r="K6039" s="400">
        <v>33.049999999999997</v>
      </c>
      <c r="L6039" s="399" t="s">
        <v>7539</v>
      </c>
    </row>
    <row r="6040" spans="1:12" ht="13.5">
      <c r="A6040" s="399" t="s">
        <v>5855</v>
      </c>
      <c r="B6040" s="399" t="s">
        <v>7080</v>
      </c>
      <c r="C6040" s="399" t="s">
        <v>7346</v>
      </c>
      <c r="D6040" s="399" t="s">
        <v>7347</v>
      </c>
      <c r="E6040" s="400" t="s">
        <v>947</v>
      </c>
      <c r="F6040" s="399" t="s">
        <v>947</v>
      </c>
      <c r="G6040" s="399">
        <v>88250</v>
      </c>
      <c r="H6040" s="399" t="s">
        <v>7550</v>
      </c>
      <c r="I6040" s="399" t="s">
        <v>96</v>
      </c>
      <c r="J6040" s="399" t="s">
        <v>1037</v>
      </c>
      <c r="K6040" s="400">
        <v>15.72</v>
      </c>
      <c r="L6040" s="399" t="s">
        <v>7539</v>
      </c>
    </row>
    <row r="6041" spans="1:12" ht="13.5">
      <c r="A6041" s="399" t="s">
        <v>5855</v>
      </c>
      <c r="B6041" s="399" t="s">
        <v>7080</v>
      </c>
      <c r="C6041" s="399" t="s">
        <v>7346</v>
      </c>
      <c r="D6041" s="399" t="s">
        <v>7347</v>
      </c>
      <c r="E6041" s="400" t="s">
        <v>947</v>
      </c>
      <c r="F6041" s="399" t="s">
        <v>947</v>
      </c>
      <c r="G6041" s="399">
        <v>88251</v>
      </c>
      <c r="H6041" s="399" t="s">
        <v>7551</v>
      </c>
      <c r="I6041" s="399" t="s">
        <v>96</v>
      </c>
      <c r="J6041" s="399" t="s">
        <v>1037</v>
      </c>
      <c r="K6041" s="400">
        <v>18.16</v>
      </c>
      <c r="L6041" s="399" t="s">
        <v>7539</v>
      </c>
    </row>
    <row r="6042" spans="1:12" ht="13.5">
      <c r="A6042" s="399" t="s">
        <v>5855</v>
      </c>
      <c r="B6042" s="399" t="s">
        <v>7080</v>
      </c>
      <c r="C6042" s="399" t="s">
        <v>7346</v>
      </c>
      <c r="D6042" s="399" t="s">
        <v>7347</v>
      </c>
      <c r="E6042" s="400" t="s">
        <v>947</v>
      </c>
      <c r="F6042" s="399" t="s">
        <v>947</v>
      </c>
      <c r="G6042" s="399">
        <v>88252</v>
      </c>
      <c r="H6042" s="399" t="s">
        <v>7552</v>
      </c>
      <c r="I6042" s="399" t="s">
        <v>96</v>
      </c>
      <c r="J6042" s="399" t="s">
        <v>1037</v>
      </c>
      <c r="K6042" s="400">
        <v>17.329999999999998</v>
      </c>
      <c r="L6042" s="399" t="s">
        <v>7539</v>
      </c>
    </row>
    <row r="6043" spans="1:12" ht="13.5">
      <c r="A6043" s="399" t="s">
        <v>5855</v>
      </c>
      <c r="B6043" s="399" t="s">
        <v>7080</v>
      </c>
      <c r="C6043" s="399" t="s">
        <v>7346</v>
      </c>
      <c r="D6043" s="399" t="s">
        <v>7347</v>
      </c>
      <c r="E6043" s="400" t="s">
        <v>947</v>
      </c>
      <c r="F6043" s="399" t="s">
        <v>947</v>
      </c>
      <c r="G6043" s="399">
        <v>88253</v>
      </c>
      <c r="H6043" s="399" t="s">
        <v>7553</v>
      </c>
      <c r="I6043" s="399" t="s">
        <v>96</v>
      </c>
      <c r="J6043" s="399" t="s">
        <v>1037</v>
      </c>
      <c r="K6043" s="400">
        <v>11.65</v>
      </c>
      <c r="L6043" s="399" t="s">
        <v>7539</v>
      </c>
    </row>
    <row r="6044" spans="1:12" ht="13.5">
      <c r="A6044" s="399" t="s">
        <v>5855</v>
      </c>
      <c r="B6044" s="399" t="s">
        <v>7080</v>
      </c>
      <c r="C6044" s="399" t="s">
        <v>7346</v>
      </c>
      <c r="D6044" s="399" t="s">
        <v>7347</v>
      </c>
      <c r="E6044" s="400" t="s">
        <v>947</v>
      </c>
      <c r="F6044" s="399" t="s">
        <v>947</v>
      </c>
      <c r="G6044" s="399">
        <v>88255</v>
      </c>
      <c r="H6044" s="399" t="s">
        <v>7554</v>
      </c>
      <c r="I6044" s="399" t="s">
        <v>96</v>
      </c>
      <c r="J6044" s="399" t="s">
        <v>1037</v>
      </c>
      <c r="K6044" s="400">
        <v>34.75</v>
      </c>
      <c r="L6044" s="399" t="s">
        <v>7539</v>
      </c>
    </row>
    <row r="6045" spans="1:12" ht="13.5">
      <c r="A6045" s="399" t="s">
        <v>5855</v>
      </c>
      <c r="B6045" s="399" t="s">
        <v>7080</v>
      </c>
      <c r="C6045" s="399" t="s">
        <v>7346</v>
      </c>
      <c r="D6045" s="399" t="s">
        <v>7347</v>
      </c>
      <c r="E6045" s="400" t="s">
        <v>947</v>
      </c>
      <c r="F6045" s="399" t="s">
        <v>947</v>
      </c>
      <c r="G6045" s="399">
        <v>88256</v>
      </c>
      <c r="H6045" s="399" t="s">
        <v>7555</v>
      </c>
      <c r="I6045" s="399" t="s">
        <v>96</v>
      </c>
      <c r="J6045" s="399" t="s">
        <v>1037</v>
      </c>
      <c r="K6045" s="400">
        <v>22.38</v>
      </c>
      <c r="L6045" s="399" t="s">
        <v>7539</v>
      </c>
    </row>
    <row r="6046" spans="1:12" ht="13.5">
      <c r="A6046" s="399" t="s">
        <v>5855</v>
      </c>
      <c r="B6046" s="399" t="s">
        <v>7080</v>
      </c>
      <c r="C6046" s="399" t="s">
        <v>7346</v>
      </c>
      <c r="D6046" s="399" t="s">
        <v>7347</v>
      </c>
      <c r="E6046" s="400" t="s">
        <v>947</v>
      </c>
      <c r="F6046" s="399" t="s">
        <v>947</v>
      </c>
      <c r="G6046" s="399">
        <v>88257</v>
      </c>
      <c r="H6046" s="399" t="s">
        <v>7556</v>
      </c>
      <c r="I6046" s="399" t="s">
        <v>96</v>
      </c>
      <c r="J6046" s="399" t="s">
        <v>1037</v>
      </c>
      <c r="K6046" s="400">
        <v>16.670000000000002</v>
      </c>
      <c r="L6046" s="399" t="s">
        <v>7539</v>
      </c>
    </row>
    <row r="6047" spans="1:12" ht="13.5">
      <c r="A6047" s="399" t="s">
        <v>5855</v>
      </c>
      <c r="B6047" s="399" t="s">
        <v>7080</v>
      </c>
      <c r="C6047" s="399" t="s">
        <v>7346</v>
      </c>
      <c r="D6047" s="399" t="s">
        <v>7347</v>
      </c>
      <c r="E6047" s="400" t="s">
        <v>947</v>
      </c>
      <c r="F6047" s="399" t="s">
        <v>947</v>
      </c>
      <c r="G6047" s="399">
        <v>88258</v>
      </c>
      <c r="H6047" s="399" t="s">
        <v>7557</v>
      </c>
      <c r="I6047" s="399" t="s">
        <v>96</v>
      </c>
      <c r="J6047" s="399" t="s">
        <v>1037</v>
      </c>
      <c r="K6047" s="400">
        <v>26.54</v>
      </c>
      <c r="L6047" s="399" t="s">
        <v>7539</v>
      </c>
    </row>
    <row r="6048" spans="1:12" ht="13.5">
      <c r="A6048" s="399" t="s">
        <v>5855</v>
      </c>
      <c r="B6048" s="399" t="s">
        <v>7080</v>
      </c>
      <c r="C6048" s="399" t="s">
        <v>7346</v>
      </c>
      <c r="D6048" s="399" t="s">
        <v>7347</v>
      </c>
      <c r="E6048" s="400" t="s">
        <v>947</v>
      </c>
      <c r="F6048" s="399" t="s">
        <v>947</v>
      </c>
      <c r="G6048" s="399">
        <v>88259</v>
      </c>
      <c r="H6048" s="399" t="s">
        <v>7558</v>
      </c>
      <c r="I6048" s="399" t="s">
        <v>96</v>
      </c>
      <c r="J6048" s="399" t="s">
        <v>1037</v>
      </c>
      <c r="K6048" s="400">
        <v>25.99</v>
      </c>
      <c r="L6048" s="399" t="s">
        <v>7539</v>
      </c>
    </row>
    <row r="6049" spans="1:12" ht="13.5">
      <c r="A6049" s="399" t="s">
        <v>5855</v>
      </c>
      <c r="B6049" s="399" t="s">
        <v>7080</v>
      </c>
      <c r="C6049" s="399" t="s">
        <v>7346</v>
      </c>
      <c r="D6049" s="399" t="s">
        <v>7347</v>
      </c>
      <c r="E6049" s="400" t="s">
        <v>947</v>
      </c>
      <c r="F6049" s="399" t="s">
        <v>947</v>
      </c>
      <c r="G6049" s="399">
        <v>88260</v>
      </c>
      <c r="H6049" s="399" t="s">
        <v>7559</v>
      </c>
      <c r="I6049" s="399" t="s">
        <v>96</v>
      </c>
      <c r="J6049" s="399" t="s">
        <v>1037</v>
      </c>
      <c r="K6049" s="400">
        <v>21.09</v>
      </c>
      <c r="L6049" s="399" t="s">
        <v>7539</v>
      </c>
    </row>
    <row r="6050" spans="1:12" ht="13.5">
      <c r="A6050" s="399" t="s">
        <v>5855</v>
      </c>
      <c r="B6050" s="399" t="s">
        <v>7080</v>
      </c>
      <c r="C6050" s="399" t="s">
        <v>7346</v>
      </c>
      <c r="D6050" s="399" t="s">
        <v>7347</v>
      </c>
      <c r="E6050" s="400" t="s">
        <v>947</v>
      </c>
      <c r="F6050" s="399" t="s">
        <v>947</v>
      </c>
      <c r="G6050" s="399">
        <v>88261</v>
      </c>
      <c r="H6050" s="399" t="s">
        <v>7560</v>
      </c>
      <c r="I6050" s="399" t="s">
        <v>96</v>
      </c>
      <c r="J6050" s="399" t="s">
        <v>1037</v>
      </c>
      <c r="K6050" s="400">
        <v>22.34</v>
      </c>
      <c r="L6050" s="399" t="s">
        <v>7539</v>
      </c>
    </row>
    <row r="6051" spans="1:12" ht="13.5">
      <c r="A6051" s="399" t="s">
        <v>5855</v>
      </c>
      <c r="B6051" s="399" t="s">
        <v>7080</v>
      </c>
      <c r="C6051" s="399" t="s">
        <v>7346</v>
      </c>
      <c r="D6051" s="399" t="s">
        <v>7347</v>
      </c>
      <c r="E6051" s="400" t="s">
        <v>947</v>
      </c>
      <c r="F6051" s="399" t="s">
        <v>947</v>
      </c>
      <c r="G6051" s="399">
        <v>88262</v>
      </c>
      <c r="H6051" s="399" t="s">
        <v>7561</v>
      </c>
      <c r="I6051" s="399" t="s">
        <v>96</v>
      </c>
      <c r="J6051" s="399" t="s">
        <v>1440</v>
      </c>
      <c r="K6051" s="400">
        <v>22.3</v>
      </c>
      <c r="L6051" s="399" t="s">
        <v>7539</v>
      </c>
    </row>
    <row r="6052" spans="1:12" ht="13.5">
      <c r="A6052" s="399" t="s">
        <v>5855</v>
      </c>
      <c r="B6052" s="399" t="s">
        <v>7080</v>
      </c>
      <c r="C6052" s="399" t="s">
        <v>7346</v>
      </c>
      <c r="D6052" s="399" t="s">
        <v>7347</v>
      </c>
      <c r="E6052" s="400" t="s">
        <v>947</v>
      </c>
      <c r="F6052" s="399" t="s">
        <v>947</v>
      </c>
      <c r="G6052" s="399">
        <v>88263</v>
      </c>
      <c r="H6052" s="399" t="s">
        <v>7562</v>
      </c>
      <c r="I6052" s="399" t="s">
        <v>96</v>
      </c>
      <c r="J6052" s="399" t="s">
        <v>1037</v>
      </c>
      <c r="K6052" s="400">
        <v>15.05</v>
      </c>
      <c r="L6052" s="399" t="s">
        <v>7539</v>
      </c>
    </row>
    <row r="6053" spans="1:12" ht="13.5">
      <c r="A6053" s="399" t="s">
        <v>5855</v>
      </c>
      <c r="B6053" s="399" t="s">
        <v>7080</v>
      </c>
      <c r="C6053" s="399" t="s">
        <v>7346</v>
      </c>
      <c r="D6053" s="399" t="s">
        <v>7347</v>
      </c>
      <c r="E6053" s="400" t="s">
        <v>947</v>
      </c>
      <c r="F6053" s="399" t="s">
        <v>947</v>
      </c>
      <c r="G6053" s="399">
        <v>88264</v>
      </c>
      <c r="H6053" s="399" t="s">
        <v>7563</v>
      </c>
      <c r="I6053" s="399" t="s">
        <v>96</v>
      </c>
      <c r="J6053" s="399" t="s">
        <v>1440</v>
      </c>
      <c r="K6053" s="400">
        <v>22.66</v>
      </c>
      <c r="L6053" s="399" t="s">
        <v>7539</v>
      </c>
    </row>
    <row r="6054" spans="1:12" ht="13.5">
      <c r="A6054" s="399" t="s">
        <v>5855</v>
      </c>
      <c r="B6054" s="399" t="s">
        <v>7080</v>
      </c>
      <c r="C6054" s="399" t="s">
        <v>7346</v>
      </c>
      <c r="D6054" s="399" t="s">
        <v>7347</v>
      </c>
      <c r="E6054" s="400" t="s">
        <v>947</v>
      </c>
      <c r="F6054" s="399" t="s">
        <v>947</v>
      </c>
      <c r="G6054" s="399">
        <v>88265</v>
      </c>
      <c r="H6054" s="399" t="s">
        <v>7564</v>
      </c>
      <c r="I6054" s="399" t="s">
        <v>96</v>
      </c>
      <c r="J6054" s="399" t="s">
        <v>1037</v>
      </c>
      <c r="K6054" s="400">
        <v>22.66</v>
      </c>
      <c r="L6054" s="399" t="s">
        <v>7539</v>
      </c>
    </row>
    <row r="6055" spans="1:12" ht="13.5">
      <c r="A6055" s="399" t="s">
        <v>5855</v>
      </c>
      <c r="B6055" s="399" t="s">
        <v>7080</v>
      </c>
      <c r="C6055" s="399" t="s">
        <v>7346</v>
      </c>
      <c r="D6055" s="399" t="s">
        <v>7347</v>
      </c>
      <c r="E6055" s="400" t="s">
        <v>947</v>
      </c>
      <c r="F6055" s="399" t="s">
        <v>947</v>
      </c>
      <c r="G6055" s="399">
        <v>88266</v>
      </c>
      <c r="H6055" s="399" t="s">
        <v>7565</v>
      </c>
      <c r="I6055" s="399" t="s">
        <v>96</v>
      </c>
      <c r="J6055" s="399" t="s">
        <v>1037</v>
      </c>
      <c r="K6055" s="400">
        <v>30.54</v>
      </c>
      <c r="L6055" s="399" t="s">
        <v>7539</v>
      </c>
    </row>
    <row r="6056" spans="1:12" ht="13.5">
      <c r="A6056" s="399" t="s">
        <v>5855</v>
      </c>
      <c r="B6056" s="399" t="s">
        <v>7080</v>
      </c>
      <c r="C6056" s="399" t="s">
        <v>7346</v>
      </c>
      <c r="D6056" s="399" t="s">
        <v>7347</v>
      </c>
      <c r="E6056" s="400" t="s">
        <v>947</v>
      </c>
      <c r="F6056" s="399" t="s">
        <v>947</v>
      </c>
      <c r="G6056" s="399">
        <v>88267</v>
      </c>
      <c r="H6056" s="399" t="s">
        <v>7566</v>
      </c>
      <c r="I6056" s="399" t="s">
        <v>96</v>
      </c>
      <c r="J6056" s="399" t="s">
        <v>1440</v>
      </c>
      <c r="K6056" s="400">
        <v>22.03</v>
      </c>
      <c r="L6056" s="399" t="s">
        <v>7539</v>
      </c>
    </row>
    <row r="6057" spans="1:12" ht="13.5">
      <c r="A6057" s="399" t="s">
        <v>5855</v>
      </c>
      <c r="B6057" s="399" t="s">
        <v>7080</v>
      </c>
      <c r="C6057" s="399" t="s">
        <v>7346</v>
      </c>
      <c r="D6057" s="399" t="s">
        <v>7347</v>
      </c>
      <c r="E6057" s="400" t="s">
        <v>947</v>
      </c>
      <c r="F6057" s="399" t="s">
        <v>947</v>
      </c>
      <c r="G6057" s="399">
        <v>88268</v>
      </c>
      <c r="H6057" s="399" t="s">
        <v>7567</v>
      </c>
      <c r="I6057" s="399" t="s">
        <v>96</v>
      </c>
      <c r="J6057" s="399" t="s">
        <v>1037</v>
      </c>
      <c r="K6057" s="400">
        <v>23.13</v>
      </c>
      <c r="L6057" s="399" t="s">
        <v>7539</v>
      </c>
    </row>
    <row r="6058" spans="1:12" ht="13.5">
      <c r="A6058" s="399" t="s">
        <v>5855</v>
      </c>
      <c r="B6058" s="399" t="s">
        <v>7080</v>
      </c>
      <c r="C6058" s="399" t="s">
        <v>7346</v>
      </c>
      <c r="D6058" s="399" t="s">
        <v>7347</v>
      </c>
      <c r="E6058" s="400" t="s">
        <v>947</v>
      </c>
      <c r="F6058" s="399" t="s">
        <v>947</v>
      </c>
      <c r="G6058" s="399">
        <v>88269</v>
      </c>
      <c r="H6058" s="399" t="s">
        <v>7568</v>
      </c>
      <c r="I6058" s="399" t="s">
        <v>96</v>
      </c>
      <c r="J6058" s="399" t="s">
        <v>1037</v>
      </c>
      <c r="K6058" s="400">
        <v>22.34</v>
      </c>
      <c r="L6058" s="399" t="s">
        <v>7539</v>
      </c>
    </row>
    <row r="6059" spans="1:12" ht="13.5">
      <c r="A6059" s="399" t="s">
        <v>5855</v>
      </c>
      <c r="B6059" s="399" t="s">
        <v>7080</v>
      </c>
      <c r="C6059" s="399" t="s">
        <v>7346</v>
      </c>
      <c r="D6059" s="399" t="s">
        <v>7347</v>
      </c>
      <c r="E6059" s="400" t="s">
        <v>947</v>
      </c>
      <c r="F6059" s="399" t="s">
        <v>947</v>
      </c>
      <c r="G6059" s="399">
        <v>88270</v>
      </c>
      <c r="H6059" s="399" t="s">
        <v>7569</v>
      </c>
      <c r="I6059" s="399" t="s">
        <v>96</v>
      </c>
      <c r="J6059" s="399" t="s">
        <v>1037</v>
      </c>
      <c r="K6059" s="400">
        <v>22.45</v>
      </c>
      <c r="L6059" s="399" t="s">
        <v>7539</v>
      </c>
    </row>
    <row r="6060" spans="1:12" ht="13.5">
      <c r="A6060" s="399" t="s">
        <v>5855</v>
      </c>
      <c r="B6060" s="399" t="s">
        <v>7080</v>
      </c>
      <c r="C6060" s="399" t="s">
        <v>7346</v>
      </c>
      <c r="D6060" s="399" t="s">
        <v>7347</v>
      </c>
      <c r="E6060" s="400" t="s">
        <v>947</v>
      </c>
      <c r="F6060" s="399" t="s">
        <v>947</v>
      </c>
      <c r="G6060" s="399">
        <v>88272</v>
      </c>
      <c r="H6060" s="399" t="s">
        <v>7570</v>
      </c>
      <c r="I6060" s="399" t="s">
        <v>96</v>
      </c>
      <c r="J6060" s="399" t="s">
        <v>1037</v>
      </c>
      <c r="K6060" s="400">
        <v>22.57</v>
      </c>
      <c r="L6060" s="399" t="s">
        <v>7539</v>
      </c>
    </row>
    <row r="6061" spans="1:12" ht="13.5">
      <c r="A6061" s="399" t="s">
        <v>5855</v>
      </c>
      <c r="B6061" s="399" t="s">
        <v>7080</v>
      </c>
      <c r="C6061" s="399" t="s">
        <v>7346</v>
      </c>
      <c r="D6061" s="399" t="s">
        <v>7347</v>
      </c>
      <c r="E6061" s="400" t="s">
        <v>947</v>
      </c>
      <c r="F6061" s="399" t="s">
        <v>947</v>
      </c>
      <c r="G6061" s="399">
        <v>88273</v>
      </c>
      <c r="H6061" s="399" t="s">
        <v>7571</v>
      </c>
      <c r="I6061" s="399" t="s">
        <v>96</v>
      </c>
      <c r="J6061" s="399" t="s">
        <v>1037</v>
      </c>
      <c r="K6061" s="400">
        <v>22.71</v>
      </c>
      <c r="L6061" s="399" t="s">
        <v>7539</v>
      </c>
    </row>
    <row r="6062" spans="1:12" ht="13.5">
      <c r="A6062" s="399" t="s">
        <v>5855</v>
      </c>
      <c r="B6062" s="399" t="s">
        <v>7080</v>
      </c>
      <c r="C6062" s="399" t="s">
        <v>7346</v>
      </c>
      <c r="D6062" s="399" t="s">
        <v>7347</v>
      </c>
      <c r="E6062" s="400" t="s">
        <v>947</v>
      </c>
      <c r="F6062" s="399" t="s">
        <v>947</v>
      </c>
      <c r="G6062" s="399">
        <v>88274</v>
      </c>
      <c r="H6062" s="399" t="s">
        <v>7572</v>
      </c>
      <c r="I6062" s="399" t="s">
        <v>96</v>
      </c>
      <c r="J6062" s="399" t="s">
        <v>1037</v>
      </c>
      <c r="K6062" s="400">
        <v>18.73</v>
      </c>
      <c r="L6062" s="399" t="s">
        <v>7539</v>
      </c>
    </row>
    <row r="6063" spans="1:12" ht="13.5">
      <c r="A6063" s="399" t="s">
        <v>5855</v>
      </c>
      <c r="B6063" s="399" t="s">
        <v>7080</v>
      </c>
      <c r="C6063" s="399" t="s">
        <v>7346</v>
      </c>
      <c r="D6063" s="399" t="s">
        <v>7347</v>
      </c>
      <c r="E6063" s="400" t="s">
        <v>947</v>
      </c>
      <c r="F6063" s="399" t="s">
        <v>947</v>
      </c>
      <c r="G6063" s="399">
        <v>88275</v>
      </c>
      <c r="H6063" s="399" t="s">
        <v>7573</v>
      </c>
      <c r="I6063" s="399" t="s">
        <v>96</v>
      </c>
      <c r="J6063" s="399" t="s">
        <v>1037</v>
      </c>
      <c r="K6063" s="400">
        <v>23.7</v>
      </c>
      <c r="L6063" s="399" t="s">
        <v>7539</v>
      </c>
    </row>
    <row r="6064" spans="1:12" ht="13.5">
      <c r="A6064" s="399" t="s">
        <v>5855</v>
      </c>
      <c r="B6064" s="399" t="s">
        <v>7080</v>
      </c>
      <c r="C6064" s="399" t="s">
        <v>7346</v>
      </c>
      <c r="D6064" s="399" t="s">
        <v>7347</v>
      </c>
      <c r="E6064" s="400" t="s">
        <v>947</v>
      </c>
      <c r="F6064" s="399" t="s">
        <v>947</v>
      </c>
      <c r="G6064" s="399">
        <v>88277</v>
      </c>
      <c r="H6064" s="399" t="s">
        <v>7574</v>
      </c>
      <c r="I6064" s="399" t="s">
        <v>96</v>
      </c>
      <c r="J6064" s="399" t="s">
        <v>1037</v>
      </c>
      <c r="K6064" s="400">
        <v>17.78</v>
      </c>
      <c r="L6064" s="399" t="s">
        <v>7539</v>
      </c>
    </row>
    <row r="6065" spans="1:12" ht="13.5">
      <c r="A6065" s="399" t="s">
        <v>5855</v>
      </c>
      <c r="B6065" s="399" t="s">
        <v>7080</v>
      </c>
      <c r="C6065" s="399" t="s">
        <v>7346</v>
      </c>
      <c r="D6065" s="399" t="s">
        <v>7347</v>
      </c>
      <c r="E6065" s="400" t="s">
        <v>947</v>
      </c>
      <c r="F6065" s="399" t="s">
        <v>947</v>
      </c>
      <c r="G6065" s="399">
        <v>88278</v>
      </c>
      <c r="H6065" s="399" t="s">
        <v>7575</v>
      </c>
      <c r="I6065" s="399" t="s">
        <v>96</v>
      </c>
      <c r="J6065" s="399" t="s">
        <v>1037</v>
      </c>
      <c r="K6065" s="400">
        <v>17.170000000000002</v>
      </c>
      <c r="L6065" s="399" t="s">
        <v>7539</v>
      </c>
    </row>
    <row r="6066" spans="1:12" ht="13.5">
      <c r="A6066" s="399" t="s">
        <v>5855</v>
      </c>
      <c r="B6066" s="399" t="s">
        <v>7080</v>
      </c>
      <c r="C6066" s="399" t="s">
        <v>7346</v>
      </c>
      <c r="D6066" s="399" t="s">
        <v>7347</v>
      </c>
      <c r="E6066" s="400" t="s">
        <v>947</v>
      </c>
      <c r="F6066" s="399" t="s">
        <v>947</v>
      </c>
      <c r="G6066" s="399">
        <v>88279</v>
      </c>
      <c r="H6066" s="399" t="s">
        <v>7576</v>
      </c>
      <c r="I6066" s="399" t="s">
        <v>96</v>
      </c>
      <c r="J6066" s="399" t="s">
        <v>1037</v>
      </c>
      <c r="K6066" s="400">
        <v>23.47</v>
      </c>
      <c r="L6066" s="399" t="s">
        <v>7539</v>
      </c>
    </row>
    <row r="6067" spans="1:12" ht="13.5">
      <c r="A6067" s="399" t="s">
        <v>5855</v>
      </c>
      <c r="B6067" s="399" t="s">
        <v>7080</v>
      </c>
      <c r="C6067" s="399" t="s">
        <v>7346</v>
      </c>
      <c r="D6067" s="399" t="s">
        <v>7347</v>
      </c>
      <c r="E6067" s="400" t="s">
        <v>947</v>
      </c>
      <c r="F6067" s="399" t="s">
        <v>947</v>
      </c>
      <c r="G6067" s="399">
        <v>88281</v>
      </c>
      <c r="H6067" s="399" t="s">
        <v>7577</v>
      </c>
      <c r="I6067" s="399" t="s">
        <v>96</v>
      </c>
      <c r="J6067" s="399" t="s">
        <v>1037</v>
      </c>
      <c r="K6067" s="400">
        <v>17.78</v>
      </c>
      <c r="L6067" s="399" t="s">
        <v>7539</v>
      </c>
    </row>
    <row r="6068" spans="1:12" ht="13.5">
      <c r="A6068" s="399" t="s">
        <v>5855</v>
      </c>
      <c r="B6068" s="399" t="s">
        <v>7080</v>
      </c>
      <c r="C6068" s="399" t="s">
        <v>7346</v>
      </c>
      <c r="D6068" s="399" t="s">
        <v>7347</v>
      </c>
      <c r="E6068" s="400" t="s">
        <v>947</v>
      </c>
      <c r="F6068" s="399" t="s">
        <v>947</v>
      </c>
      <c r="G6068" s="399">
        <v>88282</v>
      </c>
      <c r="H6068" s="399" t="s">
        <v>7578</v>
      </c>
      <c r="I6068" s="399" t="s">
        <v>96</v>
      </c>
      <c r="J6068" s="399" t="s">
        <v>1037</v>
      </c>
      <c r="K6068" s="400">
        <v>18.55</v>
      </c>
      <c r="L6068" s="399" t="s">
        <v>7539</v>
      </c>
    </row>
    <row r="6069" spans="1:12" ht="13.5">
      <c r="A6069" s="399" t="s">
        <v>5855</v>
      </c>
      <c r="B6069" s="399" t="s">
        <v>7080</v>
      </c>
      <c r="C6069" s="399" t="s">
        <v>7346</v>
      </c>
      <c r="D6069" s="399" t="s">
        <v>7347</v>
      </c>
      <c r="E6069" s="400" t="s">
        <v>947</v>
      </c>
      <c r="F6069" s="399" t="s">
        <v>947</v>
      </c>
      <c r="G6069" s="399">
        <v>88283</v>
      </c>
      <c r="H6069" s="399" t="s">
        <v>7579</v>
      </c>
      <c r="I6069" s="399" t="s">
        <v>96</v>
      </c>
      <c r="J6069" s="399" t="s">
        <v>1037</v>
      </c>
      <c r="K6069" s="400">
        <v>23.08</v>
      </c>
      <c r="L6069" s="399" t="s">
        <v>7539</v>
      </c>
    </row>
    <row r="6070" spans="1:12" ht="13.5">
      <c r="A6070" s="399" t="s">
        <v>5855</v>
      </c>
      <c r="B6070" s="399" t="s">
        <v>7080</v>
      </c>
      <c r="C6070" s="399" t="s">
        <v>7346</v>
      </c>
      <c r="D6070" s="399" t="s">
        <v>7347</v>
      </c>
      <c r="E6070" s="400" t="s">
        <v>947</v>
      </c>
      <c r="F6070" s="399" t="s">
        <v>947</v>
      </c>
      <c r="G6070" s="399">
        <v>88284</v>
      </c>
      <c r="H6070" s="399" t="s">
        <v>7580</v>
      </c>
      <c r="I6070" s="399" t="s">
        <v>96</v>
      </c>
      <c r="J6070" s="399" t="s">
        <v>1037</v>
      </c>
      <c r="K6070" s="400">
        <v>17.510000000000002</v>
      </c>
      <c r="L6070" s="399" t="s">
        <v>7539</v>
      </c>
    </row>
    <row r="6071" spans="1:12" ht="13.5">
      <c r="A6071" s="399" t="s">
        <v>5855</v>
      </c>
      <c r="B6071" s="399" t="s">
        <v>7080</v>
      </c>
      <c r="C6071" s="399" t="s">
        <v>7346</v>
      </c>
      <c r="D6071" s="399" t="s">
        <v>7347</v>
      </c>
      <c r="E6071" s="400" t="s">
        <v>947</v>
      </c>
      <c r="F6071" s="399" t="s">
        <v>947</v>
      </c>
      <c r="G6071" s="399">
        <v>88285</v>
      </c>
      <c r="H6071" s="399" t="s">
        <v>7581</v>
      </c>
      <c r="I6071" s="399" t="s">
        <v>96</v>
      </c>
      <c r="J6071" s="399" t="s">
        <v>1037</v>
      </c>
      <c r="K6071" s="400">
        <v>17.420000000000002</v>
      </c>
      <c r="L6071" s="399" t="s">
        <v>7539</v>
      </c>
    </row>
    <row r="6072" spans="1:12" ht="13.5">
      <c r="A6072" s="399" t="s">
        <v>5855</v>
      </c>
      <c r="B6072" s="399" t="s">
        <v>7080</v>
      </c>
      <c r="C6072" s="399" t="s">
        <v>7346</v>
      </c>
      <c r="D6072" s="399" t="s">
        <v>7347</v>
      </c>
      <c r="E6072" s="400" t="s">
        <v>947</v>
      </c>
      <c r="F6072" s="399" t="s">
        <v>947</v>
      </c>
      <c r="G6072" s="399">
        <v>88286</v>
      </c>
      <c r="H6072" s="399" t="s">
        <v>7582</v>
      </c>
      <c r="I6072" s="399" t="s">
        <v>96</v>
      </c>
      <c r="J6072" s="399" t="s">
        <v>1037</v>
      </c>
      <c r="K6072" s="400">
        <v>17.61</v>
      </c>
      <c r="L6072" s="399" t="s">
        <v>7539</v>
      </c>
    </row>
    <row r="6073" spans="1:12" ht="13.5">
      <c r="A6073" s="399" t="s">
        <v>5855</v>
      </c>
      <c r="B6073" s="399" t="s">
        <v>7080</v>
      </c>
      <c r="C6073" s="399" t="s">
        <v>7346</v>
      </c>
      <c r="D6073" s="399" t="s">
        <v>7347</v>
      </c>
      <c r="E6073" s="400" t="s">
        <v>947</v>
      </c>
      <c r="F6073" s="399" t="s">
        <v>947</v>
      </c>
      <c r="G6073" s="399">
        <v>88288</v>
      </c>
      <c r="H6073" s="399" t="s">
        <v>7583</v>
      </c>
      <c r="I6073" s="399" t="s">
        <v>96</v>
      </c>
      <c r="J6073" s="399" t="s">
        <v>1037</v>
      </c>
      <c r="K6073" s="400">
        <v>13.4</v>
      </c>
      <c r="L6073" s="399" t="s">
        <v>7539</v>
      </c>
    </row>
    <row r="6074" spans="1:12" ht="13.5">
      <c r="A6074" s="399" t="s">
        <v>5855</v>
      </c>
      <c r="B6074" s="399" t="s">
        <v>7080</v>
      </c>
      <c r="C6074" s="399" t="s">
        <v>7346</v>
      </c>
      <c r="D6074" s="399" t="s">
        <v>7347</v>
      </c>
      <c r="E6074" s="400" t="s">
        <v>947</v>
      </c>
      <c r="F6074" s="399" t="s">
        <v>947</v>
      </c>
      <c r="G6074" s="399">
        <v>88291</v>
      </c>
      <c r="H6074" s="399" t="s">
        <v>7584</v>
      </c>
      <c r="I6074" s="399" t="s">
        <v>96</v>
      </c>
      <c r="J6074" s="399" t="s">
        <v>1037</v>
      </c>
      <c r="K6074" s="400">
        <v>17.23</v>
      </c>
      <c r="L6074" s="399" t="s">
        <v>7539</v>
      </c>
    </row>
    <row r="6075" spans="1:12" ht="13.5">
      <c r="A6075" s="399" t="s">
        <v>5855</v>
      </c>
      <c r="B6075" s="399" t="s">
        <v>7080</v>
      </c>
      <c r="C6075" s="399" t="s">
        <v>7346</v>
      </c>
      <c r="D6075" s="399" t="s">
        <v>7347</v>
      </c>
      <c r="E6075" s="400" t="s">
        <v>947</v>
      </c>
      <c r="F6075" s="399" t="s">
        <v>947</v>
      </c>
      <c r="G6075" s="399">
        <v>88292</v>
      </c>
      <c r="H6075" s="399" t="s">
        <v>7585</v>
      </c>
      <c r="I6075" s="399" t="s">
        <v>96</v>
      </c>
      <c r="J6075" s="399" t="s">
        <v>1037</v>
      </c>
      <c r="K6075" s="400">
        <v>17.559999999999999</v>
      </c>
      <c r="L6075" s="399" t="s">
        <v>7539</v>
      </c>
    </row>
    <row r="6076" spans="1:12" ht="13.5">
      <c r="A6076" s="399" t="s">
        <v>5855</v>
      </c>
      <c r="B6076" s="399" t="s">
        <v>7080</v>
      </c>
      <c r="C6076" s="399" t="s">
        <v>7346</v>
      </c>
      <c r="D6076" s="399" t="s">
        <v>7347</v>
      </c>
      <c r="E6076" s="400" t="s">
        <v>947</v>
      </c>
      <c r="F6076" s="399" t="s">
        <v>947</v>
      </c>
      <c r="G6076" s="399">
        <v>88293</v>
      </c>
      <c r="H6076" s="399" t="s">
        <v>7586</v>
      </c>
      <c r="I6076" s="399" t="s">
        <v>96</v>
      </c>
      <c r="J6076" s="399" t="s">
        <v>1037</v>
      </c>
      <c r="K6076" s="400">
        <v>20.059999999999999</v>
      </c>
      <c r="L6076" s="399" t="s">
        <v>7539</v>
      </c>
    </row>
    <row r="6077" spans="1:12" ht="13.5">
      <c r="A6077" s="399" t="s">
        <v>5855</v>
      </c>
      <c r="B6077" s="399" t="s">
        <v>7080</v>
      </c>
      <c r="C6077" s="399" t="s">
        <v>7346</v>
      </c>
      <c r="D6077" s="399" t="s">
        <v>7347</v>
      </c>
      <c r="E6077" s="400" t="s">
        <v>947</v>
      </c>
      <c r="F6077" s="399" t="s">
        <v>947</v>
      </c>
      <c r="G6077" s="399">
        <v>88294</v>
      </c>
      <c r="H6077" s="399" t="s">
        <v>7587</v>
      </c>
      <c r="I6077" s="399" t="s">
        <v>96</v>
      </c>
      <c r="J6077" s="399" t="s">
        <v>1440</v>
      </c>
      <c r="K6077" s="400">
        <v>21.55</v>
      </c>
      <c r="L6077" s="399" t="s">
        <v>7539</v>
      </c>
    </row>
    <row r="6078" spans="1:12" ht="13.5">
      <c r="A6078" s="399" t="s">
        <v>5855</v>
      </c>
      <c r="B6078" s="399" t="s">
        <v>7080</v>
      </c>
      <c r="C6078" s="399" t="s">
        <v>7346</v>
      </c>
      <c r="D6078" s="399" t="s">
        <v>7347</v>
      </c>
      <c r="E6078" s="400" t="s">
        <v>947</v>
      </c>
      <c r="F6078" s="399" t="s">
        <v>947</v>
      </c>
      <c r="G6078" s="399">
        <v>88295</v>
      </c>
      <c r="H6078" s="399" t="s">
        <v>7588</v>
      </c>
      <c r="I6078" s="399" t="s">
        <v>96</v>
      </c>
      <c r="J6078" s="399" t="s">
        <v>1037</v>
      </c>
      <c r="K6078" s="400">
        <v>17.61</v>
      </c>
      <c r="L6078" s="399" t="s">
        <v>7539</v>
      </c>
    </row>
    <row r="6079" spans="1:12" ht="13.5">
      <c r="A6079" s="399" t="s">
        <v>5855</v>
      </c>
      <c r="B6079" s="399" t="s">
        <v>7080</v>
      </c>
      <c r="C6079" s="399" t="s">
        <v>7346</v>
      </c>
      <c r="D6079" s="399" t="s">
        <v>7347</v>
      </c>
      <c r="E6079" s="400" t="s">
        <v>947</v>
      </c>
      <c r="F6079" s="399" t="s">
        <v>947</v>
      </c>
      <c r="G6079" s="399">
        <v>88296</v>
      </c>
      <c r="H6079" s="399" t="s">
        <v>7589</v>
      </c>
      <c r="I6079" s="399" t="s">
        <v>96</v>
      </c>
      <c r="J6079" s="399" t="s">
        <v>1037</v>
      </c>
      <c r="K6079" s="400">
        <v>17.61</v>
      </c>
      <c r="L6079" s="399" t="s">
        <v>7539</v>
      </c>
    </row>
    <row r="6080" spans="1:12" ht="13.5">
      <c r="A6080" s="399" t="s">
        <v>5855</v>
      </c>
      <c r="B6080" s="399" t="s">
        <v>7080</v>
      </c>
      <c r="C6080" s="399" t="s">
        <v>7346</v>
      </c>
      <c r="D6080" s="399" t="s">
        <v>7347</v>
      </c>
      <c r="E6080" s="400" t="s">
        <v>947</v>
      </c>
      <c r="F6080" s="399" t="s">
        <v>947</v>
      </c>
      <c r="G6080" s="399">
        <v>88297</v>
      </c>
      <c r="H6080" s="399" t="s">
        <v>7590</v>
      </c>
      <c r="I6080" s="399" t="s">
        <v>96</v>
      </c>
      <c r="J6080" s="399" t="s">
        <v>1037</v>
      </c>
      <c r="K6080" s="400">
        <v>17.579999999999998</v>
      </c>
      <c r="L6080" s="399" t="s">
        <v>7539</v>
      </c>
    </row>
    <row r="6081" spans="1:12" ht="13.5">
      <c r="A6081" s="399" t="s">
        <v>5855</v>
      </c>
      <c r="B6081" s="399" t="s">
        <v>7080</v>
      </c>
      <c r="C6081" s="399" t="s">
        <v>7346</v>
      </c>
      <c r="D6081" s="399" t="s">
        <v>7347</v>
      </c>
      <c r="E6081" s="400" t="s">
        <v>947</v>
      </c>
      <c r="F6081" s="399" t="s">
        <v>947</v>
      </c>
      <c r="G6081" s="399">
        <v>88298</v>
      </c>
      <c r="H6081" s="399" t="s">
        <v>7591</v>
      </c>
      <c r="I6081" s="399" t="s">
        <v>96</v>
      </c>
      <c r="J6081" s="399" t="s">
        <v>1037</v>
      </c>
      <c r="K6081" s="400">
        <v>17.899999999999999</v>
      </c>
      <c r="L6081" s="399" t="s">
        <v>7539</v>
      </c>
    </row>
    <row r="6082" spans="1:12" ht="13.5">
      <c r="A6082" s="399" t="s">
        <v>5855</v>
      </c>
      <c r="B6082" s="399" t="s">
        <v>7080</v>
      </c>
      <c r="C6082" s="399" t="s">
        <v>7346</v>
      </c>
      <c r="D6082" s="399" t="s">
        <v>7347</v>
      </c>
      <c r="E6082" s="400" t="s">
        <v>947</v>
      </c>
      <c r="F6082" s="399" t="s">
        <v>947</v>
      </c>
      <c r="G6082" s="399">
        <v>88299</v>
      </c>
      <c r="H6082" s="399" t="s">
        <v>7592</v>
      </c>
      <c r="I6082" s="399" t="s">
        <v>96</v>
      </c>
      <c r="J6082" s="399" t="s">
        <v>1037</v>
      </c>
      <c r="K6082" s="400">
        <v>20.309999999999999</v>
      </c>
      <c r="L6082" s="399" t="s">
        <v>7539</v>
      </c>
    </row>
    <row r="6083" spans="1:12" ht="13.5">
      <c r="A6083" s="399" t="s">
        <v>5855</v>
      </c>
      <c r="B6083" s="399" t="s">
        <v>7080</v>
      </c>
      <c r="C6083" s="399" t="s">
        <v>7346</v>
      </c>
      <c r="D6083" s="399" t="s">
        <v>7347</v>
      </c>
      <c r="E6083" s="400" t="s">
        <v>947</v>
      </c>
      <c r="F6083" s="399" t="s">
        <v>947</v>
      </c>
      <c r="G6083" s="399">
        <v>88300</v>
      </c>
      <c r="H6083" s="399" t="s">
        <v>7593</v>
      </c>
      <c r="I6083" s="399" t="s">
        <v>96</v>
      </c>
      <c r="J6083" s="399" t="s">
        <v>1037</v>
      </c>
      <c r="K6083" s="400">
        <v>23.8</v>
      </c>
      <c r="L6083" s="399" t="s">
        <v>7539</v>
      </c>
    </row>
    <row r="6084" spans="1:12" ht="13.5">
      <c r="A6084" s="399" t="s">
        <v>5855</v>
      </c>
      <c r="B6084" s="399" t="s">
        <v>7080</v>
      </c>
      <c r="C6084" s="399" t="s">
        <v>7346</v>
      </c>
      <c r="D6084" s="399" t="s">
        <v>7347</v>
      </c>
      <c r="E6084" s="400" t="s">
        <v>947</v>
      </c>
      <c r="F6084" s="399" t="s">
        <v>947</v>
      </c>
      <c r="G6084" s="399">
        <v>88301</v>
      </c>
      <c r="H6084" s="399" t="s">
        <v>7594</v>
      </c>
      <c r="I6084" s="399" t="s">
        <v>96</v>
      </c>
      <c r="J6084" s="399" t="s">
        <v>1037</v>
      </c>
      <c r="K6084" s="400">
        <v>19.329999999999998</v>
      </c>
      <c r="L6084" s="399" t="s">
        <v>7539</v>
      </c>
    </row>
    <row r="6085" spans="1:12" ht="13.5">
      <c r="A6085" s="399" t="s">
        <v>5855</v>
      </c>
      <c r="B6085" s="399" t="s">
        <v>7080</v>
      </c>
      <c r="C6085" s="399" t="s">
        <v>7346</v>
      </c>
      <c r="D6085" s="399" t="s">
        <v>7347</v>
      </c>
      <c r="E6085" s="400" t="s">
        <v>947</v>
      </c>
      <c r="F6085" s="399" t="s">
        <v>947</v>
      </c>
      <c r="G6085" s="399">
        <v>88302</v>
      </c>
      <c r="H6085" s="399" t="s">
        <v>7595</v>
      </c>
      <c r="I6085" s="399" t="s">
        <v>96</v>
      </c>
      <c r="J6085" s="399" t="s">
        <v>1037</v>
      </c>
      <c r="K6085" s="400">
        <v>20.82</v>
      </c>
      <c r="L6085" s="399" t="s">
        <v>7539</v>
      </c>
    </row>
    <row r="6086" spans="1:12" ht="13.5">
      <c r="A6086" s="399" t="s">
        <v>5855</v>
      </c>
      <c r="B6086" s="399" t="s">
        <v>7080</v>
      </c>
      <c r="C6086" s="399" t="s">
        <v>7346</v>
      </c>
      <c r="D6086" s="399" t="s">
        <v>7347</v>
      </c>
      <c r="E6086" s="400" t="s">
        <v>947</v>
      </c>
      <c r="F6086" s="399" t="s">
        <v>947</v>
      </c>
      <c r="G6086" s="399">
        <v>88303</v>
      </c>
      <c r="H6086" s="399" t="s">
        <v>7596</v>
      </c>
      <c r="I6086" s="399" t="s">
        <v>96</v>
      </c>
      <c r="J6086" s="399" t="s">
        <v>1037</v>
      </c>
      <c r="K6086" s="400">
        <v>17.64</v>
      </c>
      <c r="L6086" s="399" t="s">
        <v>7539</v>
      </c>
    </row>
    <row r="6087" spans="1:12" ht="13.5">
      <c r="A6087" s="399" t="s">
        <v>5855</v>
      </c>
      <c r="B6087" s="399" t="s">
        <v>7080</v>
      </c>
      <c r="C6087" s="399" t="s">
        <v>7346</v>
      </c>
      <c r="D6087" s="399" t="s">
        <v>7347</v>
      </c>
      <c r="E6087" s="400" t="s">
        <v>947</v>
      </c>
      <c r="F6087" s="399" t="s">
        <v>947</v>
      </c>
      <c r="G6087" s="399">
        <v>88304</v>
      </c>
      <c r="H6087" s="399" t="s">
        <v>7597</v>
      </c>
      <c r="I6087" s="399" t="s">
        <v>96</v>
      </c>
      <c r="J6087" s="399" t="s">
        <v>1037</v>
      </c>
      <c r="K6087" s="400">
        <v>18.579999999999998</v>
      </c>
      <c r="L6087" s="399" t="s">
        <v>7539</v>
      </c>
    </row>
    <row r="6088" spans="1:12" ht="13.5">
      <c r="A6088" s="399" t="s">
        <v>5855</v>
      </c>
      <c r="B6088" s="399" t="s">
        <v>7080</v>
      </c>
      <c r="C6088" s="399" t="s">
        <v>7346</v>
      </c>
      <c r="D6088" s="399" t="s">
        <v>7347</v>
      </c>
      <c r="E6088" s="400" t="s">
        <v>947</v>
      </c>
      <c r="F6088" s="399" t="s">
        <v>947</v>
      </c>
      <c r="G6088" s="399">
        <v>88306</v>
      </c>
      <c r="H6088" s="399" t="s">
        <v>7598</v>
      </c>
      <c r="I6088" s="399" t="s">
        <v>96</v>
      </c>
      <c r="J6088" s="399" t="s">
        <v>1037</v>
      </c>
      <c r="K6088" s="400">
        <v>19.809999999999999</v>
      </c>
      <c r="L6088" s="399" t="s">
        <v>7539</v>
      </c>
    </row>
    <row r="6089" spans="1:12" ht="13.5">
      <c r="A6089" s="399" t="s">
        <v>5855</v>
      </c>
      <c r="B6089" s="399" t="s">
        <v>7080</v>
      </c>
      <c r="C6089" s="399" t="s">
        <v>7346</v>
      </c>
      <c r="D6089" s="399" t="s">
        <v>7347</v>
      </c>
      <c r="E6089" s="400" t="s">
        <v>947</v>
      </c>
      <c r="F6089" s="399" t="s">
        <v>947</v>
      </c>
      <c r="G6089" s="399">
        <v>88307</v>
      </c>
      <c r="H6089" s="399" t="s">
        <v>7599</v>
      </c>
      <c r="I6089" s="399" t="s">
        <v>96</v>
      </c>
      <c r="J6089" s="399" t="s">
        <v>1037</v>
      </c>
      <c r="K6089" s="400">
        <v>19.09</v>
      </c>
      <c r="L6089" s="399" t="s">
        <v>7539</v>
      </c>
    </row>
    <row r="6090" spans="1:12" ht="13.5">
      <c r="A6090" s="399" t="s">
        <v>5855</v>
      </c>
      <c r="B6090" s="399" t="s">
        <v>7080</v>
      </c>
      <c r="C6090" s="399" t="s">
        <v>7346</v>
      </c>
      <c r="D6090" s="399" t="s">
        <v>7347</v>
      </c>
      <c r="E6090" s="400" t="s">
        <v>947</v>
      </c>
      <c r="F6090" s="399" t="s">
        <v>947</v>
      </c>
      <c r="G6090" s="399">
        <v>88308</v>
      </c>
      <c r="H6090" s="399" t="s">
        <v>7600</v>
      </c>
      <c r="I6090" s="399" t="s">
        <v>96</v>
      </c>
      <c r="J6090" s="399" t="s">
        <v>1037</v>
      </c>
      <c r="K6090" s="400">
        <v>23.89</v>
      </c>
      <c r="L6090" s="399" t="s">
        <v>7539</v>
      </c>
    </row>
    <row r="6091" spans="1:12" ht="13.5">
      <c r="A6091" s="399" t="s">
        <v>5855</v>
      </c>
      <c r="B6091" s="399" t="s">
        <v>7080</v>
      </c>
      <c r="C6091" s="399" t="s">
        <v>7346</v>
      </c>
      <c r="D6091" s="399" t="s">
        <v>7347</v>
      </c>
      <c r="E6091" s="400" t="s">
        <v>947</v>
      </c>
      <c r="F6091" s="399" t="s">
        <v>947</v>
      </c>
      <c r="G6091" s="399">
        <v>88309</v>
      </c>
      <c r="H6091" s="399" t="s">
        <v>7601</v>
      </c>
      <c r="I6091" s="399" t="s">
        <v>96</v>
      </c>
      <c r="J6091" s="399" t="s">
        <v>1440</v>
      </c>
      <c r="K6091" s="400">
        <v>22.45</v>
      </c>
      <c r="L6091" s="399" t="s">
        <v>7539</v>
      </c>
    </row>
    <row r="6092" spans="1:12" ht="13.5">
      <c r="A6092" s="399" t="s">
        <v>5855</v>
      </c>
      <c r="B6092" s="399" t="s">
        <v>7080</v>
      </c>
      <c r="C6092" s="399" t="s">
        <v>7346</v>
      </c>
      <c r="D6092" s="399" t="s">
        <v>7347</v>
      </c>
      <c r="E6092" s="400" t="s">
        <v>947</v>
      </c>
      <c r="F6092" s="399" t="s">
        <v>947</v>
      </c>
      <c r="G6092" s="399">
        <v>88310</v>
      </c>
      <c r="H6092" s="399" t="s">
        <v>7602</v>
      </c>
      <c r="I6092" s="399" t="s">
        <v>96</v>
      </c>
      <c r="J6092" s="399" t="s">
        <v>1440</v>
      </c>
      <c r="K6092" s="400">
        <v>23.55</v>
      </c>
      <c r="L6092" s="399" t="s">
        <v>7539</v>
      </c>
    </row>
    <row r="6093" spans="1:12" ht="13.5">
      <c r="A6093" s="399" t="s">
        <v>5855</v>
      </c>
      <c r="B6093" s="399" t="s">
        <v>7080</v>
      </c>
      <c r="C6093" s="399" t="s">
        <v>7346</v>
      </c>
      <c r="D6093" s="399" t="s">
        <v>7347</v>
      </c>
      <c r="E6093" s="400" t="s">
        <v>947</v>
      </c>
      <c r="F6093" s="399" t="s">
        <v>947</v>
      </c>
      <c r="G6093" s="399">
        <v>88311</v>
      </c>
      <c r="H6093" s="399" t="s">
        <v>7603</v>
      </c>
      <c r="I6093" s="399" t="s">
        <v>96</v>
      </c>
      <c r="J6093" s="399" t="s">
        <v>1037</v>
      </c>
      <c r="K6093" s="400">
        <v>24.86</v>
      </c>
      <c r="L6093" s="399" t="s">
        <v>7539</v>
      </c>
    </row>
    <row r="6094" spans="1:12" ht="13.5">
      <c r="A6094" s="399" t="s">
        <v>5855</v>
      </c>
      <c r="B6094" s="399" t="s">
        <v>7080</v>
      </c>
      <c r="C6094" s="399" t="s">
        <v>7346</v>
      </c>
      <c r="D6094" s="399" t="s">
        <v>7347</v>
      </c>
      <c r="E6094" s="400" t="s">
        <v>947</v>
      </c>
      <c r="F6094" s="399" t="s">
        <v>947</v>
      </c>
      <c r="G6094" s="399">
        <v>88312</v>
      </c>
      <c r="H6094" s="399" t="s">
        <v>7604</v>
      </c>
      <c r="I6094" s="399" t="s">
        <v>96</v>
      </c>
      <c r="J6094" s="399" t="s">
        <v>1037</v>
      </c>
      <c r="K6094" s="400">
        <v>24.79</v>
      </c>
      <c r="L6094" s="399" t="s">
        <v>7539</v>
      </c>
    </row>
    <row r="6095" spans="1:12" ht="13.5">
      <c r="A6095" s="399" t="s">
        <v>5855</v>
      </c>
      <c r="B6095" s="399" t="s">
        <v>7080</v>
      </c>
      <c r="C6095" s="399" t="s">
        <v>7346</v>
      </c>
      <c r="D6095" s="399" t="s">
        <v>7347</v>
      </c>
      <c r="E6095" s="400" t="s">
        <v>947</v>
      </c>
      <c r="F6095" s="399" t="s">
        <v>947</v>
      </c>
      <c r="G6095" s="399">
        <v>88313</v>
      </c>
      <c r="H6095" s="399" t="s">
        <v>7605</v>
      </c>
      <c r="I6095" s="399" t="s">
        <v>96</v>
      </c>
      <c r="J6095" s="399" t="s">
        <v>1037</v>
      </c>
      <c r="K6095" s="400">
        <v>16.14</v>
      </c>
      <c r="L6095" s="399" t="s">
        <v>7539</v>
      </c>
    </row>
    <row r="6096" spans="1:12" ht="13.5">
      <c r="A6096" s="399" t="s">
        <v>5855</v>
      </c>
      <c r="B6096" s="399" t="s">
        <v>7080</v>
      </c>
      <c r="C6096" s="399" t="s">
        <v>7346</v>
      </c>
      <c r="D6096" s="399" t="s">
        <v>7347</v>
      </c>
      <c r="E6096" s="400" t="s">
        <v>947</v>
      </c>
      <c r="F6096" s="399" t="s">
        <v>947</v>
      </c>
      <c r="G6096" s="399">
        <v>88314</v>
      </c>
      <c r="H6096" s="399" t="s">
        <v>7606</v>
      </c>
      <c r="I6096" s="399" t="s">
        <v>96</v>
      </c>
      <c r="J6096" s="399" t="s">
        <v>1037</v>
      </c>
      <c r="K6096" s="400">
        <v>15.67</v>
      </c>
      <c r="L6096" s="399" t="s">
        <v>7539</v>
      </c>
    </row>
    <row r="6097" spans="1:12" ht="13.5">
      <c r="A6097" s="399" t="s">
        <v>5855</v>
      </c>
      <c r="B6097" s="399" t="s">
        <v>7080</v>
      </c>
      <c r="C6097" s="399" t="s">
        <v>7346</v>
      </c>
      <c r="D6097" s="399" t="s">
        <v>7347</v>
      </c>
      <c r="E6097" s="400" t="s">
        <v>947</v>
      </c>
      <c r="F6097" s="399" t="s">
        <v>947</v>
      </c>
      <c r="G6097" s="399">
        <v>88315</v>
      </c>
      <c r="H6097" s="399" t="s">
        <v>7607</v>
      </c>
      <c r="I6097" s="399" t="s">
        <v>96</v>
      </c>
      <c r="J6097" s="399" t="s">
        <v>1037</v>
      </c>
      <c r="K6097" s="400">
        <v>22.34</v>
      </c>
      <c r="L6097" s="399" t="s">
        <v>7539</v>
      </c>
    </row>
    <row r="6098" spans="1:12" ht="13.5">
      <c r="A6098" s="399" t="s">
        <v>5855</v>
      </c>
      <c r="B6098" s="399" t="s">
        <v>7080</v>
      </c>
      <c r="C6098" s="399" t="s">
        <v>7346</v>
      </c>
      <c r="D6098" s="399" t="s">
        <v>7347</v>
      </c>
      <c r="E6098" s="400" t="s">
        <v>947</v>
      </c>
      <c r="F6098" s="399" t="s">
        <v>947</v>
      </c>
      <c r="G6098" s="399">
        <v>88316</v>
      </c>
      <c r="H6098" s="399" t="s">
        <v>7608</v>
      </c>
      <c r="I6098" s="399" t="s">
        <v>96</v>
      </c>
      <c r="J6098" s="399" t="s">
        <v>1440</v>
      </c>
      <c r="K6098" s="400">
        <v>16.579999999999998</v>
      </c>
      <c r="L6098" s="399" t="s">
        <v>7539</v>
      </c>
    </row>
    <row r="6099" spans="1:12" ht="13.5">
      <c r="A6099" s="399" t="s">
        <v>5855</v>
      </c>
      <c r="B6099" s="399" t="s">
        <v>7080</v>
      </c>
      <c r="C6099" s="399" t="s">
        <v>7346</v>
      </c>
      <c r="D6099" s="399" t="s">
        <v>7347</v>
      </c>
      <c r="E6099" s="400" t="s">
        <v>947</v>
      </c>
      <c r="F6099" s="399" t="s">
        <v>947</v>
      </c>
      <c r="G6099" s="399">
        <v>88317</v>
      </c>
      <c r="H6099" s="399" t="s">
        <v>7609</v>
      </c>
      <c r="I6099" s="399" t="s">
        <v>96</v>
      </c>
      <c r="J6099" s="399" t="s">
        <v>1440</v>
      </c>
      <c r="K6099" s="400">
        <v>23.08</v>
      </c>
      <c r="L6099" s="399" t="s">
        <v>7539</v>
      </c>
    </row>
    <row r="6100" spans="1:12" ht="13.5">
      <c r="A6100" s="399" t="s">
        <v>5855</v>
      </c>
      <c r="B6100" s="399" t="s">
        <v>7080</v>
      </c>
      <c r="C6100" s="399" t="s">
        <v>7346</v>
      </c>
      <c r="D6100" s="399" t="s">
        <v>7347</v>
      </c>
      <c r="E6100" s="400" t="s">
        <v>947</v>
      </c>
      <c r="F6100" s="399" t="s">
        <v>947</v>
      </c>
      <c r="G6100" s="399">
        <v>88318</v>
      </c>
      <c r="H6100" s="399" t="s">
        <v>7610</v>
      </c>
      <c r="I6100" s="399" t="s">
        <v>96</v>
      </c>
      <c r="J6100" s="399" t="s">
        <v>1037</v>
      </c>
      <c r="K6100" s="400">
        <v>24.99</v>
      </c>
      <c r="L6100" s="399" t="s">
        <v>7539</v>
      </c>
    </row>
    <row r="6101" spans="1:12" ht="13.5">
      <c r="A6101" s="399" t="s">
        <v>5855</v>
      </c>
      <c r="B6101" s="399" t="s">
        <v>7080</v>
      </c>
      <c r="C6101" s="399" t="s">
        <v>7346</v>
      </c>
      <c r="D6101" s="399" t="s">
        <v>7347</v>
      </c>
      <c r="E6101" s="400" t="s">
        <v>947</v>
      </c>
      <c r="F6101" s="399" t="s">
        <v>947</v>
      </c>
      <c r="G6101" s="399">
        <v>88320</v>
      </c>
      <c r="H6101" s="399" t="s">
        <v>7611</v>
      </c>
      <c r="I6101" s="399" t="s">
        <v>96</v>
      </c>
      <c r="J6101" s="399" t="s">
        <v>1037</v>
      </c>
      <c r="K6101" s="400">
        <v>26.05</v>
      </c>
      <c r="L6101" s="399" t="s">
        <v>7539</v>
      </c>
    </row>
    <row r="6102" spans="1:12" ht="13.5">
      <c r="A6102" s="399" t="s">
        <v>5855</v>
      </c>
      <c r="B6102" s="399" t="s">
        <v>7080</v>
      </c>
      <c r="C6102" s="399" t="s">
        <v>7346</v>
      </c>
      <c r="D6102" s="399" t="s">
        <v>7347</v>
      </c>
      <c r="E6102" s="400" t="s">
        <v>947</v>
      </c>
      <c r="F6102" s="399" t="s">
        <v>947</v>
      </c>
      <c r="G6102" s="399">
        <v>88321</v>
      </c>
      <c r="H6102" s="399" t="s">
        <v>7612</v>
      </c>
      <c r="I6102" s="399" t="s">
        <v>96</v>
      </c>
      <c r="J6102" s="399" t="s">
        <v>1037</v>
      </c>
      <c r="K6102" s="400">
        <v>45.91</v>
      </c>
      <c r="L6102" s="399" t="s">
        <v>7539</v>
      </c>
    </row>
    <row r="6103" spans="1:12" ht="13.5">
      <c r="A6103" s="399" t="s">
        <v>5855</v>
      </c>
      <c r="B6103" s="399" t="s">
        <v>7080</v>
      </c>
      <c r="C6103" s="399" t="s">
        <v>7346</v>
      </c>
      <c r="D6103" s="399" t="s">
        <v>7347</v>
      </c>
      <c r="E6103" s="400" t="s">
        <v>947</v>
      </c>
      <c r="F6103" s="399" t="s">
        <v>947</v>
      </c>
      <c r="G6103" s="399">
        <v>88322</v>
      </c>
      <c r="H6103" s="399" t="s">
        <v>7613</v>
      </c>
      <c r="I6103" s="399" t="s">
        <v>96</v>
      </c>
      <c r="J6103" s="399" t="s">
        <v>1037</v>
      </c>
      <c r="K6103" s="400">
        <v>22.97</v>
      </c>
      <c r="L6103" s="399" t="s">
        <v>7539</v>
      </c>
    </row>
    <row r="6104" spans="1:12" ht="13.5">
      <c r="A6104" s="399" t="s">
        <v>5855</v>
      </c>
      <c r="B6104" s="399" t="s">
        <v>7080</v>
      </c>
      <c r="C6104" s="399" t="s">
        <v>7346</v>
      </c>
      <c r="D6104" s="399" t="s">
        <v>7347</v>
      </c>
      <c r="E6104" s="400" t="s">
        <v>947</v>
      </c>
      <c r="F6104" s="399" t="s">
        <v>947</v>
      </c>
      <c r="G6104" s="399">
        <v>88323</v>
      </c>
      <c r="H6104" s="399" t="s">
        <v>7614</v>
      </c>
      <c r="I6104" s="399" t="s">
        <v>96</v>
      </c>
      <c r="J6104" s="399" t="s">
        <v>1037</v>
      </c>
      <c r="K6104" s="400">
        <v>23.81</v>
      </c>
      <c r="L6104" s="399" t="s">
        <v>7539</v>
      </c>
    </row>
    <row r="6105" spans="1:12" ht="13.5">
      <c r="A6105" s="399" t="s">
        <v>5855</v>
      </c>
      <c r="B6105" s="399" t="s">
        <v>7080</v>
      </c>
      <c r="C6105" s="399" t="s">
        <v>7346</v>
      </c>
      <c r="D6105" s="399" t="s">
        <v>7347</v>
      </c>
      <c r="E6105" s="400" t="s">
        <v>947</v>
      </c>
      <c r="F6105" s="399" t="s">
        <v>947</v>
      </c>
      <c r="G6105" s="399">
        <v>88324</v>
      </c>
      <c r="H6105" s="399" t="s">
        <v>7615</v>
      </c>
      <c r="I6105" s="399" t="s">
        <v>96</v>
      </c>
      <c r="J6105" s="399" t="s">
        <v>1037</v>
      </c>
      <c r="K6105" s="400">
        <v>17.559999999999999</v>
      </c>
      <c r="L6105" s="399" t="s">
        <v>7539</v>
      </c>
    </row>
    <row r="6106" spans="1:12" ht="13.5">
      <c r="A6106" s="399" t="s">
        <v>5855</v>
      </c>
      <c r="B6106" s="399" t="s">
        <v>7080</v>
      </c>
      <c r="C6106" s="399" t="s">
        <v>7346</v>
      </c>
      <c r="D6106" s="399" t="s">
        <v>7347</v>
      </c>
      <c r="E6106" s="400" t="s">
        <v>947</v>
      </c>
      <c r="F6106" s="399" t="s">
        <v>947</v>
      </c>
      <c r="G6106" s="399">
        <v>88325</v>
      </c>
      <c r="H6106" s="399" t="s">
        <v>7616</v>
      </c>
      <c r="I6106" s="399" t="s">
        <v>96</v>
      </c>
      <c r="J6106" s="399" t="s">
        <v>1037</v>
      </c>
      <c r="K6106" s="400">
        <v>20.88</v>
      </c>
      <c r="L6106" s="399" t="s">
        <v>7539</v>
      </c>
    </row>
    <row r="6107" spans="1:12" ht="13.5">
      <c r="A6107" s="399" t="s">
        <v>5855</v>
      </c>
      <c r="B6107" s="399" t="s">
        <v>7080</v>
      </c>
      <c r="C6107" s="399" t="s">
        <v>7346</v>
      </c>
      <c r="D6107" s="399" t="s">
        <v>7347</v>
      </c>
      <c r="E6107" s="400" t="s">
        <v>947</v>
      </c>
      <c r="F6107" s="399" t="s">
        <v>947</v>
      </c>
      <c r="G6107" s="399">
        <v>88326</v>
      </c>
      <c r="H6107" s="399" t="s">
        <v>7617</v>
      </c>
      <c r="I6107" s="399" t="s">
        <v>96</v>
      </c>
      <c r="J6107" s="399" t="s">
        <v>1037</v>
      </c>
      <c r="K6107" s="400">
        <v>21.06</v>
      </c>
      <c r="L6107" s="399" t="s">
        <v>7539</v>
      </c>
    </row>
    <row r="6108" spans="1:12" ht="13.5">
      <c r="A6108" s="399" t="s">
        <v>5855</v>
      </c>
      <c r="B6108" s="399" t="s">
        <v>7080</v>
      </c>
      <c r="C6108" s="399" t="s">
        <v>7346</v>
      </c>
      <c r="D6108" s="399" t="s">
        <v>7347</v>
      </c>
      <c r="E6108" s="400" t="s">
        <v>947</v>
      </c>
      <c r="F6108" s="399" t="s">
        <v>947</v>
      </c>
      <c r="G6108" s="399">
        <v>88377</v>
      </c>
      <c r="H6108" s="399" t="s">
        <v>7618</v>
      </c>
      <c r="I6108" s="399" t="s">
        <v>96</v>
      </c>
      <c r="J6108" s="399" t="s">
        <v>1037</v>
      </c>
      <c r="K6108" s="400">
        <v>16.8</v>
      </c>
      <c r="L6108" s="399" t="s">
        <v>7539</v>
      </c>
    </row>
    <row r="6109" spans="1:12" ht="13.5">
      <c r="A6109" s="399" t="s">
        <v>5855</v>
      </c>
      <c r="B6109" s="399" t="s">
        <v>7080</v>
      </c>
      <c r="C6109" s="399" t="s">
        <v>7346</v>
      </c>
      <c r="D6109" s="399" t="s">
        <v>7347</v>
      </c>
      <c r="E6109" s="400" t="s">
        <v>947</v>
      </c>
      <c r="F6109" s="399" t="s">
        <v>947</v>
      </c>
      <c r="G6109" s="399">
        <v>88441</v>
      </c>
      <c r="H6109" s="399" t="s">
        <v>7619</v>
      </c>
      <c r="I6109" s="399" t="s">
        <v>96</v>
      </c>
      <c r="J6109" s="399" t="s">
        <v>1037</v>
      </c>
      <c r="K6109" s="400">
        <v>21.73</v>
      </c>
      <c r="L6109" s="399" t="s">
        <v>7539</v>
      </c>
    </row>
    <row r="6110" spans="1:12" ht="13.5">
      <c r="A6110" s="399" t="s">
        <v>5855</v>
      </c>
      <c r="B6110" s="399" t="s">
        <v>7080</v>
      </c>
      <c r="C6110" s="399" t="s">
        <v>7346</v>
      </c>
      <c r="D6110" s="399" t="s">
        <v>7347</v>
      </c>
      <c r="E6110" s="400" t="s">
        <v>947</v>
      </c>
      <c r="F6110" s="399" t="s">
        <v>947</v>
      </c>
      <c r="G6110" s="399">
        <v>88597</v>
      </c>
      <c r="H6110" s="399" t="s">
        <v>7620</v>
      </c>
      <c r="I6110" s="399" t="s">
        <v>96</v>
      </c>
      <c r="J6110" s="399" t="s">
        <v>1037</v>
      </c>
      <c r="K6110" s="400">
        <v>27.19</v>
      </c>
      <c r="L6110" s="399" t="s">
        <v>7539</v>
      </c>
    </row>
    <row r="6111" spans="1:12" ht="13.5">
      <c r="A6111" s="399" t="s">
        <v>5855</v>
      </c>
      <c r="B6111" s="399" t="s">
        <v>7080</v>
      </c>
      <c r="C6111" s="399" t="s">
        <v>7346</v>
      </c>
      <c r="D6111" s="399" t="s">
        <v>7347</v>
      </c>
      <c r="E6111" s="400" t="s">
        <v>947</v>
      </c>
      <c r="F6111" s="399" t="s">
        <v>947</v>
      </c>
      <c r="G6111" s="399">
        <v>90766</v>
      </c>
      <c r="H6111" s="399" t="s">
        <v>7621</v>
      </c>
      <c r="I6111" s="399" t="s">
        <v>96</v>
      </c>
      <c r="J6111" s="399" t="s">
        <v>1440</v>
      </c>
      <c r="K6111" s="400">
        <v>26.67</v>
      </c>
      <c r="L6111" s="399" t="s">
        <v>7539</v>
      </c>
    </row>
    <row r="6112" spans="1:12" ht="13.5">
      <c r="A6112" s="399" t="s">
        <v>5855</v>
      </c>
      <c r="B6112" s="399" t="s">
        <v>7080</v>
      </c>
      <c r="C6112" s="399" t="s">
        <v>7346</v>
      </c>
      <c r="D6112" s="399" t="s">
        <v>7347</v>
      </c>
      <c r="E6112" s="400" t="s">
        <v>947</v>
      </c>
      <c r="F6112" s="399" t="s">
        <v>947</v>
      </c>
      <c r="G6112" s="399">
        <v>90767</v>
      </c>
      <c r="H6112" s="399" t="s">
        <v>7622</v>
      </c>
      <c r="I6112" s="399" t="s">
        <v>96</v>
      </c>
      <c r="J6112" s="399" t="s">
        <v>1037</v>
      </c>
      <c r="K6112" s="400">
        <v>32.159999999999997</v>
      </c>
      <c r="L6112" s="399" t="s">
        <v>7539</v>
      </c>
    </row>
    <row r="6113" spans="1:12" ht="13.5">
      <c r="A6113" s="399" t="s">
        <v>5855</v>
      </c>
      <c r="B6113" s="399" t="s">
        <v>7080</v>
      </c>
      <c r="C6113" s="399" t="s">
        <v>7346</v>
      </c>
      <c r="D6113" s="399" t="s">
        <v>7347</v>
      </c>
      <c r="E6113" s="400" t="s">
        <v>947</v>
      </c>
      <c r="F6113" s="399" t="s">
        <v>947</v>
      </c>
      <c r="G6113" s="399">
        <v>90768</v>
      </c>
      <c r="H6113" s="399" t="s">
        <v>7623</v>
      </c>
      <c r="I6113" s="399" t="s">
        <v>96</v>
      </c>
      <c r="J6113" s="399" t="s">
        <v>1037</v>
      </c>
      <c r="K6113" s="400">
        <v>64.31</v>
      </c>
      <c r="L6113" s="399" t="s">
        <v>7539</v>
      </c>
    </row>
    <row r="6114" spans="1:12" ht="13.5">
      <c r="A6114" s="399" t="s">
        <v>5855</v>
      </c>
      <c r="B6114" s="399" t="s">
        <v>7080</v>
      </c>
      <c r="C6114" s="399" t="s">
        <v>7346</v>
      </c>
      <c r="D6114" s="399" t="s">
        <v>7347</v>
      </c>
      <c r="E6114" s="400" t="s">
        <v>947</v>
      </c>
      <c r="F6114" s="399" t="s">
        <v>947</v>
      </c>
      <c r="G6114" s="399">
        <v>90769</v>
      </c>
      <c r="H6114" s="399" t="s">
        <v>7624</v>
      </c>
      <c r="I6114" s="399" t="s">
        <v>96</v>
      </c>
      <c r="J6114" s="399" t="s">
        <v>1037</v>
      </c>
      <c r="K6114" s="400">
        <v>90.93</v>
      </c>
      <c r="L6114" s="399" t="s">
        <v>7539</v>
      </c>
    </row>
    <row r="6115" spans="1:12" ht="13.5">
      <c r="A6115" s="399" t="s">
        <v>5855</v>
      </c>
      <c r="B6115" s="399" t="s">
        <v>7080</v>
      </c>
      <c r="C6115" s="399" t="s">
        <v>7346</v>
      </c>
      <c r="D6115" s="399" t="s">
        <v>7347</v>
      </c>
      <c r="E6115" s="400" t="s">
        <v>947</v>
      </c>
      <c r="F6115" s="399" t="s">
        <v>947</v>
      </c>
      <c r="G6115" s="399">
        <v>90770</v>
      </c>
      <c r="H6115" s="399" t="s">
        <v>7625</v>
      </c>
      <c r="I6115" s="399" t="s">
        <v>96</v>
      </c>
      <c r="J6115" s="399" t="s">
        <v>1037</v>
      </c>
      <c r="K6115" s="400">
        <v>119.92</v>
      </c>
      <c r="L6115" s="399" t="s">
        <v>7539</v>
      </c>
    </row>
    <row r="6116" spans="1:12" ht="13.5">
      <c r="A6116" s="399" t="s">
        <v>5855</v>
      </c>
      <c r="B6116" s="399" t="s">
        <v>7080</v>
      </c>
      <c r="C6116" s="399" t="s">
        <v>7346</v>
      </c>
      <c r="D6116" s="399" t="s">
        <v>7347</v>
      </c>
      <c r="E6116" s="400" t="s">
        <v>947</v>
      </c>
      <c r="F6116" s="399" t="s">
        <v>947</v>
      </c>
      <c r="G6116" s="399">
        <v>90771</v>
      </c>
      <c r="H6116" s="399" t="s">
        <v>7626</v>
      </c>
      <c r="I6116" s="399" t="s">
        <v>96</v>
      </c>
      <c r="J6116" s="399" t="s">
        <v>1037</v>
      </c>
      <c r="K6116" s="400">
        <v>28.98</v>
      </c>
      <c r="L6116" s="399" t="s">
        <v>7539</v>
      </c>
    </row>
    <row r="6117" spans="1:12" ht="13.5">
      <c r="A6117" s="399" t="s">
        <v>5855</v>
      </c>
      <c r="B6117" s="399" t="s">
        <v>7080</v>
      </c>
      <c r="C6117" s="399" t="s">
        <v>7346</v>
      </c>
      <c r="D6117" s="399" t="s">
        <v>7347</v>
      </c>
      <c r="E6117" s="400" t="s">
        <v>947</v>
      </c>
      <c r="F6117" s="399" t="s">
        <v>947</v>
      </c>
      <c r="G6117" s="399">
        <v>90772</v>
      </c>
      <c r="H6117" s="399" t="s">
        <v>7627</v>
      </c>
      <c r="I6117" s="399" t="s">
        <v>96</v>
      </c>
      <c r="J6117" s="399" t="s">
        <v>1037</v>
      </c>
      <c r="K6117" s="400">
        <v>22.51</v>
      </c>
      <c r="L6117" s="399" t="s">
        <v>7539</v>
      </c>
    </row>
    <row r="6118" spans="1:12" ht="13.5">
      <c r="A6118" s="399" t="s">
        <v>5855</v>
      </c>
      <c r="B6118" s="399" t="s">
        <v>7080</v>
      </c>
      <c r="C6118" s="399" t="s">
        <v>7346</v>
      </c>
      <c r="D6118" s="399" t="s">
        <v>7347</v>
      </c>
      <c r="E6118" s="400" t="s">
        <v>947</v>
      </c>
      <c r="F6118" s="399" t="s">
        <v>947</v>
      </c>
      <c r="G6118" s="399">
        <v>90773</v>
      </c>
      <c r="H6118" s="399" t="s">
        <v>7628</v>
      </c>
      <c r="I6118" s="399" t="s">
        <v>96</v>
      </c>
      <c r="J6118" s="399" t="s">
        <v>1037</v>
      </c>
      <c r="K6118" s="400">
        <v>13.26</v>
      </c>
      <c r="L6118" s="399" t="s">
        <v>7539</v>
      </c>
    </row>
    <row r="6119" spans="1:12" ht="13.5">
      <c r="A6119" s="399" t="s">
        <v>5855</v>
      </c>
      <c r="B6119" s="399" t="s">
        <v>7080</v>
      </c>
      <c r="C6119" s="399" t="s">
        <v>7346</v>
      </c>
      <c r="D6119" s="399" t="s">
        <v>7347</v>
      </c>
      <c r="E6119" s="400" t="s">
        <v>947</v>
      </c>
      <c r="F6119" s="399" t="s">
        <v>947</v>
      </c>
      <c r="G6119" s="399">
        <v>90775</v>
      </c>
      <c r="H6119" s="399" t="s">
        <v>7629</v>
      </c>
      <c r="I6119" s="399" t="s">
        <v>96</v>
      </c>
      <c r="J6119" s="399" t="s">
        <v>1037</v>
      </c>
      <c r="K6119" s="400">
        <v>24.41</v>
      </c>
      <c r="L6119" s="399" t="s">
        <v>7539</v>
      </c>
    </row>
    <row r="6120" spans="1:12" ht="13.5">
      <c r="A6120" s="399" t="s">
        <v>5855</v>
      </c>
      <c r="B6120" s="399" t="s">
        <v>7080</v>
      </c>
      <c r="C6120" s="399" t="s">
        <v>7346</v>
      </c>
      <c r="D6120" s="399" t="s">
        <v>7347</v>
      </c>
      <c r="E6120" s="400" t="s">
        <v>947</v>
      </c>
      <c r="F6120" s="399" t="s">
        <v>947</v>
      </c>
      <c r="G6120" s="399">
        <v>90776</v>
      </c>
      <c r="H6120" s="399" t="s">
        <v>7630</v>
      </c>
      <c r="I6120" s="399" t="s">
        <v>96</v>
      </c>
      <c r="J6120" s="399" t="s">
        <v>1440</v>
      </c>
      <c r="K6120" s="400">
        <v>18.09</v>
      </c>
      <c r="L6120" s="399" t="s">
        <v>7539</v>
      </c>
    </row>
    <row r="6121" spans="1:12" ht="13.5">
      <c r="A6121" s="399" t="s">
        <v>5855</v>
      </c>
      <c r="B6121" s="399" t="s">
        <v>7080</v>
      </c>
      <c r="C6121" s="399" t="s">
        <v>7346</v>
      </c>
      <c r="D6121" s="399" t="s">
        <v>7347</v>
      </c>
      <c r="E6121" s="400" t="s">
        <v>947</v>
      </c>
      <c r="F6121" s="399" t="s">
        <v>947</v>
      </c>
      <c r="G6121" s="399">
        <v>90777</v>
      </c>
      <c r="H6121" s="399" t="s">
        <v>7631</v>
      </c>
      <c r="I6121" s="399" t="s">
        <v>96</v>
      </c>
      <c r="J6121" s="399" t="s">
        <v>1440</v>
      </c>
      <c r="K6121" s="400">
        <v>87.3</v>
      </c>
      <c r="L6121" s="399" t="s">
        <v>7539</v>
      </c>
    </row>
    <row r="6122" spans="1:12" ht="13.5">
      <c r="A6122" s="399" t="s">
        <v>5855</v>
      </c>
      <c r="B6122" s="399" t="s">
        <v>7080</v>
      </c>
      <c r="C6122" s="399" t="s">
        <v>7346</v>
      </c>
      <c r="D6122" s="399" t="s">
        <v>7347</v>
      </c>
      <c r="E6122" s="400" t="s">
        <v>947</v>
      </c>
      <c r="F6122" s="399" t="s">
        <v>947</v>
      </c>
      <c r="G6122" s="399">
        <v>90778</v>
      </c>
      <c r="H6122" s="399" t="s">
        <v>7632</v>
      </c>
      <c r="I6122" s="399" t="s">
        <v>96</v>
      </c>
      <c r="J6122" s="399" t="s">
        <v>1037</v>
      </c>
      <c r="K6122" s="400">
        <v>99.21</v>
      </c>
      <c r="L6122" s="399" t="s">
        <v>7539</v>
      </c>
    </row>
    <row r="6123" spans="1:12" ht="13.5">
      <c r="A6123" s="399" t="s">
        <v>5855</v>
      </c>
      <c r="B6123" s="399" t="s">
        <v>7080</v>
      </c>
      <c r="C6123" s="399" t="s">
        <v>7346</v>
      </c>
      <c r="D6123" s="399" t="s">
        <v>7347</v>
      </c>
      <c r="E6123" s="400" t="s">
        <v>947</v>
      </c>
      <c r="F6123" s="399" t="s">
        <v>947</v>
      </c>
      <c r="G6123" s="399">
        <v>90779</v>
      </c>
      <c r="H6123" s="399" t="s">
        <v>7633</v>
      </c>
      <c r="I6123" s="399" t="s">
        <v>96</v>
      </c>
      <c r="J6123" s="399" t="s">
        <v>1037</v>
      </c>
      <c r="K6123" s="400">
        <v>135.27000000000001</v>
      </c>
      <c r="L6123" s="399" t="s">
        <v>7539</v>
      </c>
    </row>
    <row r="6124" spans="1:12" ht="13.5">
      <c r="A6124" s="399" t="s">
        <v>5855</v>
      </c>
      <c r="B6124" s="399" t="s">
        <v>7080</v>
      </c>
      <c r="C6124" s="399" t="s">
        <v>7346</v>
      </c>
      <c r="D6124" s="399" t="s">
        <v>7347</v>
      </c>
      <c r="E6124" s="400" t="s">
        <v>947</v>
      </c>
      <c r="F6124" s="399" t="s">
        <v>947</v>
      </c>
      <c r="G6124" s="399">
        <v>90780</v>
      </c>
      <c r="H6124" s="399" t="s">
        <v>7634</v>
      </c>
      <c r="I6124" s="399" t="s">
        <v>96</v>
      </c>
      <c r="J6124" s="399" t="s">
        <v>1037</v>
      </c>
      <c r="K6124" s="400">
        <v>26.71</v>
      </c>
      <c r="L6124" s="399" t="s">
        <v>7539</v>
      </c>
    </row>
    <row r="6125" spans="1:12" ht="13.5">
      <c r="A6125" s="399" t="s">
        <v>5855</v>
      </c>
      <c r="B6125" s="399" t="s">
        <v>7080</v>
      </c>
      <c r="C6125" s="399" t="s">
        <v>7346</v>
      </c>
      <c r="D6125" s="399" t="s">
        <v>7347</v>
      </c>
      <c r="E6125" s="400" t="s">
        <v>947</v>
      </c>
      <c r="F6125" s="399" t="s">
        <v>947</v>
      </c>
      <c r="G6125" s="399">
        <v>90781</v>
      </c>
      <c r="H6125" s="399" t="s">
        <v>7635</v>
      </c>
      <c r="I6125" s="399" t="s">
        <v>96</v>
      </c>
      <c r="J6125" s="399" t="s">
        <v>1440</v>
      </c>
      <c r="K6125" s="400">
        <v>21.44</v>
      </c>
      <c r="L6125" s="399" t="s">
        <v>7539</v>
      </c>
    </row>
    <row r="6126" spans="1:12" ht="13.5">
      <c r="A6126" s="399" t="s">
        <v>5855</v>
      </c>
      <c r="B6126" s="399" t="s">
        <v>7080</v>
      </c>
      <c r="C6126" s="399" t="s">
        <v>7346</v>
      </c>
      <c r="D6126" s="399" t="s">
        <v>7347</v>
      </c>
      <c r="E6126" s="400" t="s">
        <v>947</v>
      </c>
      <c r="F6126" s="399" t="s">
        <v>947</v>
      </c>
      <c r="G6126" s="399">
        <v>91677</v>
      </c>
      <c r="H6126" s="399" t="s">
        <v>7636</v>
      </c>
      <c r="I6126" s="399" t="s">
        <v>96</v>
      </c>
      <c r="J6126" s="399" t="s">
        <v>1037</v>
      </c>
      <c r="K6126" s="400">
        <v>103.6</v>
      </c>
      <c r="L6126" s="399" t="s">
        <v>7539</v>
      </c>
    </row>
    <row r="6127" spans="1:12" ht="13.5">
      <c r="A6127" s="399" t="s">
        <v>5855</v>
      </c>
      <c r="B6127" s="399" t="s">
        <v>7080</v>
      </c>
      <c r="C6127" s="399" t="s">
        <v>7346</v>
      </c>
      <c r="D6127" s="399" t="s">
        <v>7347</v>
      </c>
      <c r="E6127" s="400" t="s">
        <v>947</v>
      </c>
      <c r="F6127" s="399" t="s">
        <v>947</v>
      </c>
      <c r="G6127" s="399">
        <v>91678</v>
      </c>
      <c r="H6127" s="399" t="s">
        <v>7637</v>
      </c>
      <c r="I6127" s="399" t="s">
        <v>96</v>
      </c>
      <c r="J6127" s="399" t="s">
        <v>1037</v>
      </c>
      <c r="K6127" s="400">
        <v>95.67</v>
      </c>
      <c r="L6127" s="399" t="s">
        <v>7539</v>
      </c>
    </row>
    <row r="6128" spans="1:12" ht="13.5">
      <c r="A6128" s="399" t="s">
        <v>5855</v>
      </c>
      <c r="B6128" s="399" t="s">
        <v>7080</v>
      </c>
      <c r="C6128" s="399" t="s">
        <v>7346</v>
      </c>
      <c r="D6128" s="399" t="s">
        <v>7347</v>
      </c>
      <c r="E6128" s="400" t="s">
        <v>947</v>
      </c>
      <c r="F6128" s="399" t="s">
        <v>947</v>
      </c>
      <c r="G6128" s="399">
        <v>93558</v>
      </c>
      <c r="H6128" s="399" t="s">
        <v>7638</v>
      </c>
      <c r="I6128" s="399" t="s">
        <v>7639</v>
      </c>
      <c r="J6128" s="399" t="s">
        <v>1037</v>
      </c>
      <c r="K6128" s="401">
        <v>3360.82</v>
      </c>
      <c r="L6128" s="399" t="s">
        <v>7539</v>
      </c>
    </row>
    <row r="6129" spans="1:12" ht="13.5">
      <c r="A6129" s="399" t="s">
        <v>5855</v>
      </c>
      <c r="B6129" s="399" t="s">
        <v>7080</v>
      </c>
      <c r="C6129" s="399" t="s">
        <v>7346</v>
      </c>
      <c r="D6129" s="399" t="s">
        <v>7347</v>
      </c>
      <c r="E6129" s="400" t="s">
        <v>947</v>
      </c>
      <c r="F6129" s="399" t="s">
        <v>947</v>
      </c>
      <c r="G6129" s="399">
        <v>93559</v>
      </c>
      <c r="H6129" s="399" t="s">
        <v>7620</v>
      </c>
      <c r="I6129" s="399" t="s">
        <v>7639</v>
      </c>
      <c r="J6129" s="399" t="s">
        <v>1037</v>
      </c>
      <c r="K6129" s="401">
        <v>4860.62</v>
      </c>
      <c r="L6129" s="399" t="s">
        <v>7539</v>
      </c>
    </row>
    <row r="6130" spans="1:12" ht="13.5">
      <c r="A6130" s="399" t="s">
        <v>5855</v>
      </c>
      <c r="B6130" s="399" t="s">
        <v>7080</v>
      </c>
      <c r="C6130" s="399" t="s">
        <v>7346</v>
      </c>
      <c r="D6130" s="399" t="s">
        <v>7347</v>
      </c>
      <c r="E6130" s="400" t="s">
        <v>947</v>
      </c>
      <c r="F6130" s="399" t="s">
        <v>947</v>
      </c>
      <c r="G6130" s="399">
        <v>93560</v>
      </c>
      <c r="H6130" s="399" t="s">
        <v>7628</v>
      </c>
      <c r="I6130" s="399" t="s">
        <v>7639</v>
      </c>
      <c r="J6130" s="399" t="s">
        <v>1037</v>
      </c>
      <c r="K6130" s="401">
        <v>2377.4299999999998</v>
      </c>
      <c r="L6130" s="399" t="s">
        <v>7539</v>
      </c>
    </row>
    <row r="6131" spans="1:12" ht="13.5">
      <c r="A6131" s="399" t="s">
        <v>5855</v>
      </c>
      <c r="B6131" s="399" t="s">
        <v>7080</v>
      </c>
      <c r="C6131" s="399" t="s">
        <v>7346</v>
      </c>
      <c r="D6131" s="399" t="s">
        <v>7347</v>
      </c>
      <c r="E6131" s="400" t="s">
        <v>947</v>
      </c>
      <c r="F6131" s="399" t="s">
        <v>947</v>
      </c>
      <c r="G6131" s="399">
        <v>93561</v>
      </c>
      <c r="H6131" s="399" t="s">
        <v>7629</v>
      </c>
      <c r="I6131" s="399" t="s">
        <v>7639</v>
      </c>
      <c r="J6131" s="399" t="s">
        <v>1037</v>
      </c>
      <c r="K6131" s="401">
        <v>4364.8500000000004</v>
      </c>
      <c r="L6131" s="399" t="s">
        <v>7539</v>
      </c>
    </row>
    <row r="6132" spans="1:12" ht="13.5">
      <c r="A6132" s="399" t="s">
        <v>5855</v>
      </c>
      <c r="B6132" s="399" t="s">
        <v>7080</v>
      </c>
      <c r="C6132" s="399" t="s">
        <v>7346</v>
      </c>
      <c r="D6132" s="399" t="s">
        <v>7347</v>
      </c>
      <c r="E6132" s="400" t="s">
        <v>947</v>
      </c>
      <c r="F6132" s="399" t="s">
        <v>947</v>
      </c>
      <c r="G6132" s="399">
        <v>93562</v>
      </c>
      <c r="H6132" s="399" t="s">
        <v>7626</v>
      </c>
      <c r="I6132" s="399" t="s">
        <v>7639</v>
      </c>
      <c r="J6132" s="399" t="s">
        <v>1037</v>
      </c>
      <c r="K6132" s="401">
        <v>5178.29</v>
      </c>
      <c r="L6132" s="399" t="s">
        <v>7539</v>
      </c>
    </row>
    <row r="6133" spans="1:12" ht="13.5">
      <c r="A6133" s="399" t="s">
        <v>5855</v>
      </c>
      <c r="B6133" s="399" t="s">
        <v>7080</v>
      </c>
      <c r="C6133" s="399" t="s">
        <v>7346</v>
      </c>
      <c r="D6133" s="399" t="s">
        <v>7347</v>
      </c>
      <c r="E6133" s="400" t="s">
        <v>947</v>
      </c>
      <c r="F6133" s="399" t="s">
        <v>947</v>
      </c>
      <c r="G6133" s="399">
        <v>93563</v>
      </c>
      <c r="H6133" s="399" t="s">
        <v>7621</v>
      </c>
      <c r="I6133" s="399" t="s">
        <v>7639</v>
      </c>
      <c r="J6133" s="399" t="s">
        <v>1037</v>
      </c>
      <c r="K6133" s="401">
        <v>4764.04</v>
      </c>
      <c r="L6133" s="399" t="s">
        <v>7539</v>
      </c>
    </row>
    <row r="6134" spans="1:12" ht="13.5">
      <c r="A6134" s="399" t="s">
        <v>5855</v>
      </c>
      <c r="B6134" s="399" t="s">
        <v>7080</v>
      </c>
      <c r="C6134" s="399" t="s">
        <v>7346</v>
      </c>
      <c r="D6134" s="399" t="s">
        <v>7347</v>
      </c>
      <c r="E6134" s="400" t="s">
        <v>947</v>
      </c>
      <c r="F6134" s="399" t="s">
        <v>947</v>
      </c>
      <c r="G6134" s="399">
        <v>93564</v>
      </c>
      <c r="H6134" s="399" t="s">
        <v>7622</v>
      </c>
      <c r="I6134" s="399" t="s">
        <v>7639</v>
      </c>
      <c r="J6134" s="399" t="s">
        <v>1037</v>
      </c>
      <c r="K6134" s="401">
        <v>5729.89</v>
      </c>
      <c r="L6134" s="399" t="s">
        <v>7539</v>
      </c>
    </row>
    <row r="6135" spans="1:12" ht="13.5">
      <c r="A6135" s="399" t="s">
        <v>5855</v>
      </c>
      <c r="B6135" s="399" t="s">
        <v>7080</v>
      </c>
      <c r="C6135" s="399" t="s">
        <v>7346</v>
      </c>
      <c r="D6135" s="399" t="s">
        <v>7347</v>
      </c>
      <c r="E6135" s="400" t="s">
        <v>947</v>
      </c>
      <c r="F6135" s="399" t="s">
        <v>947</v>
      </c>
      <c r="G6135" s="399">
        <v>93565</v>
      </c>
      <c r="H6135" s="399" t="s">
        <v>7631</v>
      </c>
      <c r="I6135" s="399" t="s">
        <v>7639</v>
      </c>
      <c r="J6135" s="399" t="s">
        <v>1037</v>
      </c>
      <c r="K6135" s="401">
        <v>15544.2</v>
      </c>
      <c r="L6135" s="399" t="s">
        <v>7539</v>
      </c>
    </row>
    <row r="6136" spans="1:12" ht="13.5">
      <c r="A6136" s="399" t="s">
        <v>5855</v>
      </c>
      <c r="B6136" s="399" t="s">
        <v>7080</v>
      </c>
      <c r="C6136" s="399" t="s">
        <v>7346</v>
      </c>
      <c r="D6136" s="399" t="s">
        <v>7347</v>
      </c>
      <c r="E6136" s="400" t="s">
        <v>947</v>
      </c>
      <c r="F6136" s="399" t="s">
        <v>947</v>
      </c>
      <c r="G6136" s="399">
        <v>93566</v>
      </c>
      <c r="H6136" s="399" t="s">
        <v>7627</v>
      </c>
      <c r="I6136" s="399" t="s">
        <v>7639</v>
      </c>
      <c r="J6136" s="399" t="s">
        <v>1037</v>
      </c>
      <c r="K6136" s="401">
        <v>4022.71</v>
      </c>
      <c r="L6136" s="399" t="s">
        <v>7539</v>
      </c>
    </row>
    <row r="6137" spans="1:12" ht="13.5">
      <c r="A6137" s="399" t="s">
        <v>5855</v>
      </c>
      <c r="B6137" s="399" t="s">
        <v>7080</v>
      </c>
      <c r="C6137" s="399" t="s">
        <v>7346</v>
      </c>
      <c r="D6137" s="399" t="s">
        <v>7347</v>
      </c>
      <c r="E6137" s="400" t="s">
        <v>947</v>
      </c>
      <c r="F6137" s="399" t="s">
        <v>947</v>
      </c>
      <c r="G6137" s="399">
        <v>93567</v>
      </c>
      <c r="H6137" s="399" t="s">
        <v>7632</v>
      </c>
      <c r="I6137" s="399" t="s">
        <v>7639</v>
      </c>
      <c r="J6137" s="399" t="s">
        <v>1037</v>
      </c>
      <c r="K6137" s="401">
        <v>17666.43</v>
      </c>
      <c r="L6137" s="399" t="s">
        <v>7539</v>
      </c>
    </row>
    <row r="6138" spans="1:12" ht="13.5">
      <c r="A6138" s="399" t="s">
        <v>5855</v>
      </c>
      <c r="B6138" s="399" t="s">
        <v>7080</v>
      </c>
      <c r="C6138" s="399" t="s">
        <v>7346</v>
      </c>
      <c r="D6138" s="399" t="s">
        <v>7347</v>
      </c>
      <c r="E6138" s="400" t="s">
        <v>947</v>
      </c>
      <c r="F6138" s="399" t="s">
        <v>947</v>
      </c>
      <c r="G6138" s="399">
        <v>93568</v>
      </c>
      <c r="H6138" s="399" t="s">
        <v>7633</v>
      </c>
      <c r="I6138" s="399" t="s">
        <v>7639</v>
      </c>
      <c r="J6138" s="399" t="s">
        <v>1037</v>
      </c>
      <c r="K6138" s="401">
        <v>24080.27</v>
      </c>
      <c r="L6138" s="399" t="s">
        <v>7539</v>
      </c>
    </row>
    <row r="6139" spans="1:12" ht="13.5">
      <c r="A6139" s="399" t="s">
        <v>5855</v>
      </c>
      <c r="B6139" s="399" t="s">
        <v>7080</v>
      </c>
      <c r="C6139" s="399" t="s">
        <v>7346</v>
      </c>
      <c r="D6139" s="399" t="s">
        <v>7347</v>
      </c>
      <c r="E6139" s="400" t="s">
        <v>947</v>
      </c>
      <c r="F6139" s="399" t="s">
        <v>947</v>
      </c>
      <c r="G6139" s="399">
        <v>93569</v>
      </c>
      <c r="H6139" s="399" t="s">
        <v>7640</v>
      </c>
      <c r="I6139" s="399" t="s">
        <v>7639</v>
      </c>
      <c r="J6139" s="399" t="s">
        <v>1037</v>
      </c>
      <c r="K6139" s="401">
        <v>11469.04</v>
      </c>
      <c r="L6139" s="399" t="s">
        <v>7539</v>
      </c>
    </row>
    <row r="6140" spans="1:12" ht="13.5">
      <c r="A6140" s="399" t="s">
        <v>5855</v>
      </c>
      <c r="B6140" s="399" t="s">
        <v>7080</v>
      </c>
      <c r="C6140" s="399" t="s">
        <v>7346</v>
      </c>
      <c r="D6140" s="399" t="s">
        <v>7347</v>
      </c>
      <c r="E6140" s="400" t="s">
        <v>947</v>
      </c>
      <c r="F6140" s="399" t="s">
        <v>947</v>
      </c>
      <c r="G6140" s="399">
        <v>93570</v>
      </c>
      <c r="H6140" s="399" t="s">
        <v>7641</v>
      </c>
      <c r="I6140" s="399" t="s">
        <v>7639</v>
      </c>
      <c r="J6140" s="399" t="s">
        <v>1037</v>
      </c>
      <c r="K6140" s="401">
        <v>16211.52</v>
      </c>
      <c r="L6140" s="399" t="s">
        <v>7539</v>
      </c>
    </row>
    <row r="6141" spans="1:12" ht="13.5">
      <c r="A6141" s="399" t="s">
        <v>5855</v>
      </c>
      <c r="B6141" s="399" t="s">
        <v>7080</v>
      </c>
      <c r="C6141" s="399" t="s">
        <v>7346</v>
      </c>
      <c r="D6141" s="399" t="s">
        <v>7347</v>
      </c>
      <c r="E6141" s="400" t="s">
        <v>947</v>
      </c>
      <c r="F6141" s="399" t="s">
        <v>947</v>
      </c>
      <c r="G6141" s="399">
        <v>93571</v>
      </c>
      <c r="H6141" s="399" t="s">
        <v>7642</v>
      </c>
      <c r="I6141" s="399" t="s">
        <v>7639</v>
      </c>
      <c r="J6141" s="399" t="s">
        <v>1037</v>
      </c>
      <c r="K6141" s="401">
        <v>21372.27</v>
      </c>
      <c r="L6141" s="399" t="s">
        <v>7539</v>
      </c>
    </row>
    <row r="6142" spans="1:12" ht="13.5">
      <c r="A6142" s="399" t="s">
        <v>5855</v>
      </c>
      <c r="B6142" s="399" t="s">
        <v>7080</v>
      </c>
      <c r="C6142" s="399" t="s">
        <v>7346</v>
      </c>
      <c r="D6142" s="399" t="s">
        <v>7347</v>
      </c>
      <c r="E6142" s="400" t="s">
        <v>947</v>
      </c>
      <c r="F6142" s="399" t="s">
        <v>947</v>
      </c>
      <c r="G6142" s="399">
        <v>93572</v>
      </c>
      <c r="H6142" s="399" t="s">
        <v>7643</v>
      </c>
      <c r="I6142" s="399" t="s">
        <v>7639</v>
      </c>
      <c r="J6142" s="399" t="s">
        <v>1037</v>
      </c>
      <c r="K6142" s="401">
        <v>3232.1</v>
      </c>
      <c r="L6142" s="399" t="s">
        <v>7539</v>
      </c>
    </row>
    <row r="6143" spans="1:12" ht="13.5">
      <c r="A6143" s="399" t="s">
        <v>5855</v>
      </c>
      <c r="B6143" s="399" t="s">
        <v>7080</v>
      </c>
      <c r="C6143" s="399" t="s">
        <v>7346</v>
      </c>
      <c r="D6143" s="399" t="s">
        <v>7347</v>
      </c>
      <c r="E6143" s="400" t="s">
        <v>947</v>
      </c>
      <c r="F6143" s="399" t="s">
        <v>947</v>
      </c>
      <c r="G6143" s="399">
        <v>94295</v>
      </c>
      <c r="H6143" s="399" t="s">
        <v>7634</v>
      </c>
      <c r="I6143" s="399" t="s">
        <v>7639</v>
      </c>
      <c r="J6143" s="399" t="s">
        <v>1037</v>
      </c>
      <c r="K6143" s="401">
        <v>4764.3100000000004</v>
      </c>
      <c r="L6143" s="399" t="s">
        <v>7539</v>
      </c>
    </row>
    <row r="6144" spans="1:12" ht="13.5">
      <c r="A6144" s="399" t="s">
        <v>5855</v>
      </c>
      <c r="B6144" s="399" t="s">
        <v>7080</v>
      </c>
      <c r="C6144" s="399" t="s">
        <v>7346</v>
      </c>
      <c r="D6144" s="399" t="s">
        <v>7347</v>
      </c>
      <c r="E6144" s="400" t="s">
        <v>947</v>
      </c>
      <c r="F6144" s="399" t="s">
        <v>947</v>
      </c>
      <c r="G6144" s="399">
        <v>94296</v>
      </c>
      <c r="H6144" s="399" t="s">
        <v>7635</v>
      </c>
      <c r="I6144" s="399" t="s">
        <v>7639</v>
      </c>
      <c r="J6144" s="399" t="s">
        <v>1037</v>
      </c>
      <c r="K6144" s="401">
        <v>3873.74</v>
      </c>
      <c r="L6144" s="399" t="s">
        <v>7539</v>
      </c>
    </row>
    <row r="6145" spans="1:12" ht="13.5">
      <c r="A6145" s="399" t="s">
        <v>5855</v>
      </c>
      <c r="B6145" s="399" t="s">
        <v>7080</v>
      </c>
      <c r="C6145" s="399" t="s">
        <v>7346</v>
      </c>
      <c r="D6145" s="399" t="s">
        <v>7347</v>
      </c>
      <c r="E6145" s="400" t="s">
        <v>947</v>
      </c>
      <c r="F6145" s="399" t="s">
        <v>947</v>
      </c>
      <c r="G6145" s="399">
        <v>95308</v>
      </c>
      <c r="H6145" s="399" t="s">
        <v>7644</v>
      </c>
      <c r="I6145" s="399" t="s">
        <v>96</v>
      </c>
      <c r="J6145" s="399" t="s">
        <v>1037</v>
      </c>
      <c r="K6145" s="400">
        <v>0.09</v>
      </c>
      <c r="L6145" s="399" t="s">
        <v>7539</v>
      </c>
    </row>
    <row r="6146" spans="1:12" ht="13.5">
      <c r="A6146" s="399" t="s">
        <v>5855</v>
      </c>
      <c r="B6146" s="399" t="s">
        <v>7080</v>
      </c>
      <c r="C6146" s="399" t="s">
        <v>7346</v>
      </c>
      <c r="D6146" s="399" t="s">
        <v>7347</v>
      </c>
      <c r="E6146" s="400" t="s">
        <v>947</v>
      </c>
      <c r="F6146" s="399" t="s">
        <v>947</v>
      </c>
      <c r="G6146" s="399">
        <v>95309</v>
      </c>
      <c r="H6146" s="399" t="s">
        <v>7645</v>
      </c>
      <c r="I6146" s="399" t="s">
        <v>96</v>
      </c>
      <c r="J6146" s="399" t="s">
        <v>1037</v>
      </c>
      <c r="K6146" s="400">
        <v>0.13</v>
      </c>
      <c r="L6146" s="399" t="s">
        <v>7539</v>
      </c>
    </row>
    <row r="6147" spans="1:12" ht="13.5">
      <c r="A6147" s="399" t="s">
        <v>5855</v>
      </c>
      <c r="B6147" s="399" t="s">
        <v>7080</v>
      </c>
      <c r="C6147" s="399" t="s">
        <v>7346</v>
      </c>
      <c r="D6147" s="399" t="s">
        <v>7347</v>
      </c>
      <c r="E6147" s="400" t="s">
        <v>947</v>
      </c>
      <c r="F6147" s="399" t="s">
        <v>947</v>
      </c>
      <c r="G6147" s="399">
        <v>95310</v>
      </c>
      <c r="H6147" s="399" t="s">
        <v>7646</v>
      </c>
      <c r="I6147" s="399" t="s">
        <v>96</v>
      </c>
      <c r="J6147" s="399" t="s">
        <v>1037</v>
      </c>
      <c r="K6147" s="400">
        <v>0.06</v>
      </c>
      <c r="L6147" s="399" t="s">
        <v>7539</v>
      </c>
    </row>
    <row r="6148" spans="1:12" ht="13.5">
      <c r="A6148" s="399" t="s">
        <v>5855</v>
      </c>
      <c r="B6148" s="399" t="s">
        <v>7080</v>
      </c>
      <c r="C6148" s="399" t="s">
        <v>7346</v>
      </c>
      <c r="D6148" s="399" t="s">
        <v>7347</v>
      </c>
      <c r="E6148" s="400" t="s">
        <v>947</v>
      </c>
      <c r="F6148" s="399" t="s">
        <v>947</v>
      </c>
      <c r="G6148" s="399">
        <v>95311</v>
      </c>
      <c r="H6148" s="399" t="s">
        <v>7647</v>
      </c>
      <c r="I6148" s="399" t="s">
        <v>96</v>
      </c>
      <c r="J6148" s="399" t="s">
        <v>1037</v>
      </c>
      <c r="K6148" s="400">
        <v>0.09</v>
      </c>
      <c r="L6148" s="399" t="s">
        <v>7539</v>
      </c>
    </row>
    <row r="6149" spans="1:12" ht="13.5">
      <c r="A6149" s="399" t="s">
        <v>5855</v>
      </c>
      <c r="B6149" s="399" t="s">
        <v>7080</v>
      </c>
      <c r="C6149" s="399" t="s">
        <v>7346</v>
      </c>
      <c r="D6149" s="399" t="s">
        <v>7347</v>
      </c>
      <c r="E6149" s="400" t="s">
        <v>947</v>
      </c>
      <c r="F6149" s="399" t="s">
        <v>947</v>
      </c>
      <c r="G6149" s="399">
        <v>95312</v>
      </c>
      <c r="H6149" s="399" t="s">
        <v>7648</v>
      </c>
      <c r="I6149" s="399" t="s">
        <v>96</v>
      </c>
      <c r="J6149" s="399" t="s">
        <v>1037</v>
      </c>
      <c r="K6149" s="400">
        <v>0.1</v>
      </c>
      <c r="L6149" s="399" t="s">
        <v>7539</v>
      </c>
    </row>
    <row r="6150" spans="1:12" ht="13.5">
      <c r="A6150" s="399" t="s">
        <v>5855</v>
      </c>
      <c r="B6150" s="399" t="s">
        <v>7080</v>
      </c>
      <c r="C6150" s="399" t="s">
        <v>7346</v>
      </c>
      <c r="D6150" s="399" t="s">
        <v>7347</v>
      </c>
      <c r="E6150" s="400" t="s">
        <v>947</v>
      </c>
      <c r="F6150" s="399" t="s">
        <v>947</v>
      </c>
      <c r="G6150" s="399">
        <v>95313</v>
      </c>
      <c r="H6150" s="399" t="s">
        <v>7649</v>
      </c>
      <c r="I6150" s="399" t="s">
        <v>96</v>
      </c>
      <c r="J6150" s="399" t="s">
        <v>1037</v>
      </c>
      <c r="K6150" s="400">
        <v>0.1</v>
      </c>
      <c r="L6150" s="399" t="s">
        <v>7539</v>
      </c>
    </row>
    <row r="6151" spans="1:12" ht="13.5">
      <c r="A6151" s="399" t="s">
        <v>5855</v>
      </c>
      <c r="B6151" s="399" t="s">
        <v>7080</v>
      </c>
      <c r="C6151" s="399" t="s">
        <v>7346</v>
      </c>
      <c r="D6151" s="399" t="s">
        <v>7347</v>
      </c>
      <c r="E6151" s="400" t="s">
        <v>947</v>
      </c>
      <c r="F6151" s="399" t="s">
        <v>947</v>
      </c>
      <c r="G6151" s="399">
        <v>95314</v>
      </c>
      <c r="H6151" s="399" t="s">
        <v>7650</v>
      </c>
      <c r="I6151" s="399" t="s">
        <v>96</v>
      </c>
      <c r="J6151" s="399" t="s">
        <v>1037</v>
      </c>
      <c r="K6151" s="400">
        <v>0.12</v>
      </c>
      <c r="L6151" s="399" t="s">
        <v>7539</v>
      </c>
    </row>
    <row r="6152" spans="1:12" ht="13.5">
      <c r="A6152" s="399" t="s">
        <v>5855</v>
      </c>
      <c r="B6152" s="399" t="s">
        <v>7080</v>
      </c>
      <c r="C6152" s="399" t="s">
        <v>7346</v>
      </c>
      <c r="D6152" s="399" t="s">
        <v>7347</v>
      </c>
      <c r="E6152" s="400" t="s">
        <v>947</v>
      </c>
      <c r="F6152" s="399" t="s">
        <v>947</v>
      </c>
      <c r="G6152" s="399">
        <v>95315</v>
      </c>
      <c r="H6152" s="399" t="s">
        <v>7651</v>
      </c>
      <c r="I6152" s="399" t="s">
        <v>96</v>
      </c>
      <c r="J6152" s="399" t="s">
        <v>1037</v>
      </c>
      <c r="K6152" s="400">
        <v>0.12</v>
      </c>
      <c r="L6152" s="399" t="s">
        <v>7539</v>
      </c>
    </row>
    <row r="6153" spans="1:12" ht="13.5">
      <c r="A6153" s="399" t="s">
        <v>5855</v>
      </c>
      <c r="B6153" s="399" t="s">
        <v>7080</v>
      </c>
      <c r="C6153" s="399" t="s">
        <v>7346</v>
      </c>
      <c r="D6153" s="399" t="s">
        <v>7347</v>
      </c>
      <c r="E6153" s="400" t="s">
        <v>947</v>
      </c>
      <c r="F6153" s="399" t="s">
        <v>947</v>
      </c>
      <c r="G6153" s="399">
        <v>95316</v>
      </c>
      <c r="H6153" s="399" t="s">
        <v>7652</v>
      </c>
      <c r="I6153" s="399" t="s">
        <v>96</v>
      </c>
      <c r="J6153" s="399" t="s">
        <v>1037</v>
      </c>
      <c r="K6153" s="400">
        <v>0.28999999999999998</v>
      </c>
      <c r="L6153" s="399" t="s">
        <v>7539</v>
      </c>
    </row>
    <row r="6154" spans="1:12" ht="13.5">
      <c r="A6154" s="399" t="s">
        <v>5855</v>
      </c>
      <c r="B6154" s="399" t="s">
        <v>7080</v>
      </c>
      <c r="C6154" s="399" t="s">
        <v>7346</v>
      </c>
      <c r="D6154" s="399" t="s">
        <v>7347</v>
      </c>
      <c r="E6154" s="400" t="s">
        <v>947</v>
      </c>
      <c r="F6154" s="399" t="s">
        <v>947</v>
      </c>
      <c r="G6154" s="399">
        <v>95317</v>
      </c>
      <c r="H6154" s="399" t="s">
        <v>7653</v>
      </c>
      <c r="I6154" s="399" t="s">
        <v>96</v>
      </c>
      <c r="J6154" s="399" t="s">
        <v>1037</v>
      </c>
      <c r="K6154" s="400">
        <v>0.14000000000000001</v>
      </c>
      <c r="L6154" s="399" t="s">
        <v>7539</v>
      </c>
    </row>
    <row r="6155" spans="1:12" ht="13.5">
      <c r="A6155" s="399" t="s">
        <v>5855</v>
      </c>
      <c r="B6155" s="399" t="s">
        <v>7080</v>
      </c>
      <c r="C6155" s="399" t="s">
        <v>7346</v>
      </c>
      <c r="D6155" s="399" t="s">
        <v>7347</v>
      </c>
      <c r="E6155" s="400" t="s">
        <v>947</v>
      </c>
      <c r="F6155" s="399" t="s">
        <v>947</v>
      </c>
      <c r="G6155" s="399">
        <v>95318</v>
      </c>
      <c r="H6155" s="399" t="s">
        <v>7654</v>
      </c>
      <c r="I6155" s="399" t="s">
        <v>96</v>
      </c>
      <c r="J6155" s="399" t="s">
        <v>1037</v>
      </c>
      <c r="K6155" s="400">
        <v>0.15</v>
      </c>
      <c r="L6155" s="399" t="s">
        <v>7539</v>
      </c>
    </row>
    <row r="6156" spans="1:12" ht="13.5">
      <c r="A6156" s="399" t="s">
        <v>5855</v>
      </c>
      <c r="B6156" s="399" t="s">
        <v>7080</v>
      </c>
      <c r="C6156" s="399" t="s">
        <v>7346</v>
      </c>
      <c r="D6156" s="399" t="s">
        <v>7347</v>
      </c>
      <c r="E6156" s="400" t="s">
        <v>947</v>
      </c>
      <c r="F6156" s="399" t="s">
        <v>947</v>
      </c>
      <c r="G6156" s="399">
        <v>95319</v>
      </c>
      <c r="H6156" s="399" t="s">
        <v>7655</v>
      </c>
      <c r="I6156" s="399" t="s">
        <v>96</v>
      </c>
      <c r="J6156" s="399" t="s">
        <v>1037</v>
      </c>
      <c r="K6156" s="400">
        <v>0.08</v>
      </c>
      <c r="L6156" s="399" t="s">
        <v>7539</v>
      </c>
    </row>
    <row r="6157" spans="1:12" ht="13.5">
      <c r="A6157" s="399" t="s">
        <v>5855</v>
      </c>
      <c r="B6157" s="399" t="s">
        <v>7080</v>
      </c>
      <c r="C6157" s="399" t="s">
        <v>7346</v>
      </c>
      <c r="D6157" s="399" t="s">
        <v>7347</v>
      </c>
      <c r="E6157" s="400" t="s">
        <v>947</v>
      </c>
      <c r="F6157" s="399" t="s">
        <v>947</v>
      </c>
      <c r="G6157" s="399">
        <v>95320</v>
      </c>
      <c r="H6157" s="399" t="s">
        <v>7656</v>
      </c>
      <c r="I6157" s="399" t="s">
        <v>96</v>
      </c>
      <c r="J6157" s="399" t="s">
        <v>1037</v>
      </c>
      <c r="K6157" s="400">
        <v>0.09</v>
      </c>
      <c r="L6157" s="399" t="s">
        <v>7539</v>
      </c>
    </row>
    <row r="6158" spans="1:12" ht="13.5">
      <c r="A6158" s="399" t="s">
        <v>5855</v>
      </c>
      <c r="B6158" s="399" t="s">
        <v>7080</v>
      </c>
      <c r="C6158" s="399" t="s">
        <v>7346</v>
      </c>
      <c r="D6158" s="399" t="s">
        <v>7347</v>
      </c>
      <c r="E6158" s="400" t="s">
        <v>947</v>
      </c>
      <c r="F6158" s="399" t="s">
        <v>947</v>
      </c>
      <c r="G6158" s="399">
        <v>95321</v>
      </c>
      <c r="H6158" s="399" t="s">
        <v>7657</v>
      </c>
      <c r="I6158" s="399" t="s">
        <v>96</v>
      </c>
      <c r="J6158" s="399" t="s">
        <v>1037</v>
      </c>
      <c r="K6158" s="400">
        <v>0.09</v>
      </c>
      <c r="L6158" s="399" t="s">
        <v>7539</v>
      </c>
    </row>
    <row r="6159" spans="1:12" ht="13.5">
      <c r="A6159" s="399" t="s">
        <v>5855</v>
      </c>
      <c r="B6159" s="399" t="s">
        <v>7080</v>
      </c>
      <c r="C6159" s="399" t="s">
        <v>7346</v>
      </c>
      <c r="D6159" s="399" t="s">
        <v>7347</v>
      </c>
      <c r="E6159" s="400" t="s">
        <v>947</v>
      </c>
      <c r="F6159" s="399" t="s">
        <v>947</v>
      </c>
      <c r="G6159" s="399">
        <v>95322</v>
      </c>
      <c r="H6159" s="399" t="s">
        <v>7658</v>
      </c>
      <c r="I6159" s="399" t="s">
        <v>96</v>
      </c>
      <c r="J6159" s="399" t="s">
        <v>1037</v>
      </c>
      <c r="K6159" s="400">
        <v>0.03</v>
      </c>
      <c r="L6159" s="399" t="s">
        <v>7539</v>
      </c>
    </row>
    <row r="6160" spans="1:12" ht="13.5">
      <c r="A6160" s="399" t="s">
        <v>5855</v>
      </c>
      <c r="B6160" s="399" t="s">
        <v>7080</v>
      </c>
      <c r="C6160" s="399" t="s">
        <v>7346</v>
      </c>
      <c r="D6160" s="399" t="s">
        <v>7347</v>
      </c>
      <c r="E6160" s="400" t="s">
        <v>947</v>
      </c>
      <c r="F6160" s="399" t="s">
        <v>947</v>
      </c>
      <c r="G6160" s="399">
        <v>95323</v>
      </c>
      <c r="H6160" s="399" t="s">
        <v>7659</v>
      </c>
      <c r="I6160" s="399" t="s">
        <v>96</v>
      </c>
      <c r="J6160" s="399" t="s">
        <v>1037</v>
      </c>
      <c r="K6160" s="400">
        <v>0.19</v>
      </c>
      <c r="L6160" s="399" t="s">
        <v>7539</v>
      </c>
    </row>
    <row r="6161" spans="1:12" ht="13.5">
      <c r="A6161" s="399" t="s">
        <v>5855</v>
      </c>
      <c r="B6161" s="399" t="s">
        <v>7080</v>
      </c>
      <c r="C6161" s="399" t="s">
        <v>7346</v>
      </c>
      <c r="D6161" s="399" t="s">
        <v>7347</v>
      </c>
      <c r="E6161" s="400" t="s">
        <v>947</v>
      </c>
      <c r="F6161" s="399" t="s">
        <v>947</v>
      </c>
      <c r="G6161" s="399">
        <v>95324</v>
      </c>
      <c r="H6161" s="399" t="s">
        <v>7660</v>
      </c>
      <c r="I6161" s="399" t="s">
        <v>96</v>
      </c>
      <c r="J6161" s="399" t="s">
        <v>1037</v>
      </c>
      <c r="K6161" s="400">
        <v>0.16</v>
      </c>
      <c r="L6161" s="399" t="s">
        <v>7539</v>
      </c>
    </row>
    <row r="6162" spans="1:12" ht="13.5">
      <c r="A6162" s="399" t="s">
        <v>5855</v>
      </c>
      <c r="B6162" s="399" t="s">
        <v>7080</v>
      </c>
      <c r="C6162" s="399" t="s">
        <v>7346</v>
      </c>
      <c r="D6162" s="399" t="s">
        <v>7347</v>
      </c>
      <c r="E6162" s="400" t="s">
        <v>947</v>
      </c>
      <c r="F6162" s="399" t="s">
        <v>947</v>
      </c>
      <c r="G6162" s="399">
        <v>95325</v>
      </c>
      <c r="H6162" s="399" t="s">
        <v>7661</v>
      </c>
      <c r="I6162" s="399" t="s">
        <v>96</v>
      </c>
      <c r="J6162" s="399" t="s">
        <v>1037</v>
      </c>
      <c r="K6162" s="400">
        <v>0.14000000000000001</v>
      </c>
      <c r="L6162" s="399" t="s">
        <v>7539</v>
      </c>
    </row>
    <row r="6163" spans="1:12" ht="13.5">
      <c r="A6163" s="399" t="s">
        <v>5855</v>
      </c>
      <c r="B6163" s="399" t="s">
        <v>7080</v>
      </c>
      <c r="C6163" s="399" t="s">
        <v>7346</v>
      </c>
      <c r="D6163" s="399" t="s">
        <v>7347</v>
      </c>
      <c r="E6163" s="400" t="s">
        <v>947</v>
      </c>
      <c r="F6163" s="399" t="s">
        <v>947</v>
      </c>
      <c r="G6163" s="399">
        <v>95326</v>
      </c>
      <c r="H6163" s="399" t="s">
        <v>7662</v>
      </c>
      <c r="I6163" s="399" t="s">
        <v>96</v>
      </c>
      <c r="J6163" s="399" t="s">
        <v>1037</v>
      </c>
      <c r="K6163" s="400">
        <v>7.0000000000000007E-2</v>
      </c>
      <c r="L6163" s="399" t="s">
        <v>7539</v>
      </c>
    </row>
    <row r="6164" spans="1:12" ht="13.5">
      <c r="A6164" s="399" t="s">
        <v>5855</v>
      </c>
      <c r="B6164" s="399" t="s">
        <v>7080</v>
      </c>
      <c r="C6164" s="399" t="s">
        <v>7346</v>
      </c>
      <c r="D6164" s="399" t="s">
        <v>7347</v>
      </c>
      <c r="E6164" s="400" t="s">
        <v>947</v>
      </c>
      <c r="F6164" s="399" t="s">
        <v>947</v>
      </c>
      <c r="G6164" s="399">
        <v>95327</v>
      </c>
      <c r="H6164" s="399" t="s">
        <v>7663</v>
      </c>
      <c r="I6164" s="399" t="s">
        <v>96</v>
      </c>
      <c r="J6164" s="399" t="s">
        <v>1037</v>
      </c>
      <c r="K6164" s="400">
        <v>0.2</v>
      </c>
      <c r="L6164" s="399" t="s">
        <v>7539</v>
      </c>
    </row>
    <row r="6165" spans="1:12" ht="13.5">
      <c r="A6165" s="399" t="s">
        <v>5855</v>
      </c>
      <c r="B6165" s="399" t="s">
        <v>7080</v>
      </c>
      <c r="C6165" s="399" t="s">
        <v>7346</v>
      </c>
      <c r="D6165" s="399" t="s">
        <v>7347</v>
      </c>
      <c r="E6165" s="400" t="s">
        <v>947</v>
      </c>
      <c r="F6165" s="399" t="s">
        <v>947</v>
      </c>
      <c r="G6165" s="399">
        <v>95328</v>
      </c>
      <c r="H6165" s="399" t="s">
        <v>7664</v>
      </c>
      <c r="I6165" s="399" t="s">
        <v>96</v>
      </c>
      <c r="J6165" s="399" t="s">
        <v>1037</v>
      </c>
      <c r="K6165" s="400">
        <v>0.11</v>
      </c>
      <c r="L6165" s="399" t="s">
        <v>7539</v>
      </c>
    </row>
    <row r="6166" spans="1:12" ht="13.5">
      <c r="A6166" s="399" t="s">
        <v>5855</v>
      </c>
      <c r="B6166" s="399" t="s">
        <v>7080</v>
      </c>
      <c r="C6166" s="399" t="s">
        <v>7346</v>
      </c>
      <c r="D6166" s="399" t="s">
        <v>7347</v>
      </c>
      <c r="E6166" s="400" t="s">
        <v>947</v>
      </c>
      <c r="F6166" s="399" t="s">
        <v>947</v>
      </c>
      <c r="G6166" s="399">
        <v>95329</v>
      </c>
      <c r="H6166" s="399" t="s">
        <v>7665</v>
      </c>
      <c r="I6166" s="399" t="s">
        <v>96</v>
      </c>
      <c r="J6166" s="399" t="s">
        <v>1037</v>
      </c>
      <c r="K6166" s="400">
        <v>0.16</v>
      </c>
      <c r="L6166" s="399" t="s">
        <v>7539</v>
      </c>
    </row>
    <row r="6167" spans="1:12" ht="13.5">
      <c r="A6167" s="399" t="s">
        <v>5855</v>
      </c>
      <c r="B6167" s="399" t="s">
        <v>7080</v>
      </c>
      <c r="C6167" s="399" t="s">
        <v>7346</v>
      </c>
      <c r="D6167" s="399" t="s">
        <v>7347</v>
      </c>
      <c r="E6167" s="400" t="s">
        <v>947</v>
      </c>
      <c r="F6167" s="399" t="s">
        <v>947</v>
      </c>
      <c r="G6167" s="399">
        <v>95330</v>
      </c>
      <c r="H6167" s="399" t="s">
        <v>7666</v>
      </c>
      <c r="I6167" s="399" t="s">
        <v>96</v>
      </c>
      <c r="J6167" s="399" t="s">
        <v>1440</v>
      </c>
      <c r="K6167" s="400">
        <v>0.12</v>
      </c>
      <c r="L6167" s="399" t="s">
        <v>7539</v>
      </c>
    </row>
    <row r="6168" spans="1:12" ht="13.5">
      <c r="A6168" s="399" t="s">
        <v>5855</v>
      </c>
      <c r="B6168" s="399" t="s">
        <v>7080</v>
      </c>
      <c r="C6168" s="399" t="s">
        <v>7346</v>
      </c>
      <c r="D6168" s="399" t="s">
        <v>7347</v>
      </c>
      <c r="E6168" s="400" t="s">
        <v>947</v>
      </c>
      <c r="F6168" s="399" t="s">
        <v>947</v>
      </c>
      <c r="G6168" s="399">
        <v>95331</v>
      </c>
      <c r="H6168" s="399" t="s">
        <v>7667</v>
      </c>
      <c r="I6168" s="399" t="s">
        <v>96</v>
      </c>
      <c r="J6168" s="399" t="s">
        <v>1037</v>
      </c>
      <c r="K6168" s="400">
        <v>7.0000000000000007E-2</v>
      </c>
      <c r="L6168" s="399" t="s">
        <v>7539</v>
      </c>
    </row>
    <row r="6169" spans="1:12" ht="13.5">
      <c r="A6169" s="399" t="s">
        <v>5855</v>
      </c>
      <c r="B6169" s="399" t="s">
        <v>7080</v>
      </c>
      <c r="C6169" s="399" t="s">
        <v>7346</v>
      </c>
      <c r="D6169" s="399" t="s">
        <v>7347</v>
      </c>
      <c r="E6169" s="400" t="s">
        <v>947</v>
      </c>
      <c r="F6169" s="399" t="s">
        <v>947</v>
      </c>
      <c r="G6169" s="399">
        <v>95332</v>
      </c>
      <c r="H6169" s="399" t="s">
        <v>7668</v>
      </c>
      <c r="I6169" s="399" t="s">
        <v>96</v>
      </c>
      <c r="J6169" s="399" t="s">
        <v>1440</v>
      </c>
      <c r="K6169" s="400">
        <v>0.42</v>
      </c>
      <c r="L6169" s="399" t="s">
        <v>7539</v>
      </c>
    </row>
    <row r="6170" spans="1:12" ht="13.5">
      <c r="A6170" s="399" t="s">
        <v>5855</v>
      </c>
      <c r="B6170" s="399" t="s">
        <v>7080</v>
      </c>
      <c r="C6170" s="399" t="s">
        <v>7346</v>
      </c>
      <c r="D6170" s="399" t="s">
        <v>7347</v>
      </c>
      <c r="E6170" s="400" t="s">
        <v>947</v>
      </c>
      <c r="F6170" s="399" t="s">
        <v>947</v>
      </c>
      <c r="G6170" s="399">
        <v>95333</v>
      </c>
      <c r="H6170" s="399" t="s">
        <v>7669</v>
      </c>
      <c r="I6170" s="399" t="s">
        <v>96</v>
      </c>
      <c r="J6170" s="399" t="s">
        <v>1037</v>
      </c>
      <c r="K6170" s="400">
        <v>0.42</v>
      </c>
      <c r="L6170" s="399" t="s">
        <v>7539</v>
      </c>
    </row>
    <row r="6171" spans="1:12" ht="13.5">
      <c r="A6171" s="399" t="s">
        <v>5855</v>
      </c>
      <c r="B6171" s="399" t="s">
        <v>7080</v>
      </c>
      <c r="C6171" s="399" t="s">
        <v>7346</v>
      </c>
      <c r="D6171" s="399" t="s">
        <v>7347</v>
      </c>
      <c r="E6171" s="400" t="s">
        <v>947</v>
      </c>
      <c r="F6171" s="399" t="s">
        <v>947</v>
      </c>
      <c r="G6171" s="399">
        <v>95334</v>
      </c>
      <c r="H6171" s="399" t="s">
        <v>7670</v>
      </c>
      <c r="I6171" s="399" t="s">
        <v>96</v>
      </c>
      <c r="J6171" s="399" t="s">
        <v>1037</v>
      </c>
      <c r="K6171" s="400">
        <v>0.51</v>
      </c>
      <c r="L6171" s="399" t="s">
        <v>7539</v>
      </c>
    </row>
    <row r="6172" spans="1:12" ht="13.5">
      <c r="A6172" s="399" t="s">
        <v>5855</v>
      </c>
      <c r="B6172" s="399" t="s">
        <v>7080</v>
      </c>
      <c r="C6172" s="399" t="s">
        <v>7346</v>
      </c>
      <c r="D6172" s="399" t="s">
        <v>7347</v>
      </c>
      <c r="E6172" s="400" t="s">
        <v>947</v>
      </c>
      <c r="F6172" s="399" t="s">
        <v>947</v>
      </c>
      <c r="G6172" s="399">
        <v>95335</v>
      </c>
      <c r="H6172" s="399" t="s">
        <v>7671</v>
      </c>
      <c r="I6172" s="399" t="s">
        <v>96</v>
      </c>
      <c r="J6172" s="399" t="s">
        <v>1440</v>
      </c>
      <c r="K6172" s="400">
        <v>0.2</v>
      </c>
      <c r="L6172" s="399" t="s">
        <v>7539</v>
      </c>
    </row>
    <row r="6173" spans="1:12" ht="13.5">
      <c r="A6173" s="399" t="s">
        <v>5855</v>
      </c>
      <c r="B6173" s="399" t="s">
        <v>7080</v>
      </c>
      <c r="C6173" s="399" t="s">
        <v>7346</v>
      </c>
      <c r="D6173" s="399" t="s">
        <v>7347</v>
      </c>
      <c r="E6173" s="400" t="s">
        <v>947</v>
      </c>
      <c r="F6173" s="399" t="s">
        <v>947</v>
      </c>
      <c r="G6173" s="399">
        <v>95336</v>
      </c>
      <c r="H6173" s="399" t="s">
        <v>7672</v>
      </c>
      <c r="I6173" s="399" t="s">
        <v>96</v>
      </c>
      <c r="J6173" s="399" t="s">
        <v>1037</v>
      </c>
      <c r="K6173" s="400">
        <v>0.13</v>
      </c>
      <c r="L6173" s="399" t="s">
        <v>7539</v>
      </c>
    </row>
    <row r="6174" spans="1:12" ht="13.5">
      <c r="A6174" s="399" t="s">
        <v>5855</v>
      </c>
      <c r="B6174" s="399" t="s">
        <v>7080</v>
      </c>
      <c r="C6174" s="399" t="s">
        <v>7346</v>
      </c>
      <c r="D6174" s="399" t="s">
        <v>7347</v>
      </c>
      <c r="E6174" s="400" t="s">
        <v>947</v>
      </c>
      <c r="F6174" s="399" t="s">
        <v>947</v>
      </c>
      <c r="G6174" s="399">
        <v>95337</v>
      </c>
      <c r="H6174" s="399" t="s">
        <v>7673</v>
      </c>
      <c r="I6174" s="399" t="s">
        <v>96</v>
      </c>
      <c r="J6174" s="399" t="s">
        <v>1037</v>
      </c>
      <c r="K6174" s="400">
        <v>0.12</v>
      </c>
      <c r="L6174" s="399" t="s">
        <v>7539</v>
      </c>
    </row>
    <row r="6175" spans="1:12" ht="13.5">
      <c r="A6175" s="399" t="s">
        <v>5855</v>
      </c>
      <c r="B6175" s="399" t="s">
        <v>7080</v>
      </c>
      <c r="C6175" s="399" t="s">
        <v>7346</v>
      </c>
      <c r="D6175" s="399" t="s">
        <v>7347</v>
      </c>
      <c r="E6175" s="400" t="s">
        <v>947</v>
      </c>
      <c r="F6175" s="399" t="s">
        <v>947</v>
      </c>
      <c r="G6175" s="399">
        <v>95338</v>
      </c>
      <c r="H6175" s="399" t="s">
        <v>7674</v>
      </c>
      <c r="I6175" s="399" t="s">
        <v>96</v>
      </c>
      <c r="J6175" s="399" t="s">
        <v>1037</v>
      </c>
      <c r="K6175" s="400">
        <v>0.23</v>
      </c>
      <c r="L6175" s="399" t="s">
        <v>7539</v>
      </c>
    </row>
    <row r="6176" spans="1:12" ht="13.5">
      <c r="A6176" s="399" t="s">
        <v>5855</v>
      </c>
      <c r="B6176" s="399" t="s">
        <v>7080</v>
      </c>
      <c r="C6176" s="399" t="s">
        <v>7346</v>
      </c>
      <c r="D6176" s="399" t="s">
        <v>7347</v>
      </c>
      <c r="E6176" s="400" t="s">
        <v>947</v>
      </c>
      <c r="F6176" s="399" t="s">
        <v>947</v>
      </c>
      <c r="G6176" s="399">
        <v>95339</v>
      </c>
      <c r="H6176" s="399" t="s">
        <v>7675</v>
      </c>
      <c r="I6176" s="399" t="s">
        <v>96</v>
      </c>
      <c r="J6176" s="399" t="s">
        <v>1037</v>
      </c>
      <c r="K6176" s="400">
        <v>0.19</v>
      </c>
      <c r="L6176" s="399" t="s">
        <v>7539</v>
      </c>
    </row>
    <row r="6177" spans="1:12" ht="13.5">
      <c r="A6177" s="399" t="s">
        <v>5855</v>
      </c>
      <c r="B6177" s="399" t="s">
        <v>7080</v>
      </c>
      <c r="C6177" s="399" t="s">
        <v>7346</v>
      </c>
      <c r="D6177" s="399" t="s">
        <v>7347</v>
      </c>
      <c r="E6177" s="400" t="s">
        <v>947</v>
      </c>
      <c r="F6177" s="399" t="s">
        <v>947</v>
      </c>
      <c r="G6177" s="399">
        <v>95340</v>
      </c>
      <c r="H6177" s="399" t="s">
        <v>7676</v>
      </c>
      <c r="I6177" s="399" t="s">
        <v>96</v>
      </c>
      <c r="J6177" s="399" t="s">
        <v>1037</v>
      </c>
      <c r="K6177" s="400">
        <v>0.17</v>
      </c>
      <c r="L6177" s="399" t="s">
        <v>7539</v>
      </c>
    </row>
    <row r="6178" spans="1:12" ht="13.5">
      <c r="A6178" s="399" t="s">
        <v>5855</v>
      </c>
      <c r="B6178" s="399" t="s">
        <v>7080</v>
      </c>
      <c r="C6178" s="399" t="s">
        <v>7346</v>
      </c>
      <c r="D6178" s="399" t="s">
        <v>7347</v>
      </c>
      <c r="E6178" s="400" t="s">
        <v>947</v>
      </c>
      <c r="F6178" s="399" t="s">
        <v>947</v>
      </c>
      <c r="G6178" s="399">
        <v>95341</v>
      </c>
      <c r="H6178" s="399" t="s">
        <v>7677</v>
      </c>
      <c r="I6178" s="399" t="s">
        <v>96</v>
      </c>
      <c r="J6178" s="399" t="s">
        <v>1037</v>
      </c>
      <c r="K6178" s="400">
        <v>0.13</v>
      </c>
      <c r="L6178" s="399" t="s">
        <v>7539</v>
      </c>
    </row>
    <row r="6179" spans="1:12" ht="13.5">
      <c r="A6179" s="399" t="s">
        <v>5855</v>
      </c>
      <c r="B6179" s="399" t="s">
        <v>7080</v>
      </c>
      <c r="C6179" s="399" t="s">
        <v>7346</v>
      </c>
      <c r="D6179" s="399" t="s">
        <v>7347</v>
      </c>
      <c r="E6179" s="400" t="s">
        <v>947</v>
      </c>
      <c r="F6179" s="399" t="s">
        <v>947</v>
      </c>
      <c r="G6179" s="399">
        <v>95342</v>
      </c>
      <c r="H6179" s="399" t="s">
        <v>7678</v>
      </c>
      <c r="I6179" s="399" t="s">
        <v>96</v>
      </c>
      <c r="J6179" s="399" t="s">
        <v>1037</v>
      </c>
      <c r="K6179" s="400">
        <v>0.1</v>
      </c>
      <c r="L6179" s="399" t="s">
        <v>7539</v>
      </c>
    </row>
    <row r="6180" spans="1:12" ht="13.5">
      <c r="A6180" s="399" t="s">
        <v>5855</v>
      </c>
      <c r="B6180" s="399" t="s">
        <v>7080</v>
      </c>
      <c r="C6180" s="399" t="s">
        <v>7346</v>
      </c>
      <c r="D6180" s="399" t="s">
        <v>7347</v>
      </c>
      <c r="E6180" s="400" t="s">
        <v>947</v>
      </c>
      <c r="F6180" s="399" t="s">
        <v>947</v>
      </c>
      <c r="G6180" s="399">
        <v>95343</v>
      </c>
      <c r="H6180" s="399" t="s">
        <v>7679</v>
      </c>
      <c r="I6180" s="399" t="s">
        <v>96</v>
      </c>
      <c r="J6180" s="399" t="s">
        <v>1037</v>
      </c>
      <c r="K6180" s="400">
        <v>0.12</v>
      </c>
      <c r="L6180" s="399" t="s">
        <v>7539</v>
      </c>
    </row>
    <row r="6181" spans="1:12" ht="13.5">
      <c r="A6181" s="399" t="s">
        <v>5855</v>
      </c>
      <c r="B6181" s="399" t="s">
        <v>7080</v>
      </c>
      <c r="C6181" s="399" t="s">
        <v>7346</v>
      </c>
      <c r="D6181" s="399" t="s">
        <v>7347</v>
      </c>
      <c r="E6181" s="400" t="s">
        <v>947</v>
      </c>
      <c r="F6181" s="399" t="s">
        <v>947</v>
      </c>
      <c r="G6181" s="399">
        <v>95344</v>
      </c>
      <c r="H6181" s="399" t="s">
        <v>7680</v>
      </c>
      <c r="I6181" s="399" t="s">
        <v>96</v>
      </c>
      <c r="J6181" s="399" t="s">
        <v>1037</v>
      </c>
      <c r="K6181" s="400">
        <v>0.09</v>
      </c>
      <c r="L6181" s="399" t="s">
        <v>7539</v>
      </c>
    </row>
    <row r="6182" spans="1:12" ht="13.5">
      <c r="A6182" s="399" t="s">
        <v>5855</v>
      </c>
      <c r="B6182" s="399" t="s">
        <v>7080</v>
      </c>
      <c r="C6182" s="399" t="s">
        <v>7346</v>
      </c>
      <c r="D6182" s="399" t="s">
        <v>7347</v>
      </c>
      <c r="E6182" s="400" t="s">
        <v>947</v>
      </c>
      <c r="F6182" s="399" t="s">
        <v>947</v>
      </c>
      <c r="G6182" s="399">
        <v>95345</v>
      </c>
      <c r="H6182" s="399" t="s">
        <v>7681</v>
      </c>
      <c r="I6182" s="399" t="s">
        <v>96</v>
      </c>
      <c r="J6182" s="399" t="s">
        <v>1037</v>
      </c>
      <c r="K6182" s="400">
        <v>0.36</v>
      </c>
      <c r="L6182" s="399" t="s">
        <v>7539</v>
      </c>
    </row>
    <row r="6183" spans="1:12" ht="13.5">
      <c r="A6183" s="399" t="s">
        <v>5855</v>
      </c>
      <c r="B6183" s="399" t="s">
        <v>7080</v>
      </c>
      <c r="C6183" s="399" t="s">
        <v>7346</v>
      </c>
      <c r="D6183" s="399" t="s">
        <v>7347</v>
      </c>
      <c r="E6183" s="400" t="s">
        <v>947</v>
      </c>
      <c r="F6183" s="399" t="s">
        <v>947</v>
      </c>
      <c r="G6183" s="399">
        <v>95346</v>
      </c>
      <c r="H6183" s="399" t="s">
        <v>7682</v>
      </c>
      <c r="I6183" s="399" t="s">
        <v>96</v>
      </c>
      <c r="J6183" s="399" t="s">
        <v>1037</v>
      </c>
      <c r="K6183" s="400">
        <v>0.04</v>
      </c>
      <c r="L6183" s="399" t="s">
        <v>7539</v>
      </c>
    </row>
    <row r="6184" spans="1:12" ht="13.5">
      <c r="A6184" s="399" t="s">
        <v>5855</v>
      </c>
      <c r="B6184" s="399" t="s">
        <v>7080</v>
      </c>
      <c r="C6184" s="399" t="s">
        <v>7346</v>
      </c>
      <c r="D6184" s="399" t="s">
        <v>7347</v>
      </c>
      <c r="E6184" s="400" t="s">
        <v>947</v>
      </c>
      <c r="F6184" s="399" t="s">
        <v>947</v>
      </c>
      <c r="G6184" s="399">
        <v>95347</v>
      </c>
      <c r="H6184" s="399" t="s">
        <v>7683</v>
      </c>
      <c r="I6184" s="399" t="s">
        <v>96</v>
      </c>
      <c r="J6184" s="399" t="s">
        <v>1037</v>
      </c>
      <c r="K6184" s="400">
        <v>0.04</v>
      </c>
      <c r="L6184" s="399" t="s">
        <v>7539</v>
      </c>
    </row>
    <row r="6185" spans="1:12" ht="13.5">
      <c r="A6185" s="399" t="s">
        <v>5855</v>
      </c>
      <c r="B6185" s="399" t="s">
        <v>7080</v>
      </c>
      <c r="C6185" s="399" t="s">
        <v>7346</v>
      </c>
      <c r="D6185" s="399" t="s">
        <v>7347</v>
      </c>
      <c r="E6185" s="400" t="s">
        <v>947</v>
      </c>
      <c r="F6185" s="399" t="s">
        <v>947</v>
      </c>
      <c r="G6185" s="399">
        <v>95348</v>
      </c>
      <c r="H6185" s="399" t="s">
        <v>7684</v>
      </c>
      <c r="I6185" s="399" t="s">
        <v>96</v>
      </c>
      <c r="J6185" s="399" t="s">
        <v>1037</v>
      </c>
      <c r="K6185" s="400">
        <v>0.06</v>
      </c>
      <c r="L6185" s="399" t="s">
        <v>7539</v>
      </c>
    </row>
    <row r="6186" spans="1:12" ht="13.5">
      <c r="A6186" s="399" t="s">
        <v>5855</v>
      </c>
      <c r="B6186" s="399" t="s">
        <v>7080</v>
      </c>
      <c r="C6186" s="399" t="s">
        <v>7346</v>
      </c>
      <c r="D6186" s="399" t="s">
        <v>7347</v>
      </c>
      <c r="E6186" s="400" t="s">
        <v>947</v>
      </c>
      <c r="F6186" s="399" t="s">
        <v>947</v>
      </c>
      <c r="G6186" s="399">
        <v>95349</v>
      </c>
      <c r="H6186" s="399" t="s">
        <v>7685</v>
      </c>
      <c r="I6186" s="399" t="s">
        <v>96</v>
      </c>
      <c r="J6186" s="399" t="s">
        <v>1037</v>
      </c>
      <c r="K6186" s="400">
        <v>0.04</v>
      </c>
      <c r="L6186" s="399" t="s">
        <v>7539</v>
      </c>
    </row>
    <row r="6187" spans="1:12" ht="13.5">
      <c r="A6187" s="399" t="s">
        <v>5855</v>
      </c>
      <c r="B6187" s="399" t="s">
        <v>7080</v>
      </c>
      <c r="C6187" s="399" t="s">
        <v>7346</v>
      </c>
      <c r="D6187" s="399" t="s">
        <v>7347</v>
      </c>
      <c r="E6187" s="400" t="s">
        <v>947</v>
      </c>
      <c r="F6187" s="399" t="s">
        <v>947</v>
      </c>
      <c r="G6187" s="399">
        <v>95350</v>
      </c>
      <c r="H6187" s="399" t="s">
        <v>7686</v>
      </c>
      <c r="I6187" s="399" t="s">
        <v>96</v>
      </c>
      <c r="J6187" s="399" t="s">
        <v>1037</v>
      </c>
      <c r="K6187" s="400">
        <v>0.04</v>
      </c>
      <c r="L6187" s="399" t="s">
        <v>7539</v>
      </c>
    </row>
    <row r="6188" spans="1:12" ht="13.5">
      <c r="A6188" s="399" t="s">
        <v>5855</v>
      </c>
      <c r="B6188" s="399" t="s">
        <v>7080</v>
      </c>
      <c r="C6188" s="399" t="s">
        <v>7346</v>
      </c>
      <c r="D6188" s="399" t="s">
        <v>7347</v>
      </c>
      <c r="E6188" s="400" t="s">
        <v>947</v>
      </c>
      <c r="F6188" s="399" t="s">
        <v>947</v>
      </c>
      <c r="G6188" s="399">
        <v>95351</v>
      </c>
      <c r="H6188" s="399" t="s">
        <v>7687</v>
      </c>
      <c r="I6188" s="399" t="s">
        <v>96</v>
      </c>
      <c r="J6188" s="399" t="s">
        <v>1037</v>
      </c>
      <c r="K6188" s="400">
        <v>0.14000000000000001</v>
      </c>
      <c r="L6188" s="399" t="s">
        <v>7539</v>
      </c>
    </row>
    <row r="6189" spans="1:12" ht="13.5">
      <c r="A6189" s="399" t="s">
        <v>5855</v>
      </c>
      <c r="B6189" s="399" t="s">
        <v>7080</v>
      </c>
      <c r="C6189" s="399" t="s">
        <v>7346</v>
      </c>
      <c r="D6189" s="399" t="s">
        <v>7347</v>
      </c>
      <c r="E6189" s="400" t="s">
        <v>947</v>
      </c>
      <c r="F6189" s="399" t="s">
        <v>947</v>
      </c>
      <c r="G6189" s="399">
        <v>95352</v>
      </c>
      <c r="H6189" s="399" t="s">
        <v>7688</v>
      </c>
      <c r="I6189" s="399" t="s">
        <v>96</v>
      </c>
      <c r="J6189" s="399" t="s">
        <v>1037</v>
      </c>
      <c r="K6189" s="400">
        <v>0.04</v>
      </c>
      <c r="L6189" s="399" t="s">
        <v>7539</v>
      </c>
    </row>
    <row r="6190" spans="1:12" ht="13.5">
      <c r="A6190" s="399" t="s">
        <v>5855</v>
      </c>
      <c r="B6190" s="399" t="s">
        <v>7080</v>
      </c>
      <c r="C6190" s="399" t="s">
        <v>7346</v>
      </c>
      <c r="D6190" s="399" t="s">
        <v>7347</v>
      </c>
      <c r="E6190" s="400" t="s">
        <v>947</v>
      </c>
      <c r="F6190" s="399" t="s">
        <v>947</v>
      </c>
      <c r="G6190" s="399">
        <v>95354</v>
      </c>
      <c r="H6190" s="399" t="s">
        <v>7689</v>
      </c>
      <c r="I6190" s="399" t="s">
        <v>96</v>
      </c>
      <c r="J6190" s="399" t="s">
        <v>1037</v>
      </c>
      <c r="K6190" s="400">
        <v>0.06</v>
      </c>
      <c r="L6190" s="399" t="s">
        <v>7539</v>
      </c>
    </row>
    <row r="6191" spans="1:12" ht="13.5">
      <c r="A6191" s="399" t="s">
        <v>5855</v>
      </c>
      <c r="B6191" s="399" t="s">
        <v>7080</v>
      </c>
      <c r="C6191" s="399" t="s">
        <v>7346</v>
      </c>
      <c r="D6191" s="399" t="s">
        <v>7347</v>
      </c>
      <c r="E6191" s="400" t="s">
        <v>947</v>
      </c>
      <c r="F6191" s="399" t="s">
        <v>947</v>
      </c>
      <c r="G6191" s="399">
        <v>95355</v>
      </c>
      <c r="H6191" s="399" t="s">
        <v>7690</v>
      </c>
      <c r="I6191" s="399" t="s">
        <v>96</v>
      </c>
      <c r="J6191" s="399" t="s">
        <v>1037</v>
      </c>
      <c r="K6191" s="400">
        <v>7.0000000000000007E-2</v>
      </c>
      <c r="L6191" s="399" t="s">
        <v>7539</v>
      </c>
    </row>
    <row r="6192" spans="1:12" ht="13.5">
      <c r="A6192" s="399" t="s">
        <v>5855</v>
      </c>
      <c r="B6192" s="399" t="s">
        <v>7080</v>
      </c>
      <c r="C6192" s="399" t="s">
        <v>7346</v>
      </c>
      <c r="D6192" s="399" t="s">
        <v>7347</v>
      </c>
      <c r="E6192" s="400" t="s">
        <v>947</v>
      </c>
      <c r="F6192" s="399" t="s">
        <v>947</v>
      </c>
      <c r="G6192" s="399">
        <v>95356</v>
      </c>
      <c r="H6192" s="399" t="s">
        <v>7691</v>
      </c>
      <c r="I6192" s="399" t="s">
        <v>96</v>
      </c>
      <c r="J6192" s="399" t="s">
        <v>1037</v>
      </c>
      <c r="K6192" s="400">
        <v>0.08</v>
      </c>
      <c r="L6192" s="399" t="s">
        <v>7539</v>
      </c>
    </row>
    <row r="6193" spans="1:12" ht="13.5">
      <c r="A6193" s="399" t="s">
        <v>5855</v>
      </c>
      <c r="B6193" s="399" t="s">
        <v>7080</v>
      </c>
      <c r="C6193" s="399" t="s">
        <v>7346</v>
      </c>
      <c r="D6193" s="399" t="s">
        <v>7347</v>
      </c>
      <c r="E6193" s="400" t="s">
        <v>947</v>
      </c>
      <c r="F6193" s="399" t="s">
        <v>947</v>
      </c>
      <c r="G6193" s="399">
        <v>95357</v>
      </c>
      <c r="H6193" s="399" t="s">
        <v>7692</v>
      </c>
      <c r="I6193" s="399" t="s">
        <v>96</v>
      </c>
      <c r="J6193" s="399" t="s">
        <v>1440</v>
      </c>
      <c r="K6193" s="400">
        <v>0.12</v>
      </c>
      <c r="L6193" s="399" t="s">
        <v>7539</v>
      </c>
    </row>
    <row r="6194" spans="1:12" ht="13.5">
      <c r="A6194" s="399" t="s">
        <v>5855</v>
      </c>
      <c r="B6194" s="399" t="s">
        <v>7080</v>
      </c>
      <c r="C6194" s="399" t="s">
        <v>7346</v>
      </c>
      <c r="D6194" s="399" t="s">
        <v>7347</v>
      </c>
      <c r="E6194" s="400" t="s">
        <v>947</v>
      </c>
      <c r="F6194" s="399" t="s">
        <v>947</v>
      </c>
      <c r="G6194" s="399">
        <v>95358</v>
      </c>
      <c r="H6194" s="399" t="s">
        <v>7693</v>
      </c>
      <c r="I6194" s="399" t="s">
        <v>96</v>
      </c>
      <c r="J6194" s="399" t="s">
        <v>1037</v>
      </c>
      <c r="K6194" s="400">
        <v>0.14000000000000001</v>
      </c>
      <c r="L6194" s="399" t="s">
        <v>7539</v>
      </c>
    </row>
    <row r="6195" spans="1:12" ht="13.5">
      <c r="A6195" s="399" t="s">
        <v>5855</v>
      </c>
      <c r="B6195" s="399" t="s">
        <v>7080</v>
      </c>
      <c r="C6195" s="399" t="s">
        <v>7346</v>
      </c>
      <c r="D6195" s="399" t="s">
        <v>7347</v>
      </c>
      <c r="E6195" s="400" t="s">
        <v>947</v>
      </c>
      <c r="F6195" s="399" t="s">
        <v>947</v>
      </c>
      <c r="G6195" s="399">
        <v>95359</v>
      </c>
      <c r="H6195" s="399" t="s">
        <v>7694</v>
      </c>
      <c r="I6195" s="399" t="s">
        <v>96</v>
      </c>
      <c r="J6195" s="399" t="s">
        <v>1037</v>
      </c>
      <c r="K6195" s="400">
        <v>0.14000000000000001</v>
      </c>
      <c r="L6195" s="399" t="s">
        <v>7539</v>
      </c>
    </row>
    <row r="6196" spans="1:12" ht="13.5">
      <c r="A6196" s="399" t="s">
        <v>5855</v>
      </c>
      <c r="B6196" s="399" t="s">
        <v>7080</v>
      </c>
      <c r="C6196" s="399" t="s">
        <v>7346</v>
      </c>
      <c r="D6196" s="399" t="s">
        <v>7347</v>
      </c>
      <c r="E6196" s="400" t="s">
        <v>947</v>
      </c>
      <c r="F6196" s="399" t="s">
        <v>947</v>
      </c>
      <c r="G6196" s="399">
        <v>95360</v>
      </c>
      <c r="H6196" s="399" t="s">
        <v>7695</v>
      </c>
      <c r="I6196" s="399" t="s">
        <v>96</v>
      </c>
      <c r="J6196" s="399" t="s">
        <v>1037</v>
      </c>
      <c r="K6196" s="400">
        <v>0.09</v>
      </c>
      <c r="L6196" s="399" t="s">
        <v>7539</v>
      </c>
    </row>
    <row r="6197" spans="1:12" ht="13.5">
      <c r="A6197" s="399" t="s">
        <v>5855</v>
      </c>
      <c r="B6197" s="399" t="s">
        <v>7080</v>
      </c>
      <c r="C6197" s="399" t="s">
        <v>7346</v>
      </c>
      <c r="D6197" s="399" t="s">
        <v>7347</v>
      </c>
      <c r="E6197" s="400" t="s">
        <v>947</v>
      </c>
      <c r="F6197" s="399" t="s">
        <v>947</v>
      </c>
      <c r="G6197" s="399">
        <v>95361</v>
      </c>
      <c r="H6197" s="399" t="s">
        <v>7696</v>
      </c>
      <c r="I6197" s="399" t="s">
        <v>96</v>
      </c>
      <c r="J6197" s="399" t="s">
        <v>1037</v>
      </c>
      <c r="K6197" s="400">
        <v>7.0000000000000007E-2</v>
      </c>
      <c r="L6197" s="399" t="s">
        <v>7539</v>
      </c>
    </row>
    <row r="6198" spans="1:12" ht="13.5">
      <c r="A6198" s="399" t="s">
        <v>5855</v>
      </c>
      <c r="B6198" s="399" t="s">
        <v>7080</v>
      </c>
      <c r="C6198" s="399" t="s">
        <v>7346</v>
      </c>
      <c r="D6198" s="399" t="s">
        <v>7347</v>
      </c>
      <c r="E6198" s="400" t="s">
        <v>947</v>
      </c>
      <c r="F6198" s="399" t="s">
        <v>947</v>
      </c>
      <c r="G6198" s="399">
        <v>95362</v>
      </c>
      <c r="H6198" s="399" t="s">
        <v>7697</v>
      </c>
      <c r="I6198" s="399" t="s">
        <v>96</v>
      </c>
      <c r="J6198" s="399" t="s">
        <v>1037</v>
      </c>
      <c r="K6198" s="400">
        <v>0.08</v>
      </c>
      <c r="L6198" s="399" t="s">
        <v>7539</v>
      </c>
    </row>
    <row r="6199" spans="1:12" ht="13.5">
      <c r="A6199" s="399" t="s">
        <v>5855</v>
      </c>
      <c r="B6199" s="399" t="s">
        <v>7080</v>
      </c>
      <c r="C6199" s="399" t="s">
        <v>7346</v>
      </c>
      <c r="D6199" s="399" t="s">
        <v>7347</v>
      </c>
      <c r="E6199" s="400" t="s">
        <v>947</v>
      </c>
      <c r="F6199" s="399" t="s">
        <v>947</v>
      </c>
      <c r="G6199" s="399">
        <v>95363</v>
      </c>
      <c r="H6199" s="399" t="s">
        <v>7698</v>
      </c>
      <c r="I6199" s="399" t="s">
        <v>96</v>
      </c>
      <c r="J6199" s="399" t="s">
        <v>1037</v>
      </c>
      <c r="K6199" s="400">
        <v>0.1</v>
      </c>
      <c r="L6199" s="399" t="s">
        <v>7539</v>
      </c>
    </row>
    <row r="6200" spans="1:12" ht="13.5">
      <c r="A6200" s="399" t="s">
        <v>5855</v>
      </c>
      <c r="B6200" s="399" t="s">
        <v>7080</v>
      </c>
      <c r="C6200" s="399" t="s">
        <v>7346</v>
      </c>
      <c r="D6200" s="399" t="s">
        <v>7347</v>
      </c>
      <c r="E6200" s="400" t="s">
        <v>947</v>
      </c>
      <c r="F6200" s="399" t="s">
        <v>947</v>
      </c>
      <c r="G6200" s="399">
        <v>95364</v>
      </c>
      <c r="H6200" s="399" t="s">
        <v>7699</v>
      </c>
      <c r="I6200" s="399" t="s">
        <v>96</v>
      </c>
      <c r="J6200" s="399" t="s">
        <v>1037</v>
      </c>
      <c r="K6200" s="400">
        <v>0.08</v>
      </c>
      <c r="L6200" s="399" t="s">
        <v>7539</v>
      </c>
    </row>
    <row r="6201" spans="1:12" ht="13.5">
      <c r="A6201" s="399" t="s">
        <v>5855</v>
      </c>
      <c r="B6201" s="399" t="s">
        <v>7080</v>
      </c>
      <c r="C6201" s="399" t="s">
        <v>7346</v>
      </c>
      <c r="D6201" s="399" t="s">
        <v>7347</v>
      </c>
      <c r="E6201" s="400" t="s">
        <v>947</v>
      </c>
      <c r="F6201" s="399" t="s">
        <v>947</v>
      </c>
      <c r="G6201" s="399">
        <v>95365</v>
      </c>
      <c r="H6201" s="399" t="s">
        <v>7700</v>
      </c>
      <c r="I6201" s="399" t="s">
        <v>96</v>
      </c>
      <c r="J6201" s="399" t="s">
        <v>1037</v>
      </c>
      <c r="K6201" s="400">
        <v>0.08</v>
      </c>
      <c r="L6201" s="399" t="s">
        <v>7539</v>
      </c>
    </row>
    <row r="6202" spans="1:12" ht="13.5">
      <c r="A6202" s="399" t="s">
        <v>5855</v>
      </c>
      <c r="B6202" s="399" t="s">
        <v>7080</v>
      </c>
      <c r="C6202" s="399" t="s">
        <v>7346</v>
      </c>
      <c r="D6202" s="399" t="s">
        <v>7347</v>
      </c>
      <c r="E6202" s="400" t="s">
        <v>947</v>
      </c>
      <c r="F6202" s="399" t="s">
        <v>947</v>
      </c>
      <c r="G6202" s="399">
        <v>95366</v>
      </c>
      <c r="H6202" s="399" t="s">
        <v>7701</v>
      </c>
      <c r="I6202" s="399" t="s">
        <v>96</v>
      </c>
      <c r="J6202" s="399" t="s">
        <v>1037</v>
      </c>
      <c r="K6202" s="400">
        <v>7.0000000000000007E-2</v>
      </c>
      <c r="L6202" s="399" t="s">
        <v>7539</v>
      </c>
    </row>
    <row r="6203" spans="1:12" ht="13.5">
      <c r="A6203" s="399" t="s">
        <v>5855</v>
      </c>
      <c r="B6203" s="399" t="s">
        <v>7080</v>
      </c>
      <c r="C6203" s="399" t="s">
        <v>7346</v>
      </c>
      <c r="D6203" s="399" t="s">
        <v>7347</v>
      </c>
      <c r="E6203" s="400" t="s">
        <v>947</v>
      </c>
      <c r="F6203" s="399" t="s">
        <v>947</v>
      </c>
      <c r="G6203" s="399">
        <v>95367</v>
      </c>
      <c r="H6203" s="399" t="s">
        <v>7702</v>
      </c>
      <c r="I6203" s="399" t="s">
        <v>96</v>
      </c>
      <c r="J6203" s="399" t="s">
        <v>1037</v>
      </c>
      <c r="K6203" s="400">
        <v>7.0000000000000007E-2</v>
      </c>
      <c r="L6203" s="399" t="s">
        <v>7539</v>
      </c>
    </row>
    <row r="6204" spans="1:12" ht="13.5">
      <c r="A6204" s="399" t="s">
        <v>5855</v>
      </c>
      <c r="B6204" s="399" t="s">
        <v>7080</v>
      </c>
      <c r="C6204" s="399" t="s">
        <v>7346</v>
      </c>
      <c r="D6204" s="399" t="s">
        <v>7347</v>
      </c>
      <c r="E6204" s="400" t="s">
        <v>947</v>
      </c>
      <c r="F6204" s="399" t="s">
        <v>947</v>
      </c>
      <c r="G6204" s="399">
        <v>95368</v>
      </c>
      <c r="H6204" s="399" t="s">
        <v>7703</v>
      </c>
      <c r="I6204" s="399" t="s">
        <v>96</v>
      </c>
      <c r="J6204" s="399" t="s">
        <v>1037</v>
      </c>
      <c r="K6204" s="400">
        <v>0.11</v>
      </c>
      <c r="L6204" s="399" t="s">
        <v>7539</v>
      </c>
    </row>
    <row r="6205" spans="1:12" ht="13.5">
      <c r="A6205" s="399" t="s">
        <v>5855</v>
      </c>
      <c r="B6205" s="399" t="s">
        <v>7080</v>
      </c>
      <c r="C6205" s="399" t="s">
        <v>7346</v>
      </c>
      <c r="D6205" s="399" t="s">
        <v>7347</v>
      </c>
      <c r="E6205" s="400" t="s">
        <v>947</v>
      </c>
      <c r="F6205" s="399" t="s">
        <v>947</v>
      </c>
      <c r="G6205" s="399">
        <v>95369</v>
      </c>
      <c r="H6205" s="399" t="s">
        <v>7704</v>
      </c>
      <c r="I6205" s="399" t="s">
        <v>96</v>
      </c>
      <c r="J6205" s="399" t="s">
        <v>1037</v>
      </c>
      <c r="K6205" s="400">
        <v>7.0000000000000007E-2</v>
      </c>
      <c r="L6205" s="399" t="s">
        <v>7539</v>
      </c>
    </row>
    <row r="6206" spans="1:12" ht="13.5">
      <c r="A6206" s="399" t="s">
        <v>5855</v>
      </c>
      <c r="B6206" s="399" t="s">
        <v>7080</v>
      </c>
      <c r="C6206" s="399" t="s">
        <v>7346</v>
      </c>
      <c r="D6206" s="399" t="s">
        <v>7347</v>
      </c>
      <c r="E6206" s="400" t="s">
        <v>947</v>
      </c>
      <c r="F6206" s="399" t="s">
        <v>947</v>
      </c>
      <c r="G6206" s="399">
        <v>95370</v>
      </c>
      <c r="H6206" s="399" t="s">
        <v>7705</v>
      </c>
      <c r="I6206" s="399" t="s">
        <v>96</v>
      </c>
      <c r="J6206" s="399" t="s">
        <v>1037</v>
      </c>
      <c r="K6206" s="400">
        <v>0.18</v>
      </c>
      <c r="L6206" s="399" t="s">
        <v>7539</v>
      </c>
    </row>
    <row r="6207" spans="1:12" ht="13.5">
      <c r="A6207" s="399" t="s">
        <v>5855</v>
      </c>
      <c r="B6207" s="399" t="s">
        <v>7080</v>
      </c>
      <c r="C6207" s="399" t="s">
        <v>7346</v>
      </c>
      <c r="D6207" s="399" t="s">
        <v>7347</v>
      </c>
      <c r="E6207" s="400" t="s">
        <v>947</v>
      </c>
      <c r="F6207" s="399" t="s">
        <v>947</v>
      </c>
      <c r="G6207" s="399">
        <v>95371</v>
      </c>
      <c r="H6207" s="399" t="s">
        <v>7706</v>
      </c>
      <c r="I6207" s="399" t="s">
        <v>96</v>
      </c>
      <c r="J6207" s="399" t="s">
        <v>1440</v>
      </c>
      <c r="K6207" s="400">
        <v>0.23</v>
      </c>
      <c r="L6207" s="399" t="s">
        <v>7539</v>
      </c>
    </row>
    <row r="6208" spans="1:12" ht="13.5">
      <c r="A6208" s="399" t="s">
        <v>5855</v>
      </c>
      <c r="B6208" s="399" t="s">
        <v>7080</v>
      </c>
      <c r="C6208" s="399" t="s">
        <v>7346</v>
      </c>
      <c r="D6208" s="399" t="s">
        <v>7347</v>
      </c>
      <c r="E6208" s="400" t="s">
        <v>947</v>
      </c>
      <c r="F6208" s="399" t="s">
        <v>947</v>
      </c>
      <c r="G6208" s="399">
        <v>95372</v>
      </c>
      <c r="H6208" s="399" t="s">
        <v>7707</v>
      </c>
      <c r="I6208" s="399" t="s">
        <v>96</v>
      </c>
      <c r="J6208" s="399" t="s">
        <v>1440</v>
      </c>
      <c r="K6208" s="400">
        <v>0.16</v>
      </c>
      <c r="L6208" s="399" t="s">
        <v>7539</v>
      </c>
    </row>
    <row r="6209" spans="1:12" ht="13.5">
      <c r="A6209" s="399" t="s">
        <v>5855</v>
      </c>
      <c r="B6209" s="399" t="s">
        <v>7080</v>
      </c>
      <c r="C6209" s="399" t="s">
        <v>7346</v>
      </c>
      <c r="D6209" s="399" t="s">
        <v>7347</v>
      </c>
      <c r="E6209" s="400" t="s">
        <v>947</v>
      </c>
      <c r="F6209" s="399" t="s">
        <v>947</v>
      </c>
      <c r="G6209" s="399">
        <v>95373</v>
      </c>
      <c r="H6209" s="399" t="s">
        <v>7708</v>
      </c>
      <c r="I6209" s="399" t="s">
        <v>96</v>
      </c>
      <c r="J6209" s="399" t="s">
        <v>1037</v>
      </c>
      <c r="K6209" s="400">
        <v>0.18</v>
      </c>
      <c r="L6209" s="399" t="s">
        <v>7539</v>
      </c>
    </row>
    <row r="6210" spans="1:12" ht="13.5">
      <c r="A6210" s="399" t="s">
        <v>5855</v>
      </c>
      <c r="B6210" s="399" t="s">
        <v>7080</v>
      </c>
      <c r="C6210" s="399" t="s">
        <v>7346</v>
      </c>
      <c r="D6210" s="399" t="s">
        <v>7347</v>
      </c>
      <c r="E6210" s="400" t="s">
        <v>947</v>
      </c>
      <c r="F6210" s="399" t="s">
        <v>947</v>
      </c>
      <c r="G6210" s="399">
        <v>95374</v>
      </c>
      <c r="H6210" s="399" t="s">
        <v>7709</v>
      </c>
      <c r="I6210" s="399" t="s">
        <v>96</v>
      </c>
      <c r="J6210" s="399" t="s">
        <v>1037</v>
      </c>
      <c r="K6210" s="400">
        <v>0.17</v>
      </c>
      <c r="L6210" s="399" t="s">
        <v>7539</v>
      </c>
    </row>
    <row r="6211" spans="1:12" ht="13.5">
      <c r="A6211" s="399" t="s">
        <v>5855</v>
      </c>
      <c r="B6211" s="399" t="s">
        <v>7080</v>
      </c>
      <c r="C6211" s="399" t="s">
        <v>7346</v>
      </c>
      <c r="D6211" s="399" t="s">
        <v>7347</v>
      </c>
      <c r="E6211" s="400" t="s">
        <v>947</v>
      </c>
      <c r="F6211" s="399" t="s">
        <v>947</v>
      </c>
      <c r="G6211" s="399">
        <v>95375</v>
      </c>
      <c r="H6211" s="399" t="s">
        <v>7710</v>
      </c>
      <c r="I6211" s="399" t="s">
        <v>96</v>
      </c>
      <c r="J6211" s="399" t="s">
        <v>1037</v>
      </c>
      <c r="K6211" s="400">
        <v>0.16</v>
      </c>
      <c r="L6211" s="399" t="s">
        <v>7539</v>
      </c>
    </row>
    <row r="6212" spans="1:12" ht="13.5">
      <c r="A6212" s="399" t="s">
        <v>5855</v>
      </c>
      <c r="B6212" s="399" t="s">
        <v>7080</v>
      </c>
      <c r="C6212" s="399" t="s">
        <v>7346</v>
      </c>
      <c r="D6212" s="399" t="s">
        <v>7347</v>
      </c>
      <c r="E6212" s="400" t="s">
        <v>947</v>
      </c>
      <c r="F6212" s="399" t="s">
        <v>947</v>
      </c>
      <c r="G6212" s="399">
        <v>95376</v>
      </c>
      <c r="H6212" s="399" t="s">
        <v>7711</v>
      </c>
      <c r="I6212" s="399" t="s">
        <v>96</v>
      </c>
      <c r="J6212" s="399" t="s">
        <v>1037</v>
      </c>
      <c r="K6212" s="400">
        <v>0.03</v>
      </c>
      <c r="L6212" s="399" t="s">
        <v>7539</v>
      </c>
    </row>
    <row r="6213" spans="1:12" ht="13.5">
      <c r="A6213" s="399" t="s">
        <v>5855</v>
      </c>
      <c r="B6213" s="399" t="s">
        <v>7080</v>
      </c>
      <c r="C6213" s="399" t="s">
        <v>7346</v>
      </c>
      <c r="D6213" s="399" t="s">
        <v>7347</v>
      </c>
      <c r="E6213" s="400" t="s">
        <v>947</v>
      </c>
      <c r="F6213" s="399" t="s">
        <v>947</v>
      </c>
      <c r="G6213" s="399">
        <v>95377</v>
      </c>
      <c r="H6213" s="399" t="s">
        <v>7712</v>
      </c>
      <c r="I6213" s="399" t="s">
        <v>96</v>
      </c>
      <c r="J6213" s="399" t="s">
        <v>1037</v>
      </c>
      <c r="K6213" s="400">
        <v>0.12</v>
      </c>
      <c r="L6213" s="399" t="s">
        <v>7539</v>
      </c>
    </row>
    <row r="6214" spans="1:12" ht="13.5">
      <c r="A6214" s="399" t="s">
        <v>5855</v>
      </c>
      <c r="B6214" s="399" t="s">
        <v>7080</v>
      </c>
      <c r="C6214" s="399" t="s">
        <v>7346</v>
      </c>
      <c r="D6214" s="399" t="s">
        <v>7347</v>
      </c>
      <c r="E6214" s="400" t="s">
        <v>947</v>
      </c>
      <c r="F6214" s="399" t="s">
        <v>947</v>
      </c>
      <c r="G6214" s="399">
        <v>95378</v>
      </c>
      <c r="H6214" s="399" t="s">
        <v>7713</v>
      </c>
      <c r="I6214" s="399" t="s">
        <v>96</v>
      </c>
      <c r="J6214" s="399" t="s">
        <v>1440</v>
      </c>
      <c r="K6214" s="400">
        <v>0.15</v>
      </c>
      <c r="L6214" s="399" t="s">
        <v>7539</v>
      </c>
    </row>
    <row r="6215" spans="1:12" ht="13.5">
      <c r="A6215" s="399" t="s">
        <v>5855</v>
      </c>
      <c r="B6215" s="399" t="s">
        <v>7080</v>
      </c>
      <c r="C6215" s="399" t="s">
        <v>7346</v>
      </c>
      <c r="D6215" s="399" t="s">
        <v>7347</v>
      </c>
      <c r="E6215" s="400" t="s">
        <v>947</v>
      </c>
      <c r="F6215" s="399" t="s">
        <v>947</v>
      </c>
      <c r="G6215" s="399">
        <v>95379</v>
      </c>
      <c r="H6215" s="399" t="s">
        <v>7714</v>
      </c>
      <c r="I6215" s="399" t="s">
        <v>96</v>
      </c>
      <c r="J6215" s="399" t="s">
        <v>1440</v>
      </c>
      <c r="K6215" s="400">
        <v>0.12</v>
      </c>
      <c r="L6215" s="399" t="s">
        <v>7539</v>
      </c>
    </row>
    <row r="6216" spans="1:12" ht="13.5">
      <c r="A6216" s="399" t="s">
        <v>5855</v>
      </c>
      <c r="B6216" s="399" t="s">
        <v>7080</v>
      </c>
      <c r="C6216" s="399" t="s">
        <v>7346</v>
      </c>
      <c r="D6216" s="399" t="s">
        <v>7347</v>
      </c>
      <c r="E6216" s="400" t="s">
        <v>947</v>
      </c>
      <c r="F6216" s="399" t="s">
        <v>947</v>
      </c>
      <c r="G6216" s="399">
        <v>95380</v>
      </c>
      <c r="H6216" s="399" t="s">
        <v>7715</v>
      </c>
      <c r="I6216" s="399" t="s">
        <v>96</v>
      </c>
      <c r="J6216" s="399" t="s">
        <v>1037</v>
      </c>
      <c r="K6216" s="400">
        <v>0.14000000000000001</v>
      </c>
      <c r="L6216" s="399" t="s">
        <v>7539</v>
      </c>
    </row>
    <row r="6217" spans="1:12" ht="13.5">
      <c r="A6217" s="399" t="s">
        <v>5855</v>
      </c>
      <c r="B6217" s="399" t="s">
        <v>7080</v>
      </c>
      <c r="C6217" s="399" t="s">
        <v>7346</v>
      </c>
      <c r="D6217" s="399" t="s">
        <v>7347</v>
      </c>
      <c r="E6217" s="400" t="s">
        <v>947</v>
      </c>
      <c r="F6217" s="399" t="s">
        <v>947</v>
      </c>
      <c r="G6217" s="399">
        <v>95382</v>
      </c>
      <c r="H6217" s="399" t="s">
        <v>7716</v>
      </c>
      <c r="I6217" s="399" t="s">
        <v>96</v>
      </c>
      <c r="J6217" s="399" t="s">
        <v>1037</v>
      </c>
      <c r="K6217" s="400">
        <v>0.15</v>
      </c>
      <c r="L6217" s="399" t="s">
        <v>7539</v>
      </c>
    </row>
    <row r="6218" spans="1:12" ht="13.5">
      <c r="A6218" s="399" t="s">
        <v>5855</v>
      </c>
      <c r="B6218" s="399" t="s">
        <v>7080</v>
      </c>
      <c r="C6218" s="399" t="s">
        <v>7346</v>
      </c>
      <c r="D6218" s="399" t="s">
        <v>7347</v>
      </c>
      <c r="E6218" s="400" t="s">
        <v>947</v>
      </c>
      <c r="F6218" s="399" t="s">
        <v>947</v>
      </c>
      <c r="G6218" s="399">
        <v>95383</v>
      </c>
      <c r="H6218" s="399" t="s">
        <v>7717</v>
      </c>
      <c r="I6218" s="399" t="s">
        <v>96</v>
      </c>
      <c r="J6218" s="399" t="s">
        <v>1037</v>
      </c>
      <c r="K6218" s="400">
        <v>0.25</v>
      </c>
      <c r="L6218" s="399" t="s">
        <v>7539</v>
      </c>
    </row>
    <row r="6219" spans="1:12" ht="13.5">
      <c r="A6219" s="399" t="s">
        <v>5855</v>
      </c>
      <c r="B6219" s="399" t="s">
        <v>7080</v>
      </c>
      <c r="C6219" s="399" t="s">
        <v>7346</v>
      </c>
      <c r="D6219" s="399" t="s">
        <v>7347</v>
      </c>
      <c r="E6219" s="400" t="s">
        <v>947</v>
      </c>
      <c r="F6219" s="399" t="s">
        <v>947</v>
      </c>
      <c r="G6219" s="399">
        <v>95384</v>
      </c>
      <c r="H6219" s="399" t="s">
        <v>7718</v>
      </c>
      <c r="I6219" s="399" t="s">
        <v>96</v>
      </c>
      <c r="J6219" s="399" t="s">
        <v>1037</v>
      </c>
      <c r="K6219" s="400">
        <v>0.17</v>
      </c>
      <c r="L6219" s="399" t="s">
        <v>7539</v>
      </c>
    </row>
    <row r="6220" spans="1:12" ht="13.5">
      <c r="A6220" s="399" t="s">
        <v>5855</v>
      </c>
      <c r="B6220" s="399" t="s">
        <v>7080</v>
      </c>
      <c r="C6220" s="399" t="s">
        <v>7346</v>
      </c>
      <c r="D6220" s="399" t="s">
        <v>7347</v>
      </c>
      <c r="E6220" s="400" t="s">
        <v>947</v>
      </c>
      <c r="F6220" s="399" t="s">
        <v>947</v>
      </c>
      <c r="G6220" s="399">
        <v>95385</v>
      </c>
      <c r="H6220" s="399" t="s">
        <v>7719</v>
      </c>
      <c r="I6220" s="399" t="s">
        <v>96</v>
      </c>
      <c r="J6220" s="399" t="s">
        <v>1037</v>
      </c>
      <c r="K6220" s="400">
        <v>0.14000000000000001</v>
      </c>
      <c r="L6220" s="399" t="s">
        <v>7539</v>
      </c>
    </row>
    <row r="6221" spans="1:12" ht="13.5">
      <c r="A6221" s="399" t="s">
        <v>5855</v>
      </c>
      <c r="B6221" s="399" t="s">
        <v>7080</v>
      </c>
      <c r="C6221" s="399" t="s">
        <v>7346</v>
      </c>
      <c r="D6221" s="399" t="s">
        <v>7347</v>
      </c>
      <c r="E6221" s="400" t="s">
        <v>947</v>
      </c>
      <c r="F6221" s="399" t="s">
        <v>947</v>
      </c>
      <c r="G6221" s="399">
        <v>95386</v>
      </c>
      <c r="H6221" s="399" t="s">
        <v>7720</v>
      </c>
      <c r="I6221" s="399" t="s">
        <v>96</v>
      </c>
      <c r="J6221" s="399" t="s">
        <v>1037</v>
      </c>
      <c r="K6221" s="400">
        <v>0.09</v>
      </c>
      <c r="L6221" s="399" t="s">
        <v>7539</v>
      </c>
    </row>
    <row r="6222" spans="1:12" ht="13.5">
      <c r="A6222" s="399" t="s">
        <v>5855</v>
      </c>
      <c r="B6222" s="399" t="s">
        <v>7080</v>
      </c>
      <c r="C6222" s="399" t="s">
        <v>7346</v>
      </c>
      <c r="D6222" s="399" t="s">
        <v>7347</v>
      </c>
      <c r="E6222" s="400" t="s">
        <v>947</v>
      </c>
      <c r="F6222" s="399" t="s">
        <v>947</v>
      </c>
      <c r="G6222" s="399">
        <v>95387</v>
      </c>
      <c r="H6222" s="399" t="s">
        <v>7721</v>
      </c>
      <c r="I6222" s="399" t="s">
        <v>96</v>
      </c>
      <c r="J6222" s="399" t="s">
        <v>1037</v>
      </c>
      <c r="K6222" s="400">
        <v>0.15</v>
      </c>
      <c r="L6222" s="399" t="s">
        <v>7539</v>
      </c>
    </row>
    <row r="6223" spans="1:12" ht="13.5">
      <c r="A6223" s="399" t="s">
        <v>5855</v>
      </c>
      <c r="B6223" s="399" t="s">
        <v>7080</v>
      </c>
      <c r="C6223" s="399" t="s">
        <v>7346</v>
      </c>
      <c r="D6223" s="399" t="s">
        <v>7347</v>
      </c>
      <c r="E6223" s="400" t="s">
        <v>947</v>
      </c>
      <c r="F6223" s="399" t="s">
        <v>947</v>
      </c>
      <c r="G6223" s="399">
        <v>95388</v>
      </c>
      <c r="H6223" s="399" t="s">
        <v>7722</v>
      </c>
      <c r="I6223" s="399" t="s">
        <v>96</v>
      </c>
      <c r="J6223" s="399" t="s">
        <v>1037</v>
      </c>
      <c r="K6223" s="400">
        <v>0.05</v>
      </c>
      <c r="L6223" s="399" t="s">
        <v>7539</v>
      </c>
    </row>
    <row r="6224" spans="1:12" ht="13.5">
      <c r="A6224" s="399" t="s">
        <v>5855</v>
      </c>
      <c r="B6224" s="399" t="s">
        <v>7080</v>
      </c>
      <c r="C6224" s="399" t="s">
        <v>7346</v>
      </c>
      <c r="D6224" s="399" t="s">
        <v>7347</v>
      </c>
      <c r="E6224" s="400" t="s">
        <v>947</v>
      </c>
      <c r="F6224" s="399" t="s">
        <v>947</v>
      </c>
      <c r="G6224" s="399">
        <v>95389</v>
      </c>
      <c r="H6224" s="399" t="s">
        <v>7723</v>
      </c>
      <c r="I6224" s="399" t="s">
        <v>96</v>
      </c>
      <c r="J6224" s="399" t="s">
        <v>1037</v>
      </c>
      <c r="K6224" s="400">
        <v>0.06</v>
      </c>
      <c r="L6224" s="399" t="s">
        <v>7539</v>
      </c>
    </row>
    <row r="6225" spans="1:12" ht="13.5">
      <c r="A6225" s="399" t="s">
        <v>5855</v>
      </c>
      <c r="B6225" s="399" t="s">
        <v>7080</v>
      </c>
      <c r="C6225" s="399" t="s">
        <v>7346</v>
      </c>
      <c r="D6225" s="399" t="s">
        <v>7347</v>
      </c>
      <c r="E6225" s="400" t="s">
        <v>947</v>
      </c>
      <c r="F6225" s="399" t="s">
        <v>947</v>
      </c>
      <c r="G6225" s="399">
        <v>95390</v>
      </c>
      <c r="H6225" s="399" t="s">
        <v>7724</v>
      </c>
      <c r="I6225" s="399" t="s">
        <v>96</v>
      </c>
      <c r="J6225" s="399" t="s">
        <v>1037</v>
      </c>
      <c r="K6225" s="400">
        <v>0.05</v>
      </c>
      <c r="L6225" s="399" t="s">
        <v>7539</v>
      </c>
    </row>
    <row r="6226" spans="1:12" ht="13.5">
      <c r="A6226" s="399" t="s">
        <v>5855</v>
      </c>
      <c r="B6226" s="399" t="s">
        <v>7080</v>
      </c>
      <c r="C6226" s="399" t="s">
        <v>7346</v>
      </c>
      <c r="D6226" s="399" t="s">
        <v>7347</v>
      </c>
      <c r="E6226" s="400" t="s">
        <v>947</v>
      </c>
      <c r="F6226" s="399" t="s">
        <v>947</v>
      </c>
      <c r="G6226" s="399">
        <v>95391</v>
      </c>
      <c r="H6226" s="399" t="s">
        <v>7725</v>
      </c>
      <c r="I6226" s="399" t="s">
        <v>96</v>
      </c>
      <c r="J6226" s="399" t="s">
        <v>1037</v>
      </c>
      <c r="K6226" s="400">
        <v>0.09</v>
      </c>
      <c r="L6226" s="399" t="s">
        <v>7539</v>
      </c>
    </row>
    <row r="6227" spans="1:12" ht="13.5">
      <c r="A6227" s="399" t="s">
        <v>5855</v>
      </c>
      <c r="B6227" s="399" t="s">
        <v>7080</v>
      </c>
      <c r="C6227" s="399" t="s">
        <v>7346</v>
      </c>
      <c r="D6227" s="399" t="s">
        <v>7347</v>
      </c>
      <c r="E6227" s="400" t="s">
        <v>947</v>
      </c>
      <c r="F6227" s="399" t="s">
        <v>947</v>
      </c>
      <c r="G6227" s="399">
        <v>95392</v>
      </c>
      <c r="H6227" s="399" t="s">
        <v>7726</v>
      </c>
      <c r="I6227" s="399" t="s">
        <v>96</v>
      </c>
      <c r="J6227" s="399" t="s">
        <v>1440</v>
      </c>
      <c r="K6227" s="400">
        <v>0.08</v>
      </c>
      <c r="L6227" s="399" t="s">
        <v>7539</v>
      </c>
    </row>
    <row r="6228" spans="1:12" ht="13.5">
      <c r="A6228" s="399" t="s">
        <v>5855</v>
      </c>
      <c r="B6228" s="399" t="s">
        <v>7080</v>
      </c>
      <c r="C6228" s="399" t="s">
        <v>7346</v>
      </c>
      <c r="D6228" s="399" t="s">
        <v>7347</v>
      </c>
      <c r="E6228" s="400" t="s">
        <v>947</v>
      </c>
      <c r="F6228" s="399" t="s">
        <v>947</v>
      </c>
      <c r="G6228" s="399">
        <v>95393</v>
      </c>
      <c r="H6228" s="399" t="s">
        <v>7727</v>
      </c>
      <c r="I6228" s="399" t="s">
        <v>96</v>
      </c>
      <c r="J6228" s="399" t="s">
        <v>1037</v>
      </c>
      <c r="K6228" s="400">
        <v>0.44</v>
      </c>
      <c r="L6228" s="399" t="s">
        <v>7539</v>
      </c>
    </row>
    <row r="6229" spans="1:12" ht="13.5">
      <c r="A6229" s="399" t="s">
        <v>5855</v>
      </c>
      <c r="B6229" s="399" t="s">
        <v>7080</v>
      </c>
      <c r="C6229" s="399" t="s">
        <v>7346</v>
      </c>
      <c r="D6229" s="399" t="s">
        <v>7347</v>
      </c>
      <c r="E6229" s="400" t="s">
        <v>947</v>
      </c>
      <c r="F6229" s="399" t="s">
        <v>947</v>
      </c>
      <c r="G6229" s="399">
        <v>95394</v>
      </c>
      <c r="H6229" s="399" t="s">
        <v>7728</v>
      </c>
      <c r="I6229" s="399" t="s">
        <v>96</v>
      </c>
      <c r="J6229" s="399" t="s">
        <v>1037</v>
      </c>
      <c r="K6229" s="400">
        <v>0.35</v>
      </c>
      <c r="L6229" s="399" t="s">
        <v>7539</v>
      </c>
    </row>
    <row r="6230" spans="1:12" ht="13.5">
      <c r="A6230" s="399" t="s">
        <v>5855</v>
      </c>
      <c r="B6230" s="399" t="s">
        <v>7080</v>
      </c>
      <c r="C6230" s="399" t="s">
        <v>7346</v>
      </c>
      <c r="D6230" s="399" t="s">
        <v>7347</v>
      </c>
      <c r="E6230" s="400" t="s">
        <v>947</v>
      </c>
      <c r="F6230" s="399" t="s">
        <v>947</v>
      </c>
      <c r="G6230" s="399">
        <v>95395</v>
      </c>
      <c r="H6230" s="399" t="s">
        <v>7729</v>
      </c>
      <c r="I6230" s="399" t="s">
        <v>96</v>
      </c>
      <c r="J6230" s="399" t="s">
        <v>1037</v>
      </c>
      <c r="K6230" s="400">
        <v>0.5</v>
      </c>
      <c r="L6230" s="399" t="s">
        <v>7539</v>
      </c>
    </row>
    <row r="6231" spans="1:12" ht="13.5">
      <c r="A6231" s="399" t="s">
        <v>5855</v>
      </c>
      <c r="B6231" s="399" t="s">
        <v>7080</v>
      </c>
      <c r="C6231" s="399" t="s">
        <v>7346</v>
      </c>
      <c r="D6231" s="399" t="s">
        <v>7347</v>
      </c>
      <c r="E6231" s="400" t="s">
        <v>947</v>
      </c>
      <c r="F6231" s="399" t="s">
        <v>947</v>
      </c>
      <c r="G6231" s="399">
        <v>95396</v>
      </c>
      <c r="H6231" s="399" t="s">
        <v>7730</v>
      </c>
      <c r="I6231" s="399" t="s">
        <v>96</v>
      </c>
      <c r="J6231" s="399" t="s">
        <v>1037</v>
      </c>
      <c r="K6231" s="400">
        <v>0.67</v>
      </c>
      <c r="L6231" s="399" t="s">
        <v>7539</v>
      </c>
    </row>
    <row r="6232" spans="1:12" ht="13.5">
      <c r="A6232" s="399" t="s">
        <v>5855</v>
      </c>
      <c r="B6232" s="399" t="s">
        <v>7080</v>
      </c>
      <c r="C6232" s="399" t="s">
        <v>7346</v>
      </c>
      <c r="D6232" s="399" t="s">
        <v>7347</v>
      </c>
      <c r="E6232" s="400" t="s">
        <v>947</v>
      </c>
      <c r="F6232" s="399" t="s">
        <v>947</v>
      </c>
      <c r="G6232" s="399">
        <v>95397</v>
      </c>
      <c r="H6232" s="399" t="s">
        <v>7731</v>
      </c>
      <c r="I6232" s="399" t="s">
        <v>96</v>
      </c>
      <c r="J6232" s="399" t="s">
        <v>1037</v>
      </c>
      <c r="K6232" s="400">
        <v>0.09</v>
      </c>
      <c r="L6232" s="399" t="s">
        <v>7539</v>
      </c>
    </row>
    <row r="6233" spans="1:12" ht="13.5">
      <c r="A6233" s="399" t="s">
        <v>5855</v>
      </c>
      <c r="B6233" s="399" t="s">
        <v>7080</v>
      </c>
      <c r="C6233" s="399" t="s">
        <v>7346</v>
      </c>
      <c r="D6233" s="399" t="s">
        <v>7347</v>
      </c>
      <c r="E6233" s="400" t="s">
        <v>947</v>
      </c>
      <c r="F6233" s="399" t="s">
        <v>947</v>
      </c>
      <c r="G6233" s="399">
        <v>95398</v>
      </c>
      <c r="H6233" s="399" t="s">
        <v>7732</v>
      </c>
      <c r="I6233" s="399" t="s">
        <v>96</v>
      </c>
      <c r="J6233" s="399" t="s">
        <v>1037</v>
      </c>
      <c r="K6233" s="400">
        <v>7.0000000000000007E-2</v>
      </c>
      <c r="L6233" s="399" t="s">
        <v>7539</v>
      </c>
    </row>
    <row r="6234" spans="1:12" ht="13.5">
      <c r="A6234" s="399" t="s">
        <v>5855</v>
      </c>
      <c r="B6234" s="399" t="s">
        <v>7080</v>
      </c>
      <c r="C6234" s="399" t="s">
        <v>7346</v>
      </c>
      <c r="D6234" s="399" t="s">
        <v>7347</v>
      </c>
      <c r="E6234" s="400" t="s">
        <v>947</v>
      </c>
      <c r="F6234" s="399" t="s">
        <v>947</v>
      </c>
      <c r="G6234" s="399">
        <v>95399</v>
      </c>
      <c r="H6234" s="399" t="s">
        <v>7733</v>
      </c>
      <c r="I6234" s="399" t="s">
        <v>96</v>
      </c>
      <c r="J6234" s="399" t="s">
        <v>1037</v>
      </c>
      <c r="K6234" s="400">
        <v>0.04</v>
      </c>
      <c r="L6234" s="399" t="s">
        <v>7539</v>
      </c>
    </row>
    <row r="6235" spans="1:12" ht="13.5">
      <c r="A6235" s="399" t="s">
        <v>5855</v>
      </c>
      <c r="B6235" s="399" t="s">
        <v>7080</v>
      </c>
      <c r="C6235" s="399" t="s">
        <v>7346</v>
      </c>
      <c r="D6235" s="399" t="s">
        <v>7347</v>
      </c>
      <c r="E6235" s="400" t="s">
        <v>947</v>
      </c>
      <c r="F6235" s="399" t="s">
        <v>947</v>
      </c>
      <c r="G6235" s="399">
        <v>95400</v>
      </c>
      <c r="H6235" s="399" t="s">
        <v>7734</v>
      </c>
      <c r="I6235" s="399" t="s">
        <v>96</v>
      </c>
      <c r="J6235" s="399" t="s">
        <v>1037</v>
      </c>
      <c r="K6235" s="400">
        <v>0.08</v>
      </c>
      <c r="L6235" s="399" t="s">
        <v>7539</v>
      </c>
    </row>
    <row r="6236" spans="1:12" ht="13.5">
      <c r="A6236" s="399" t="s">
        <v>5855</v>
      </c>
      <c r="B6236" s="399" t="s">
        <v>7080</v>
      </c>
      <c r="C6236" s="399" t="s">
        <v>7346</v>
      </c>
      <c r="D6236" s="399" t="s">
        <v>7347</v>
      </c>
      <c r="E6236" s="400" t="s">
        <v>947</v>
      </c>
      <c r="F6236" s="399" t="s">
        <v>947</v>
      </c>
      <c r="G6236" s="399">
        <v>95401</v>
      </c>
      <c r="H6236" s="399" t="s">
        <v>7735</v>
      </c>
      <c r="I6236" s="399" t="s">
        <v>96</v>
      </c>
      <c r="J6236" s="399" t="s">
        <v>1440</v>
      </c>
      <c r="K6236" s="400">
        <v>0.23</v>
      </c>
      <c r="L6236" s="399" t="s">
        <v>7539</v>
      </c>
    </row>
    <row r="6237" spans="1:12" ht="13.5">
      <c r="A6237" s="399" t="s">
        <v>5855</v>
      </c>
      <c r="B6237" s="399" t="s">
        <v>7080</v>
      </c>
      <c r="C6237" s="399" t="s">
        <v>7346</v>
      </c>
      <c r="D6237" s="399" t="s">
        <v>7347</v>
      </c>
      <c r="E6237" s="400" t="s">
        <v>947</v>
      </c>
      <c r="F6237" s="399" t="s">
        <v>947</v>
      </c>
      <c r="G6237" s="399">
        <v>95402</v>
      </c>
      <c r="H6237" s="399" t="s">
        <v>7736</v>
      </c>
      <c r="I6237" s="399" t="s">
        <v>96</v>
      </c>
      <c r="J6237" s="399" t="s">
        <v>1440</v>
      </c>
      <c r="K6237" s="400">
        <v>0.87</v>
      </c>
      <c r="L6237" s="399" t="s">
        <v>7539</v>
      </c>
    </row>
    <row r="6238" spans="1:12" ht="13.5">
      <c r="A6238" s="399" t="s">
        <v>5855</v>
      </c>
      <c r="B6238" s="399" t="s">
        <v>7080</v>
      </c>
      <c r="C6238" s="399" t="s">
        <v>7346</v>
      </c>
      <c r="D6238" s="399" t="s">
        <v>7347</v>
      </c>
      <c r="E6238" s="400" t="s">
        <v>947</v>
      </c>
      <c r="F6238" s="399" t="s">
        <v>947</v>
      </c>
      <c r="G6238" s="399">
        <v>95403</v>
      </c>
      <c r="H6238" s="399" t="s">
        <v>7737</v>
      </c>
      <c r="I6238" s="399" t="s">
        <v>96</v>
      </c>
      <c r="J6238" s="399" t="s">
        <v>1037</v>
      </c>
      <c r="K6238" s="400">
        <v>0.99</v>
      </c>
      <c r="L6238" s="399" t="s">
        <v>7539</v>
      </c>
    </row>
    <row r="6239" spans="1:12" ht="13.5">
      <c r="A6239" s="399" t="s">
        <v>5855</v>
      </c>
      <c r="B6239" s="399" t="s">
        <v>7080</v>
      </c>
      <c r="C6239" s="399" t="s">
        <v>7346</v>
      </c>
      <c r="D6239" s="399" t="s">
        <v>7347</v>
      </c>
      <c r="E6239" s="400" t="s">
        <v>947</v>
      </c>
      <c r="F6239" s="399" t="s">
        <v>947</v>
      </c>
      <c r="G6239" s="399">
        <v>95404</v>
      </c>
      <c r="H6239" s="399" t="s">
        <v>7738</v>
      </c>
      <c r="I6239" s="399" t="s">
        <v>96</v>
      </c>
      <c r="J6239" s="399" t="s">
        <v>1037</v>
      </c>
      <c r="K6239" s="400">
        <v>1.35</v>
      </c>
      <c r="L6239" s="399" t="s">
        <v>7539</v>
      </c>
    </row>
    <row r="6240" spans="1:12" ht="13.5">
      <c r="A6240" s="399" t="s">
        <v>5855</v>
      </c>
      <c r="B6240" s="399" t="s">
        <v>7080</v>
      </c>
      <c r="C6240" s="399" t="s">
        <v>7346</v>
      </c>
      <c r="D6240" s="399" t="s">
        <v>7347</v>
      </c>
      <c r="E6240" s="400" t="s">
        <v>947</v>
      </c>
      <c r="F6240" s="399" t="s">
        <v>947</v>
      </c>
      <c r="G6240" s="399">
        <v>95405</v>
      </c>
      <c r="H6240" s="399" t="s">
        <v>7739</v>
      </c>
      <c r="I6240" s="399" t="s">
        <v>96</v>
      </c>
      <c r="J6240" s="399" t="s">
        <v>1037</v>
      </c>
      <c r="K6240" s="400">
        <v>0.36</v>
      </c>
      <c r="L6240" s="399" t="s">
        <v>7539</v>
      </c>
    </row>
    <row r="6241" spans="1:12" ht="13.5">
      <c r="A6241" s="399" t="s">
        <v>5855</v>
      </c>
      <c r="B6241" s="399" t="s">
        <v>7080</v>
      </c>
      <c r="C6241" s="399" t="s">
        <v>7346</v>
      </c>
      <c r="D6241" s="399" t="s">
        <v>7347</v>
      </c>
      <c r="E6241" s="400" t="s">
        <v>947</v>
      </c>
      <c r="F6241" s="399" t="s">
        <v>947</v>
      </c>
      <c r="G6241" s="399">
        <v>95406</v>
      </c>
      <c r="H6241" s="399" t="s">
        <v>7740</v>
      </c>
      <c r="I6241" s="399" t="s">
        <v>96</v>
      </c>
      <c r="J6241" s="399" t="s">
        <v>1440</v>
      </c>
      <c r="K6241" s="400">
        <v>0.09</v>
      </c>
      <c r="L6241" s="399" t="s">
        <v>7539</v>
      </c>
    </row>
    <row r="6242" spans="1:12" ht="13.5">
      <c r="A6242" s="399" t="s">
        <v>5855</v>
      </c>
      <c r="B6242" s="399" t="s">
        <v>7080</v>
      </c>
      <c r="C6242" s="399" t="s">
        <v>7346</v>
      </c>
      <c r="D6242" s="399" t="s">
        <v>7347</v>
      </c>
      <c r="E6242" s="400" t="s">
        <v>947</v>
      </c>
      <c r="F6242" s="399" t="s">
        <v>947</v>
      </c>
      <c r="G6242" s="399">
        <v>95407</v>
      </c>
      <c r="H6242" s="399" t="s">
        <v>7741</v>
      </c>
      <c r="I6242" s="399" t="s">
        <v>96</v>
      </c>
      <c r="J6242" s="399" t="s">
        <v>1037</v>
      </c>
      <c r="K6242" s="400">
        <v>2.35</v>
      </c>
      <c r="L6242" s="399" t="s">
        <v>7539</v>
      </c>
    </row>
    <row r="6243" spans="1:12" ht="13.5">
      <c r="A6243" s="399" t="s">
        <v>5855</v>
      </c>
      <c r="B6243" s="399" t="s">
        <v>7080</v>
      </c>
      <c r="C6243" s="399" t="s">
        <v>7346</v>
      </c>
      <c r="D6243" s="399" t="s">
        <v>7347</v>
      </c>
      <c r="E6243" s="400" t="s">
        <v>947</v>
      </c>
      <c r="F6243" s="399" t="s">
        <v>947</v>
      </c>
      <c r="G6243" s="399">
        <v>95408</v>
      </c>
      <c r="H6243" s="399" t="s">
        <v>7742</v>
      </c>
      <c r="I6243" s="399" t="s">
        <v>7639</v>
      </c>
      <c r="J6243" s="399" t="s">
        <v>1037</v>
      </c>
      <c r="K6243" s="400">
        <v>6.5</v>
      </c>
      <c r="L6243" s="399" t="s">
        <v>7539</v>
      </c>
    </row>
    <row r="6244" spans="1:12" ht="13.5">
      <c r="A6244" s="399" t="s">
        <v>5855</v>
      </c>
      <c r="B6244" s="399" t="s">
        <v>7080</v>
      </c>
      <c r="C6244" s="399" t="s">
        <v>7346</v>
      </c>
      <c r="D6244" s="399" t="s">
        <v>7347</v>
      </c>
      <c r="E6244" s="400" t="s">
        <v>947</v>
      </c>
      <c r="F6244" s="399" t="s">
        <v>947</v>
      </c>
      <c r="G6244" s="399">
        <v>95409</v>
      </c>
      <c r="H6244" s="399" t="s">
        <v>7743</v>
      </c>
      <c r="I6244" s="399" t="s">
        <v>7639</v>
      </c>
      <c r="J6244" s="399" t="s">
        <v>1037</v>
      </c>
      <c r="K6244" s="400">
        <v>12.57</v>
      </c>
      <c r="L6244" s="399" t="s">
        <v>7539</v>
      </c>
    </row>
    <row r="6245" spans="1:12" ht="13.5">
      <c r="A6245" s="399" t="s">
        <v>5855</v>
      </c>
      <c r="B6245" s="399" t="s">
        <v>7080</v>
      </c>
      <c r="C6245" s="399" t="s">
        <v>7346</v>
      </c>
      <c r="D6245" s="399" t="s">
        <v>7347</v>
      </c>
      <c r="E6245" s="400" t="s">
        <v>947</v>
      </c>
      <c r="F6245" s="399" t="s">
        <v>947</v>
      </c>
      <c r="G6245" s="399">
        <v>95410</v>
      </c>
      <c r="H6245" s="399" t="s">
        <v>7744</v>
      </c>
      <c r="I6245" s="399" t="s">
        <v>7639</v>
      </c>
      <c r="J6245" s="399" t="s">
        <v>1037</v>
      </c>
      <c r="K6245" s="400">
        <v>5.88</v>
      </c>
      <c r="L6245" s="399" t="s">
        <v>7539</v>
      </c>
    </row>
    <row r="6246" spans="1:12" ht="13.5">
      <c r="A6246" s="399" t="s">
        <v>5855</v>
      </c>
      <c r="B6246" s="399" t="s">
        <v>7080</v>
      </c>
      <c r="C6246" s="399" t="s">
        <v>7346</v>
      </c>
      <c r="D6246" s="399" t="s">
        <v>7347</v>
      </c>
      <c r="E6246" s="400" t="s">
        <v>947</v>
      </c>
      <c r="F6246" s="399" t="s">
        <v>947</v>
      </c>
      <c r="G6246" s="399">
        <v>95411</v>
      </c>
      <c r="H6246" s="399" t="s">
        <v>7745</v>
      </c>
      <c r="I6246" s="399" t="s">
        <v>7639</v>
      </c>
      <c r="J6246" s="399" t="s">
        <v>1037</v>
      </c>
      <c r="K6246" s="400">
        <v>11.23</v>
      </c>
      <c r="L6246" s="399" t="s">
        <v>7539</v>
      </c>
    </row>
    <row r="6247" spans="1:12" ht="13.5">
      <c r="A6247" s="399" t="s">
        <v>5855</v>
      </c>
      <c r="B6247" s="399" t="s">
        <v>7080</v>
      </c>
      <c r="C6247" s="399" t="s">
        <v>7346</v>
      </c>
      <c r="D6247" s="399" t="s">
        <v>7347</v>
      </c>
      <c r="E6247" s="400" t="s">
        <v>947</v>
      </c>
      <c r="F6247" s="399" t="s">
        <v>947</v>
      </c>
      <c r="G6247" s="399">
        <v>95412</v>
      </c>
      <c r="H6247" s="399" t="s">
        <v>7746</v>
      </c>
      <c r="I6247" s="399" t="s">
        <v>7639</v>
      </c>
      <c r="J6247" s="399" t="s">
        <v>1037</v>
      </c>
      <c r="K6247" s="400">
        <v>13.42</v>
      </c>
      <c r="L6247" s="399" t="s">
        <v>7539</v>
      </c>
    </row>
    <row r="6248" spans="1:12" ht="13.5">
      <c r="A6248" s="399" t="s">
        <v>5855</v>
      </c>
      <c r="B6248" s="399" t="s">
        <v>7080</v>
      </c>
      <c r="C6248" s="399" t="s">
        <v>7346</v>
      </c>
      <c r="D6248" s="399" t="s">
        <v>7347</v>
      </c>
      <c r="E6248" s="400" t="s">
        <v>947</v>
      </c>
      <c r="F6248" s="399" t="s">
        <v>947</v>
      </c>
      <c r="G6248" s="399">
        <v>95413</v>
      </c>
      <c r="H6248" s="399" t="s">
        <v>7747</v>
      </c>
      <c r="I6248" s="399" t="s">
        <v>7639</v>
      </c>
      <c r="J6248" s="399" t="s">
        <v>1037</v>
      </c>
      <c r="K6248" s="400">
        <v>12.28</v>
      </c>
      <c r="L6248" s="399" t="s">
        <v>7539</v>
      </c>
    </row>
    <row r="6249" spans="1:12" ht="13.5">
      <c r="A6249" s="399" t="s">
        <v>5855</v>
      </c>
      <c r="B6249" s="399" t="s">
        <v>7080</v>
      </c>
      <c r="C6249" s="399" t="s">
        <v>7346</v>
      </c>
      <c r="D6249" s="399" t="s">
        <v>7347</v>
      </c>
      <c r="E6249" s="400" t="s">
        <v>947</v>
      </c>
      <c r="F6249" s="399" t="s">
        <v>947</v>
      </c>
      <c r="G6249" s="399">
        <v>95414</v>
      </c>
      <c r="H6249" s="399" t="s">
        <v>7748</v>
      </c>
      <c r="I6249" s="399" t="s">
        <v>7639</v>
      </c>
      <c r="J6249" s="399" t="s">
        <v>1037</v>
      </c>
      <c r="K6249" s="400">
        <v>61.24</v>
      </c>
      <c r="L6249" s="399" t="s">
        <v>7539</v>
      </c>
    </row>
    <row r="6250" spans="1:12" ht="13.5">
      <c r="A6250" s="399" t="s">
        <v>5855</v>
      </c>
      <c r="B6250" s="399" t="s">
        <v>7080</v>
      </c>
      <c r="C6250" s="399" t="s">
        <v>7346</v>
      </c>
      <c r="D6250" s="399" t="s">
        <v>7347</v>
      </c>
      <c r="E6250" s="400" t="s">
        <v>947</v>
      </c>
      <c r="F6250" s="399" t="s">
        <v>947</v>
      </c>
      <c r="G6250" s="399">
        <v>95415</v>
      </c>
      <c r="H6250" s="399" t="s">
        <v>7749</v>
      </c>
      <c r="I6250" s="399" t="s">
        <v>7639</v>
      </c>
      <c r="J6250" s="399" t="s">
        <v>1037</v>
      </c>
      <c r="K6250" s="400">
        <v>118.84</v>
      </c>
      <c r="L6250" s="399" t="s">
        <v>7539</v>
      </c>
    </row>
    <row r="6251" spans="1:12" ht="13.5">
      <c r="A6251" s="399" t="s">
        <v>5855</v>
      </c>
      <c r="B6251" s="399" t="s">
        <v>7080</v>
      </c>
      <c r="C6251" s="399" t="s">
        <v>7346</v>
      </c>
      <c r="D6251" s="399" t="s">
        <v>7347</v>
      </c>
      <c r="E6251" s="400" t="s">
        <v>947</v>
      </c>
      <c r="F6251" s="399" t="s">
        <v>947</v>
      </c>
      <c r="G6251" s="399">
        <v>95416</v>
      </c>
      <c r="H6251" s="399" t="s">
        <v>7750</v>
      </c>
      <c r="I6251" s="399" t="s">
        <v>7639</v>
      </c>
      <c r="J6251" s="399" t="s">
        <v>1037</v>
      </c>
      <c r="K6251" s="400">
        <v>10.29</v>
      </c>
      <c r="L6251" s="399" t="s">
        <v>7539</v>
      </c>
    </row>
    <row r="6252" spans="1:12" ht="13.5">
      <c r="A6252" s="399" t="s">
        <v>5855</v>
      </c>
      <c r="B6252" s="399" t="s">
        <v>7080</v>
      </c>
      <c r="C6252" s="399" t="s">
        <v>7346</v>
      </c>
      <c r="D6252" s="399" t="s">
        <v>7347</v>
      </c>
      <c r="E6252" s="400" t="s">
        <v>947</v>
      </c>
      <c r="F6252" s="399" t="s">
        <v>947</v>
      </c>
      <c r="G6252" s="399">
        <v>95417</v>
      </c>
      <c r="H6252" s="399" t="s">
        <v>7751</v>
      </c>
      <c r="I6252" s="399" t="s">
        <v>7639</v>
      </c>
      <c r="J6252" s="399" t="s">
        <v>1037</v>
      </c>
      <c r="K6252" s="400">
        <v>135.27000000000001</v>
      </c>
      <c r="L6252" s="399" t="s">
        <v>7539</v>
      </c>
    </row>
    <row r="6253" spans="1:12" ht="13.5">
      <c r="A6253" s="399" t="s">
        <v>5855</v>
      </c>
      <c r="B6253" s="399" t="s">
        <v>7080</v>
      </c>
      <c r="C6253" s="399" t="s">
        <v>7346</v>
      </c>
      <c r="D6253" s="399" t="s">
        <v>7347</v>
      </c>
      <c r="E6253" s="400" t="s">
        <v>947</v>
      </c>
      <c r="F6253" s="399" t="s">
        <v>947</v>
      </c>
      <c r="G6253" s="399">
        <v>95418</v>
      </c>
      <c r="H6253" s="399" t="s">
        <v>7752</v>
      </c>
      <c r="I6253" s="399" t="s">
        <v>7639</v>
      </c>
      <c r="J6253" s="399" t="s">
        <v>1037</v>
      </c>
      <c r="K6253" s="400">
        <v>184.91</v>
      </c>
      <c r="L6253" s="399" t="s">
        <v>7539</v>
      </c>
    </row>
    <row r="6254" spans="1:12" ht="13.5">
      <c r="A6254" s="399" t="s">
        <v>5855</v>
      </c>
      <c r="B6254" s="399" t="s">
        <v>7080</v>
      </c>
      <c r="C6254" s="399" t="s">
        <v>7346</v>
      </c>
      <c r="D6254" s="399" t="s">
        <v>7347</v>
      </c>
      <c r="E6254" s="400" t="s">
        <v>947</v>
      </c>
      <c r="F6254" s="399" t="s">
        <v>947</v>
      </c>
      <c r="G6254" s="399">
        <v>95419</v>
      </c>
      <c r="H6254" s="399" t="s">
        <v>7753</v>
      </c>
      <c r="I6254" s="399" t="s">
        <v>7639</v>
      </c>
      <c r="J6254" s="399" t="s">
        <v>1037</v>
      </c>
      <c r="K6254" s="400">
        <v>49.41</v>
      </c>
      <c r="L6254" s="399" t="s">
        <v>7539</v>
      </c>
    </row>
    <row r="6255" spans="1:12" ht="13.5">
      <c r="A6255" s="399" t="s">
        <v>5855</v>
      </c>
      <c r="B6255" s="399" t="s">
        <v>7080</v>
      </c>
      <c r="C6255" s="399" t="s">
        <v>7346</v>
      </c>
      <c r="D6255" s="399" t="s">
        <v>7347</v>
      </c>
      <c r="E6255" s="400" t="s">
        <v>947</v>
      </c>
      <c r="F6255" s="399" t="s">
        <v>947</v>
      </c>
      <c r="G6255" s="399">
        <v>95420</v>
      </c>
      <c r="H6255" s="399" t="s">
        <v>7754</v>
      </c>
      <c r="I6255" s="399" t="s">
        <v>7639</v>
      </c>
      <c r="J6255" s="399" t="s">
        <v>1037</v>
      </c>
      <c r="K6255" s="400">
        <v>70.19</v>
      </c>
      <c r="L6255" s="399" t="s">
        <v>7539</v>
      </c>
    </row>
    <row r="6256" spans="1:12" ht="13.5">
      <c r="A6256" s="399" t="s">
        <v>5855</v>
      </c>
      <c r="B6256" s="399" t="s">
        <v>7080</v>
      </c>
      <c r="C6256" s="399" t="s">
        <v>7346</v>
      </c>
      <c r="D6256" s="399" t="s">
        <v>7347</v>
      </c>
      <c r="E6256" s="400" t="s">
        <v>947</v>
      </c>
      <c r="F6256" s="399" t="s">
        <v>947</v>
      </c>
      <c r="G6256" s="399">
        <v>95421</v>
      </c>
      <c r="H6256" s="399" t="s">
        <v>7755</v>
      </c>
      <c r="I6256" s="399" t="s">
        <v>7639</v>
      </c>
      <c r="J6256" s="399" t="s">
        <v>1037</v>
      </c>
      <c r="K6256" s="400">
        <v>92.79</v>
      </c>
      <c r="L6256" s="399" t="s">
        <v>7539</v>
      </c>
    </row>
    <row r="6257" spans="1:12" ht="13.5">
      <c r="A6257" s="399" t="s">
        <v>5855</v>
      </c>
      <c r="B6257" s="399" t="s">
        <v>7080</v>
      </c>
      <c r="C6257" s="399" t="s">
        <v>7346</v>
      </c>
      <c r="D6257" s="399" t="s">
        <v>7347</v>
      </c>
      <c r="E6257" s="400" t="s">
        <v>947</v>
      </c>
      <c r="F6257" s="399" t="s">
        <v>947</v>
      </c>
      <c r="G6257" s="399">
        <v>95422</v>
      </c>
      <c r="H6257" s="399" t="s">
        <v>7756</v>
      </c>
      <c r="I6257" s="399" t="s">
        <v>7639</v>
      </c>
      <c r="J6257" s="399" t="s">
        <v>1037</v>
      </c>
      <c r="K6257" s="400">
        <v>32.770000000000003</v>
      </c>
      <c r="L6257" s="399" t="s">
        <v>7539</v>
      </c>
    </row>
    <row r="6258" spans="1:12" ht="13.5">
      <c r="A6258" s="399" t="s">
        <v>5855</v>
      </c>
      <c r="B6258" s="399" t="s">
        <v>7080</v>
      </c>
      <c r="C6258" s="399" t="s">
        <v>7346</v>
      </c>
      <c r="D6258" s="399" t="s">
        <v>7347</v>
      </c>
      <c r="E6258" s="400" t="s">
        <v>947</v>
      </c>
      <c r="F6258" s="399" t="s">
        <v>947</v>
      </c>
      <c r="G6258" s="399">
        <v>95423</v>
      </c>
      <c r="H6258" s="399" t="s">
        <v>7757</v>
      </c>
      <c r="I6258" s="399" t="s">
        <v>7639</v>
      </c>
      <c r="J6258" s="399" t="s">
        <v>1037</v>
      </c>
      <c r="K6258" s="400">
        <v>49.74</v>
      </c>
      <c r="L6258" s="399" t="s">
        <v>7539</v>
      </c>
    </row>
    <row r="6259" spans="1:12" ht="13.5">
      <c r="A6259" s="399" t="s">
        <v>5855</v>
      </c>
      <c r="B6259" s="399" t="s">
        <v>7080</v>
      </c>
      <c r="C6259" s="399" t="s">
        <v>7346</v>
      </c>
      <c r="D6259" s="399" t="s">
        <v>7347</v>
      </c>
      <c r="E6259" s="400" t="s">
        <v>947</v>
      </c>
      <c r="F6259" s="399" t="s">
        <v>947</v>
      </c>
      <c r="G6259" s="399">
        <v>95424</v>
      </c>
      <c r="H6259" s="399" t="s">
        <v>7758</v>
      </c>
      <c r="I6259" s="399" t="s">
        <v>7639</v>
      </c>
      <c r="J6259" s="399" t="s">
        <v>1037</v>
      </c>
      <c r="K6259" s="400">
        <v>12.87</v>
      </c>
      <c r="L6259" s="399" t="s">
        <v>7539</v>
      </c>
    </row>
    <row r="6260" spans="1:12" ht="13.5">
      <c r="A6260" s="399" t="s">
        <v>5855</v>
      </c>
      <c r="B6260" s="399" t="s">
        <v>7080</v>
      </c>
      <c r="C6260" s="399" t="s">
        <v>7346</v>
      </c>
      <c r="D6260" s="399" t="s">
        <v>7347</v>
      </c>
      <c r="E6260" s="400" t="s">
        <v>947</v>
      </c>
      <c r="F6260" s="399" t="s">
        <v>947</v>
      </c>
      <c r="G6260" s="399">
        <v>100288</v>
      </c>
      <c r="H6260" s="399" t="s">
        <v>7759</v>
      </c>
      <c r="I6260" s="399" t="s">
        <v>96</v>
      </c>
      <c r="J6260" s="399" t="s">
        <v>1037</v>
      </c>
      <c r="K6260" s="400">
        <v>0.03</v>
      </c>
      <c r="L6260" s="399" t="s">
        <v>7539</v>
      </c>
    </row>
    <row r="6261" spans="1:12" ht="13.5">
      <c r="A6261" s="399" t="s">
        <v>5855</v>
      </c>
      <c r="B6261" s="399" t="s">
        <v>7080</v>
      </c>
      <c r="C6261" s="399" t="s">
        <v>7346</v>
      </c>
      <c r="D6261" s="399" t="s">
        <v>7347</v>
      </c>
      <c r="E6261" s="400" t="s">
        <v>947</v>
      </c>
      <c r="F6261" s="399" t="s">
        <v>947</v>
      </c>
      <c r="G6261" s="399">
        <v>100289</v>
      </c>
      <c r="H6261" s="399" t="s">
        <v>7760</v>
      </c>
      <c r="I6261" s="399" t="s">
        <v>96</v>
      </c>
      <c r="J6261" s="399" t="s">
        <v>1037</v>
      </c>
      <c r="K6261" s="400">
        <v>16.91</v>
      </c>
      <c r="L6261" s="399" t="s">
        <v>7539</v>
      </c>
    </row>
    <row r="6262" spans="1:12" ht="13.5">
      <c r="A6262" s="399" t="s">
        <v>5855</v>
      </c>
      <c r="B6262" s="399" t="s">
        <v>7080</v>
      </c>
      <c r="C6262" s="399" t="s">
        <v>7346</v>
      </c>
      <c r="D6262" s="399" t="s">
        <v>7347</v>
      </c>
      <c r="E6262" s="400" t="s">
        <v>947</v>
      </c>
      <c r="F6262" s="399" t="s">
        <v>947</v>
      </c>
      <c r="G6262" s="399">
        <v>100290</v>
      </c>
      <c r="H6262" s="399" t="s">
        <v>7761</v>
      </c>
      <c r="I6262" s="399" t="s">
        <v>96</v>
      </c>
      <c r="J6262" s="399" t="s">
        <v>1037</v>
      </c>
      <c r="K6262" s="400">
        <v>0.06</v>
      </c>
      <c r="L6262" s="399" t="s">
        <v>7539</v>
      </c>
    </row>
    <row r="6263" spans="1:12" ht="13.5">
      <c r="A6263" s="399" t="s">
        <v>5855</v>
      </c>
      <c r="B6263" s="399" t="s">
        <v>7080</v>
      </c>
      <c r="C6263" s="399" t="s">
        <v>7346</v>
      </c>
      <c r="D6263" s="399" t="s">
        <v>7347</v>
      </c>
      <c r="E6263" s="400" t="s">
        <v>947</v>
      </c>
      <c r="F6263" s="399" t="s">
        <v>947</v>
      </c>
      <c r="G6263" s="399">
        <v>100291</v>
      </c>
      <c r="H6263" s="399" t="s">
        <v>7762</v>
      </c>
      <c r="I6263" s="399" t="s">
        <v>96</v>
      </c>
      <c r="J6263" s="399" t="s">
        <v>1037</v>
      </c>
      <c r="K6263" s="400">
        <v>0.12</v>
      </c>
      <c r="L6263" s="399" t="s">
        <v>7539</v>
      </c>
    </row>
    <row r="6264" spans="1:12" ht="13.5">
      <c r="A6264" s="399" t="s">
        <v>5855</v>
      </c>
      <c r="B6264" s="399" t="s">
        <v>7080</v>
      </c>
      <c r="C6264" s="399" t="s">
        <v>7346</v>
      </c>
      <c r="D6264" s="399" t="s">
        <v>7347</v>
      </c>
      <c r="E6264" s="400" t="s">
        <v>947</v>
      </c>
      <c r="F6264" s="399" t="s">
        <v>947</v>
      </c>
      <c r="G6264" s="399">
        <v>100292</v>
      </c>
      <c r="H6264" s="399" t="s">
        <v>7763</v>
      </c>
      <c r="I6264" s="399" t="s">
        <v>96</v>
      </c>
      <c r="J6264" s="399" t="s">
        <v>1037</v>
      </c>
      <c r="K6264" s="400">
        <v>0.43</v>
      </c>
      <c r="L6264" s="399" t="s">
        <v>7539</v>
      </c>
    </row>
    <row r="6265" spans="1:12" ht="13.5">
      <c r="A6265" s="399" t="s">
        <v>5855</v>
      </c>
      <c r="B6265" s="399" t="s">
        <v>7080</v>
      </c>
      <c r="C6265" s="399" t="s">
        <v>7346</v>
      </c>
      <c r="D6265" s="399" t="s">
        <v>7347</v>
      </c>
      <c r="E6265" s="400" t="s">
        <v>947</v>
      </c>
      <c r="F6265" s="399" t="s">
        <v>947</v>
      </c>
      <c r="G6265" s="399">
        <v>100293</v>
      </c>
      <c r="H6265" s="399" t="s">
        <v>7764</v>
      </c>
      <c r="I6265" s="399" t="s">
        <v>96</v>
      </c>
      <c r="J6265" s="399" t="s">
        <v>1037</v>
      </c>
      <c r="K6265" s="400">
        <v>0.12</v>
      </c>
      <c r="L6265" s="399" t="s">
        <v>7539</v>
      </c>
    </row>
    <row r="6266" spans="1:12" ht="13.5">
      <c r="A6266" s="399" t="s">
        <v>5855</v>
      </c>
      <c r="B6266" s="399" t="s">
        <v>7080</v>
      </c>
      <c r="C6266" s="399" t="s">
        <v>7346</v>
      </c>
      <c r="D6266" s="399" t="s">
        <v>7347</v>
      </c>
      <c r="E6266" s="400" t="s">
        <v>947</v>
      </c>
      <c r="F6266" s="399" t="s">
        <v>947</v>
      </c>
      <c r="G6266" s="399">
        <v>100294</v>
      </c>
      <c r="H6266" s="399" t="s">
        <v>7765</v>
      </c>
      <c r="I6266" s="399" t="s">
        <v>96</v>
      </c>
      <c r="J6266" s="399" t="s">
        <v>1037</v>
      </c>
      <c r="K6266" s="400">
        <v>0.24</v>
      </c>
      <c r="L6266" s="399" t="s">
        <v>7539</v>
      </c>
    </row>
    <row r="6267" spans="1:12" ht="13.5">
      <c r="A6267" s="399" t="s">
        <v>5855</v>
      </c>
      <c r="B6267" s="399" t="s">
        <v>7080</v>
      </c>
      <c r="C6267" s="399" t="s">
        <v>7346</v>
      </c>
      <c r="D6267" s="399" t="s">
        <v>7347</v>
      </c>
      <c r="E6267" s="400" t="s">
        <v>947</v>
      </c>
      <c r="F6267" s="399" t="s">
        <v>947</v>
      </c>
      <c r="G6267" s="399">
        <v>100295</v>
      </c>
      <c r="H6267" s="399" t="s">
        <v>7766</v>
      </c>
      <c r="I6267" s="399" t="s">
        <v>96</v>
      </c>
      <c r="J6267" s="399" t="s">
        <v>1037</v>
      </c>
      <c r="K6267" s="400">
        <v>0.33</v>
      </c>
      <c r="L6267" s="399" t="s">
        <v>7539</v>
      </c>
    </row>
    <row r="6268" spans="1:12" ht="13.5">
      <c r="A6268" s="399" t="s">
        <v>5855</v>
      </c>
      <c r="B6268" s="399" t="s">
        <v>7080</v>
      </c>
      <c r="C6268" s="399" t="s">
        <v>7346</v>
      </c>
      <c r="D6268" s="399" t="s">
        <v>7347</v>
      </c>
      <c r="E6268" s="400" t="s">
        <v>947</v>
      </c>
      <c r="F6268" s="399" t="s">
        <v>947</v>
      </c>
      <c r="G6268" s="399">
        <v>100296</v>
      </c>
      <c r="H6268" s="399" t="s">
        <v>7767</v>
      </c>
      <c r="I6268" s="399" t="s">
        <v>96</v>
      </c>
      <c r="J6268" s="399" t="s">
        <v>1037</v>
      </c>
      <c r="K6268" s="400">
        <v>0.68</v>
      </c>
      <c r="L6268" s="399" t="s">
        <v>7539</v>
      </c>
    </row>
    <row r="6269" spans="1:12" ht="13.5">
      <c r="A6269" s="399" t="s">
        <v>5855</v>
      </c>
      <c r="B6269" s="399" t="s">
        <v>7080</v>
      </c>
      <c r="C6269" s="399" t="s">
        <v>7346</v>
      </c>
      <c r="D6269" s="399" t="s">
        <v>7347</v>
      </c>
      <c r="E6269" s="400" t="s">
        <v>947</v>
      </c>
      <c r="F6269" s="399" t="s">
        <v>947</v>
      </c>
      <c r="G6269" s="399">
        <v>100297</v>
      </c>
      <c r="H6269" s="399" t="s">
        <v>7768</v>
      </c>
      <c r="I6269" s="399" t="s">
        <v>96</v>
      </c>
      <c r="J6269" s="399" t="s">
        <v>1037</v>
      </c>
      <c r="K6269" s="400">
        <v>0.77</v>
      </c>
      <c r="L6269" s="399" t="s">
        <v>7539</v>
      </c>
    </row>
    <row r="6270" spans="1:12" ht="13.5">
      <c r="A6270" s="399" t="s">
        <v>5855</v>
      </c>
      <c r="B6270" s="399" t="s">
        <v>7080</v>
      </c>
      <c r="C6270" s="399" t="s">
        <v>7346</v>
      </c>
      <c r="D6270" s="399" t="s">
        <v>7347</v>
      </c>
      <c r="E6270" s="400" t="s">
        <v>947</v>
      </c>
      <c r="F6270" s="399" t="s">
        <v>947</v>
      </c>
      <c r="G6270" s="399">
        <v>100298</v>
      </c>
      <c r="H6270" s="399" t="s">
        <v>7769</v>
      </c>
      <c r="I6270" s="399" t="s">
        <v>96</v>
      </c>
      <c r="J6270" s="399" t="s">
        <v>1037</v>
      </c>
      <c r="K6270" s="400">
        <v>0.44</v>
      </c>
      <c r="L6270" s="399" t="s">
        <v>7539</v>
      </c>
    </row>
    <row r="6271" spans="1:12" ht="13.5">
      <c r="A6271" s="399" t="s">
        <v>5855</v>
      </c>
      <c r="B6271" s="399" t="s">
        <v>7080</v>
      </c>
      <c r="C6271" s="399" t="s">
        <v>7346</v>
      </c>
      <c r="D6271" s="399" t="s">
        <v>7347</v>
      </c>
      <c r="E6271" s="400" t="s">
        <v>947</v>
      </c>
      <c r="F6271" s="399" t="s">
        <v>947</v>
      </c>
      <c r="G6271" s="399">
        <v>100299</v>
      </c>
      <c r="H6271" s="399" t="s">
        <v>7770</v>
      </c>
      <c r="I6271" s="399" t="s">
        <v>96</v>
      </c>
      <c r="J6271" s="399" t="s">
        <v>1037</v>
      </c>
      <c r="K6271" s="400">
        <v>0.46</v>
      </c>
      <c r="L6271" s="399" t="s">
        <v>7539</v>
      </c>
    </row>
    <row r="6272" spans="1:12" ht="13.5">
      <c r="A6272" s="399" t="s">
        <v>5855</v>
      </c>
      <c r="B6272" s="399" t="s">
        <v>7080</v>
      </c>
      <c r="C6272" s="399" t="s">
        <v>7346</v>
      </c>
      <c r="D6272" s="399" t="s">
        <v>7347</v>
      </c>
      <c r="E6272" s="400" t="s">
        <v>947</v>
      </c>
      <c r="F6272" s="399" t="s">
        <v>947</v>
      </c>
      <c r="G6272" s="399">
        <v>100300</v>
      </c>
      <c r="H6272" s="399" t="s">
        <v>7771</v>
      </c>
      <c r="I6272" s="399" t="s">
        <v>96</v>
      </c>
      <c r="J6272" s="399" t="s">
        <v>1037</v>
      </c>
      <c r="K6272" s="400">
        <v>20.66</v>
      </c>
      <c r="L6272" s="399" t="s">
        <v>7539</v>
      </c>
    </row>
    <row r="6273" spans="1:12" ht="13.5">
      <c r="A6273" s="399" t="s">
        <v>5855</v>
      </c>
      <c r="B6273" s="399" t="s">
        <v>7080</v>
      </c>
      <c r="C6273" s="399" t="s">
        <v>7346</v>
      </c>
      <c r="D6273" s="399" t="s">
        <v>7347</v>
      </c>
      <c r="E6273" s="400" t="s">
        <v>947</v>
      </c>
      <c r="F6273" s="399" t="s">
        <v>947</v>
      </c>
      <c r="G6273" s="399">
        <v>100301</v>
      </c>
      <c r="H6273" s="399" t="s">
        <v>7772</v>
      </c>
      <c r="I6273" s="399" t="s">
        <v>96</v>
      </c>
      <c r="J6273" s="399" t="s">
        <v>1037</v>
      </c>
      <c r="K6273" s="400">
        <v>18.93</v>
      </c>
      <c r="L6273" s="399" t="s">
        <v>7539</v>
      </c>
    </row>
    <row r="6274" spans="1:12" ht="13.5">
      <c r="A6274" s="399" t="s">
        <v>5855</v>
      </c>
      <c r="B6274" s="399" t="s">
        <v>7080</v>
      </c>
      <c r="C6274" s="399" t="s">
        <v>7346</v>
      </c>
      <c r="D6274" s="399" t="s">
        <v>7347</v>
      </c>
      <c r="E6274" s="400" t="s">
        <v>947</v>
      </c>
      <c r="F6274" s="399" t="s">
        <v>947</v>
      </c>
      <c r="G6274" s="399">
        <v>100302</v>
      </c>
      <c r="H6274" s="399" t="s">
        <v>7773</v>
      </c>
      <c r="I6274" s="399" t="s">
        <v>96</v>
      </c>
      <c r="J6274" s="399" t="s">
        <v>1037</v>
      </c>
      <c r="K6274" s="400">
        <v>126.67</v>
      </c>
      <c r="L6274" s="399" t="s">
        <v>7539</v>
      </c>
    </row>
    <row r="6275" spans="1:12" ht="13.5">
      <c r="A6275" s="399" t="s">
        <v>5855</v>
      </c>
      <c r="B6275" s="399" t="s">
        <v>7080</v>
      </c>
      <c r="C6275" s="399" t="s">
        <v>7346</v>
      </c>
      <c r="D6275" s="399" t="s">
        <v>7347</v>
      </c>
      <c r="E6275" s="400" t="s">
        <v>947</v>
      </c>
      <c r="F6275" s="399" t="s">
        <v>947</v>
      </c>
      <c r="G6275" s="399">
        <v>100303</v>
      </c>
      <c r="H6275" s="399" t="s">
        <v>7774</v>
      </c>
      <c r="I6275" s="399" t="s">
        <v>96</v>
      </c>
      <c r="J6275" s="399" t="s">
        <v>1037</v>
      </c>
      <c r="K6275" s="400">
        <v>17.89</v>
      </c>
      <c r="L6275" s="399" t="s">
        <v>7539</v>
      </c>
    </row>
    <row r="6276" spans="1:12" ht="13.5">
      <c r="A6276" s="399" t="s">
        <v>5855</v>
      </c>
      <c r="B6276" s="399" t="s">
        <v>7080</v>
      </c>
      <c r="C6276" s="399" t="s">
        <v>7346</v>
      </c>
      <c r="D6276" s="399" t="s">
        <v>7347</v>
      </c>
      <c r="E6276" s="400" t="s">
        <v>947</v>
      </c>
      <c r="F6276" s="399" t="s">
        <v>947</v>
      </c>
      <c r="G6276" s="399">
        <v>100304</v>
      </c>
      <c r="H6276" s="399" t="s">
        <v>7775</v>
      </c>
      <c r="I6276" s="399" t="s">
        <v>96</v>
      </c>
      <c r="J6276" s="399" t="s">
        <v>1037</v>
      </c>
      <c r="K6276" s="400">
        <v>70.989999999999995</v>
      </c>
      <c r="L6276" s="399" t="s">
        <v>7539</v>
      </c>
    </row>
    <row r="6277" spans="1:12" ht="13.5">
      <c r="A6277" s="399" t="s">
        <v>5855</v>
      </c>
      <c r="B6277" s="399" t="s">
        <v>7080</v>
      </c>
      <c r="C6277" s="399" t="s">
        <v>7346</v>
      </c>
      <c r="D6277" s="399" t="s">
        <v>7347</v>
      </c>
      <c r="E6277" s="400" t="s">
        <v>947</v>
      </c>
      <c r="F6277" s="399" t="s">
        <v>947</v>
      </c>
      <c r="G6277" s="399">
        <v>100305</v>
      </c>
      <c r="H6277" s="399" t="s">
        <v>7776</v>
      </c>
      <c r="I6277" s="399" t="s">
        <v>96</v>
      </c>
      <c r="J6277" s="399" t="s">
        <v>1037</v>
      </c>
      <c r="K6277" s="400">
        <v>88.35</v>
      </c>
      <c r="L6277" s="399" t="s">
        <v>7539</v>
      </c>
    </row>
    <row r="6278" spans="1:12" ht="13.5">
      <c r="A6278" s="399" t="s">
        <v>5855</v>
      </c>
      <c r="B6278" s="399" t="s">
        <v>7080</v>
      </c>
      <c r="C6278" s="399" t="s">
        <v>7346</v>
      </c>
      <c r="D6278" s="399" t="s">
        <v>7347</v>
      </c>
      <c r="E6278" s="400" t="s">
        <v>947</v>
      </c>
      <c r="F6278" s="399" t="s">
        <v>947</v>
      </c>
      <c r="G6278" s="399">
        <v>100306</v>
      </c>
      <c r="H6278" s="399" t="s">
        <v>7777</v>
      </c>
      <c r="I6278" s="399" t="s">
        <v>96</v>
      </c>
      <c r="J6278" s="399" t="s">
        <v>1037</v>
      </c>
      <c r="K6278" s="400">
        <v>99.55</v>
      </c>
      <c r="L6278" s="399" t="s">
        <v>7539</v>
      </c>
    </row>
    <row r="6279" spans="1:12" ht="13.5">
      <c r="A6279" s="399" t="s">
        <v>5855</v>
      </c>
      <c r="B6279" s="399" t="s">
        <v>7080</v>
      </c>
      <c r="C6279" s="399" t="s">
        <v>7346</v>
      </c>
      <c r="D6279" s="399" t="s">
        <v>7347</v>
      </c>
      <c r="E6279" s="400" t="s">
        <v>947</v>
      </c>
      <c r="F6279" s="399" t="s">
        <v>947</v>
      </c>
      <c r="G6279" s="399">
        <v>100307</v>
      </c>
      <c r="H6279" s="399" t="s">
        <v>7778</v>
      </c>
      <c r="I6279" s="399" t="s">
        <v>96</v>
      </c>
      <c r="J6279" s="399" t="s">
        <v>1037</v>
      </c>
      <c r="K6279" s="400">
        <v>21.67</v>
      </c>
      <c r="L6279" s="399" t="s">
        <v>7539</v>
      </c>
    </row>
    <row r="6280" spans="1:12" ht="13.5">
      <c r="A6280" s="399" t="s">
        <v>5855</v>
      </c>
      <c r="B6280" s="399" t="s">
        <v>7080</v>
      </c>
      <c r="C6280" s="399" t="s">
        <v>7346</v>
      </c>
      <c r="D6280" s="399" t="s">
        <v>7347</v>
      </c>
      <c r="E6280" s="400" t="s">
        <v>947</v>
      </c>
      <c r="F6280" s="399" t="s">
        <v>947</v>
      </c>
      <c r="G6280" s="399">
        <v>100308</v>
      </c>
      <c r="H6280" s="399" t="s">
        <v>7779</v>
      </c>
      <c r="I6280" s="399" t="s">
        <v>96</v>
      </c>
      <c r="J6280" s="399" t="s">
        <v>1037</v>
      </c>
      <c r="K6280" s="400">
        <v>25.34</v>
      </c>
      <c r="L6280" s="399" t="s">
        <v>7539</v>
      </c>
    </row>
    <row r="6281" spans="1:12" ht="13.5">
      <c r="A6281" s="399" t="s">
        <v>5855</v>
      </c>
      <c r="B6281" s="399" t="s">
        <v>7080</v>
      </c>
      <c r="C6281" s="399" t="s">
        <v>7346</v>
      </c>
      <c r="D6281" s="399" t="s">
        <v>7347</v>
      </c>
      <c r="E6281" s="400" t="s">
        <v>947</v>
      </c>
      <c r="F6281" s="399" t="s">
        <v>947</v>
      </c>
      <c r="G6281" s="399">
        <v>100309</v>
      </c>
      <c r="H6281" s="399" t="s">
        <v>7780</v>
      </c>
      <c r="I6281" s="399" t="s">
        <v>96</v>
      </c>
      <c r="J6281" s="399" t="s">
        <v>1037</v>
      </c>
      <c r="K6281" s="400">
        <v>38.729999999999997</v>
      </c>
      <c r="L6281" s="399" t="s">
        <v>7539</v>
      </c>
    </row>
    <row r="6282" spans="1:12" ht="13.5">
      <c r="A6282" s="399" t="s">
        <v>5855</v>
      </c>
      <c r="B6282" s="399" t="s">
        <v>7080</v>
      </c>
      <c r="C6282" s="399" t="s">
        <v>7346</v>
      </c>
      <c r="D6282" s="399" t="s">
        <v>7347</v>
      </c>
      <c r="E6282" s="400" t="s">
        <v>947</v>
      </c>
      <c r="F6282" s="399" t="s">
        <v>947</v>
      </c>
      <c r="G6282" s="399">
        <v>100310</v>
      </c>
      <c r="H6282" s="399" t="s">
        <v>7781</v>
      </c>
      <c r="I6282" s="399" t="s">
        <v>7639</v>
      </c>
      <c r="J6282" s="399" t="s">
        <v>1037</v>
      </c>
      <c r="K6282" s="400">
        <v>9.41</v>
      </c>
      <c r="L6282" s="399" t="s">
        <v>7539</v>
      </c>
    </row>
    <row r="6283" spans="1:12" ht="13.5">
      <c r="A6283" s="399" t="s">
        <v>5855</v>
      </c>
      <c r="B6283" s="399" t="s">
        <v>7080</v>
      </c>
      <c r="C6283" s="399" t="s">
        <v>7346</v>
      </c>
      <c r="D6283" s="399" t="s">
        <v>7347</v>
      </c>
      <c r="E6283" s="400" t="s">
        <v>947</v>
      </c>
      <c r="F6283" s="399" t="s">
        <v>947</v>
      </c>
      <c r="G6283" s="399">
        <v>100311</v>
      </c>
      <c r="H6283" s="399" t="s">
        <v>7782</v>
      </c>
      <c r="I6283" s="399" t="s">
        <v>7639</v>
      </c>
      <c r="J6283" s="399" t="s">
        <v>1037</v>
      </c>
      <c r="K6283" s="400">
        <v>60.3</v>
      </c>
      <c r="L6283" s="399" t="s">
        <v>7539</v>
      </c>
    </row>
    <row r="6284" spans="1:12" ht="13.5">
      <c r="A6284" s="399" t="s">
        <v>5855</v>
      </c>
      <c r="B6284" s="399" t="s">
        <v>7080</v>
      </c>
      <c r="C6284" s="399" t="s">
        <v>7346</v>
      </c>
      <c r="D6284" s="399" t="s">
        <v>7347</v>
      </c>
      <c r="E6284" s="400" t="s">
        <v>947</v>
      </c>
      <c r="F6284" s="399" t="s">
        <v>947</v>
      </c>
      <c r="G6284" s="399">
        <v>100312</v>
      </c>
      <c r="H6284" s="399" t="s">
        <v>7783</v>
      </c>
      <c r="I6284" s="399" t="s">
        <v>7639</v>
      </c>
      <c r="J6284" s="399" t="s">
        <v>1037</v>
      </c>
      <c r="K6284" s="400">
        <v>33.590000000000003</v>
      </c>
      <c r="L6284" s="399" t="s">
        <v>7539</v>
      </c>
    </row>
    <row r="6285" spans="1:12" ht="13.5">
      <c r="A6285" s="399" t="s">
        <v>5855</v>
      </c>
      <c r="B6285" s="399" t="s">
        <v>7080</v>
      </c>
      <c r="C6285" s="399" t="s">
        <v>7346</v>
      </c>
      <c r="D6285" s="399" t="s">
        <v>7347</v>
      </c>
      <c r="E6285" s="400" t="s">
        <v>947</v>
      </c>
      <c r="F6285" s="399" t="s">
        <v>947</v>
      </c>
      <c r="G6285" s="399">
        <v>100313</v>
      </c>
      <c r="H6285" s="399" t="s">
        <v>7784</v>
      </c>
      <c r="I6285" s="399" t="s">
        <v>7639</v>
      </c>
      <c r="J6285" s="399" t="s">
        <v>1037</v>
      </c>
      <c r="K6285" s="400">
        <v>94.29</v>
      </c>
      <c r="L6285" s="399" t="s">
        <v>7539</v>
      </c>
    </row>
    <row r="6286" spans="1:12" ht="13.5">
      <c r="A6286" s="399" t="s">
        <v>5855</v>
      </c>
      <c r="B6286" s="399" t="s">
        <v>7080</v>
      </c>
      <c r="C6286" s="399" t="s">
        <v>7346</v>
      </c>
      <c r="D6286" s="399" t="s">
        <v>7347</v>
      </c>
      <c r="E6286" s="400" t="s">
        <v>947</v>
      </c>
      <c r="F6286" s="399" t="s">
        <v>947</v>
      </c>
      <c r="G6286" s="399">
        <v>100314</v>
      </c>
      <c r="H6286" s="399" t="s">
        <v>7785</v>
      </c>
      <c r="I6286" s="399" t="s">
        <v>7639</v>
      </c>
      <c r="J6286" s="399" t="s">
        <v>1037</v>
      </c>
      <c r="K6286" s="400">
        <v>106.38</v>
      </c>
      <c r="L6286" s="399" t="s">
        <v>7539</v>
      </c>
    </row>
    <row r="6287" spans="1:12" ht="13.5">
      <c r="A6287" s="399" t="s">
        <v>5855</v>
      </c>
      <c r="B6287" s="399" t="s">
        <v>7080</v>
      </c>
      <c r="C6287" s="399" t="s">
        <v>7346</v>
      </c>
      <c r="D6287" s="399" t="s">
        <v>7347</v>
      </c>
      <c r="E6287" s="400" t="s">
        <v>947</v>
      </c>
      <c r="F6287" s="399" t="s">
        <v>947</v>
      </c>
      <c r="G6287" s="399">
        <v>100315</v>
      </c>
      <c r="H6287" s="399" t="s">
        <v>7786</v>
      </c>
      <c r="I6287" s="399" t="s">
        <v>7639</v>
      </c>
      <c r="J6287" s="399" t="s">
        <v>1037</v>
      </c>
      <c r="K6287" s="400">
        <v>63.07</v>
      </c>
      <c r="L6287" s="399" t="s">
        <v>7539</v>
      </c>
    </row>
    <row r="6288" spans="1:12" ht="13.5">
      <c r="A6288" s="399" t="s">
        <v>5855</v>
      </c>
      <c r="B6288" s="399" t="s">
        <v>7080</v>
      </c>
      <c r="C6288" s="399" t="s">
        <v>7346</v>
      </c>
      <c r="D6288" s="399" t="s">
        <v>7347</v>
      </c>
      <c r="E6288" s="400" t="s">
        <v>947</v>
      </c>
      <c r="F6288" s="399" t="s">
        <v>947</v>
      </c>
      <c r="G6288" s="399">
        <v>100316</v>
      </c>
      <c r="H6288" s="399" t="s">
        <v>7771</v>
      </c>
      <c r="I6288" s="399" t="s">
        <v>7639</v>
      </c>
      <c r="J6288" s="399" t="s">
        <v>1037</v>
      </c>
      <c r="K6288" s="401">
        <v>3697.3</v>
      </c>
      <c r="L6288" s="399" t="s">
        <v>7539</v>
      </c>
    </row>
    <row r="6289" spans="1:12" ht="13.5">
      <c r="A6289" s="399" t="s">
        <v>5855</v>
      </c>
      <c r="B6289" s="399" t="s">
        <v>7080</v>
      </c>
      <c r="C6289" s="399" t="s">
        <v>7346</v>
      </c>
      <c r="D6289" s="399" t="s">
        <v>7347</v>
      </c>
      <c r="E6289" s="400" t="s">
        <v>947</v>
      </c>
      <c r="F6289" s="399" t="s">
        <v>947</v>
      </c>
      <c r="G6289" s="399">
        <v>100317</v>
      </c>
      <c r="H6289" s="399" t="s">
        <v>7787</v>
      </c>
      <c r="I6289" s="399" t="s">
        <v>7639</v>
      </c>
      <c r="J6289" s="399" t="s">
        <v>1037</v>
      </c>
      <c r="K6289" s="401">
        <v>22584.560000000001</v>
      </c>
      <c r="L6289" s="399" t="s">
        <v>7539</v>
      </c>
    </row>
    <row r="6290" spans="1:12" ht="13.5">
      <c r="A6290" s="399" t="s">
        <v>5855</v>
      </c>
      <c r="B6290" s="399" t="s">
        <v>7080</v>
      </c>
      <c r="C6290" s="399" t="s">
        <v>7346</v>
      </c>
      <c r="D6290" s="399" t="s">
        <v>7347</v>
      </c>
      <c r="E6290" s="400" t="s">
        <v>947</v>
      </c>
      <c r="F6290" s="399" t="s">
        <v>947</v>
      </c>
      <c r="G6290" s="399">
        <v>100318</v>
      </c>
      <c r="H6290" s="399" t="s">
        <v>7775</v>
      </c>
      <c r="I6290" s="399" t="s">
        <v>7639</v>
      </c>
      <c r="J6290" s="399" t="s">
        <v>1037</v>
      </c>
      <c r="K6290" s="401">
        <v>12664.96</v>
      </c>
      <c r="L6290" s="399" t="s">
        <v>7539</v>
      </c>
    </row>
    <row r="6291" spans="1:12" ht="13.5">
      <c r="A6291" s="399" t="s">
        <v>5855</v>
      </c>
      <c r="B6291" s="399" t="s">
        <v>7080</v>
      </c>
      <c r="C6291" s="399" t="s">
        <v>7346</v>
      </c>
      <c r="D6291" s="399" t="s">
        <v>7347</v>
      </c>
      <c r="E6291" s="400" t="s">
        <v>947</v>
      </c>
      <c r="F6291" s="399" t="s">
        <v>947</v>
      </c>
      <c r="G6291" s="399">
        <v>100319</v>
      </c>
      <c r="H6291" s="399" t="s">
        <v>7776</v>
      </c>
      <c r="I6291" s="399" t="s">
        <v>7639</v>
      </c>
      <c r="J6291" s="399" t="s">
        <v>1037</v>
      </c>
      <c r="K6291" s="401">
        <v>15741.91</v>
      </c>
      <c r="L6291" s="399" t="s">
        <v>7539</v>
      </c>
    </row>
    <row r="6292" spans="1:12" ht="13.5">
      <c r="A6292" s="399" t="s">
        <v>5855</v>
      </c>
      <c r="B6292" s="399" t="s">
        <v>7080</v>
      </c>
      <c r="C6292" s="399" t="s">
        <v>7346</v>
      </c>
      <c r="D6292" s="399" t="s">
        <v>7347</v>
      </c>
      <c r="E6292" s="400" t="s">
        <v>947</v>
      </c>
      <c r="F6292" s="399" t="s">
        <v>947</v>
      </c>
      <c r="G6292" s="399">
        <v>100320</v>
      </c>
      <c r="H6292" s="399" t="s">
        <v>7777</v>
      </c>
      <c r="I6292" s="399" t="s">
        <v>7639</v>
      </c>
      <c r="J6292" s="399" t="s">
        <v>1037</v>
      </c>
      <c r="K6292" s="401">
        <v>17735.8</v>
      </c>
      <c r="L6292" s="399" t="s">
        <v>7539</v>
      </c>
    </row>
    <row r="6293" spans="1:12" ht="13.5">
      <c r="A6293" s="399" t="s">
        <v>5855</v>
      </c>
      <c r="B6293" s="399" t="s">
        <v>7080</v>
      </c>
      <c r="C6293" s="399" t="s">
        <v>7346</v>
      </c>
      <c r="D6293" s="399" t="s">
        <v>7347</v>
      </c>
      <c r="E6293" s="400" t="s">
        <v>947</v>
      </c>
      <c r="F6293" s="399" t="s">
        <v>947</v>
      </c>
      <c r="G6293" s="399">
        <v>100321</v>
      </c>
      <c r="H6293" s="399" t="s">
        <v>7788</v>
      </c>
      <c r="I6293" s="399" t="s">
        <v>7639</v>
      </c>
      <c r="J6293" s="399" t="s">
        <v>1037</v>
      </c>
      <c r="K6293" s="401">
        <v>6902.52</v>
      </c>
      <c r="L6293" s="399" t="s">
        <v>7539</v>
      </c>
    </row>
    <row r="6294" spans="1:12" ht="13.5">
      <c r="A6294" s="399" t="s">
        <v>5855</v>
      </c>
      <c r="B6294" s="399" t="s">
        <v>7080</v>
      </c>
      <c r="C6294" s="399" t="s">
        <v>7346</v>
      </c>
      <c r="D6294" s="399" t="s">
        <v>7347</v>
      </c>
      <c r="E6294" s="400" t="s">
        <v>947</v>
      </c>
      <c r="F6294" s="399" t="s">
        <v>947</v>
      </c>
      <c r="G6294" s="399">
        <v>100533</v>
      </c>
      <c r="H6294" s="399" t="s">
        <v>7789</v>
      </c>
      <c r="I6294" s="399" t="s">
        <v>96</v>
      </c>
      <c r="J6294" s="399" t="s">
        <v>1037</v>
      </c>
      <c r="K6294" s="400">
        <v>16.84</v>
      </c>
      <c r="L6294" s="399" t="s">
        <v>7539</v>
      </c>
    </row>
    <row r="6295" spans="1:12" ht="13.5">
      <c r="A6295" s="399" t="s">
        <v>5855</v>
      </c>
      <c r="B6295" s="399" t="s">
        <v>7080</v>
      </c>
      <c r="C6295" s="399" t="s">
        <v>7346</v>
      </c>
      <c r="D6295" s="399" t="s">
        <v>7347</v>
      </c>
      <c r="E6295" s="400" t="s">
        <v>947</v>
      </c>
      <c r="F6295" s="399" t="s">
        <v>947</v>
      </c>
      <c r="G6295" s="399">
        <v>100534</v>
      </c>
      <c r="H6295" s="399" t="s">
        <v>7789</v>
      </c>
      <c r="I6295" s="399" t="s">
        <v>7639</v>
      </c>
      <c r="J6295" s="399" t="s">
        <v>1037</v>
      </c>
      <c r="K6295" s="401">
        <v>3018.75</v>
      </c>
      <c r="L6295" s="399" t="s">
        <v>7539</v>
      </c>
    </row>
    <row r="6296" spans="1:12" ht="13.5">
      <c r="A6296" s="399" t="s">
        <v>5855</v>
      </c>
      <c r="B6296" s="399" t="s">
        <v>7080</v>
      </c>
      <c r="C6296" s="399" t="s">
        <v>7346</v>
      </c>
      <c r="D6296" s="399" t="s">
        <v>7347</v>
      </c>
      <c r="E6296" s="400" t="s">
        <v>947</v>
      </c>
      <c r="F6296" s="399" t="s">
        <v>947</v>
      </c>
      <c r="G6296" s="399">
        <v>100535</v>
      </c>
      <c r="H6296" s="399" t="s">
        <v>7790</v>
      </c>
      <c r="I6296" s="399" t="s">
        <v>96</v>
      </c>
      <c r="J6296" s="399" t="s">
        <v>1037</v>
      </c>
      <c r="K6296" s="400">
        <v>0.19</v>
      </c>
      <c r="L6296" s="399" t="s">
        <v>7539</v>
      </c>
    </row>
    <row r="6297" spans="1:12" ht="13.5">
      <c r="A6297" s="399" t="s">
        <v>5855</v>
      </c>
      <c r="B6297" s="399" t="s">
        <v>7080</v>
      </c>
      <c r="C6297" s="399" t="s">
        <v>7346</v>
      </c>
      <c r="D6297" s="399" t="s">
        <v>7347</v>
      </c>
      <c r="E6297" s="400" t="s">
        <v>947</v>
      </c>
      <c r="F6297" s="399" t="s">
        <v>947</v>
      </c>
      <c r="G6297" s="399">
        <v>100536</v>
      </c>
      <c r="H6297" s="399" t="s">
        <v>7791</v>
      </c>
      <c r="I6297" s="399" t="s">
        <v>7639</v>
      </c>
      <c r="J6297" s="399" t="s">
        <v>1037</v>
      </c>
      <c r="K6297" s="400">
        <v>26.52</v>
      </c>
      <c r="L6297" s="399" t="s">
        <v>7539</v>
      </c>
    </row>
  </sheetData>
  <mergeCells count="3">
    <mergeCell ref="A1:M1"/>
    <mergeCell ref="A2:M2"/>
    <mergeCell ref="A3:M3"/>
  </mergeCells>
  <pageMargins left="0.78740157499999996" right="0.78740157499999996" top="0.984251969" bottom="0.984251969" header="0.5" footer="0.5"/>
  <pageSetup orientation="portrait" horizontalDpi="300" verticalDpi="300" copies="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CA85EEB1003B445BFA9C09079EFAE82" ma:contentTypeVersion="2" ma:contentTypeDescription="Crie um novo documento." ma:contentTypeScope="" ma:versionID="89c6093a07c277b4d1000dcfd2ac1704">
  <xsd:schema xmlns:xsd="http://www.w3.org/2001/XMLSchema" xmlns:xs="http://www.w3.org/2001/XMLSchema" xmlns:p="http://schemas.microsoft.com/office/2006/metadata/properties" xmlns:ns2="5f1ce42f-c57e-4699-9768-bf8c2a029303" targetNamespace="http://schemas.microsoft.com/office/2006/metadata/properties" ma:root="true" ma:fieldsID="f2d2c8b4be3b78a0eb33ff5b3b5c2f05" ns2:_="">
    <xsd:import namespace="5f1ce42f-c57e-4699-9768-bf8c2a0293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1ce42f-c57e-4699-9768-bf8c2a0293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712B24-C0A6-4B7F-B65A-55B5C7F031C9}">
  <ds:schemaRefs>
    <ds:schemaRef ds:uri="http://schemas.microsoft.com/sharepoint/v3/contenttype/forms"/>
  </ds:schemaRefs>
</ds:datastoreItem>
</file>

<file path=customXml/itemProps2.xml><?xml version="1.0" encoding="utf-8"?>
<ds:datastoreItem xmlns:ds="http://schemas.openxmlformats.org/officeDocument/2006/customXml" ds:itemID="{89A9D075-37C2-4462-B7EB-4F458F6AE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1ce42f-c57e-4699-9768-bf8c2a0293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F16BE5-5DED-4F70-9F51-3E16E31A2E0B}">
  <ds:schemaRefs>
    <ds:schemaRef ds:uri="http://purl.org/dc/dcmitype/"/>
    <ds:schemaRef ds:uri="http://schemas.microsoft.com/office/2006/metadata/properties"/>
    <ds:schemaRef ds:uri="http://purl.org/dc/elements/1.1/"/>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infopath/2007/PartnerControls"/>
    <ds:schemaRef ds:uri="5f1ce42f-c57e-4699-9768-bf8c2a02930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8</vt:i4>
      </vt:variant>
    </vt:vector>
  </HeadingPairs>
  <TitlesOfParts>
    <vt:vector size="22" baseType="lpstr">
      <vt:lpstr>ÁREAS E PRODUTIVIDADE</vt:lpstr>
      <vt:lpstr>Linhas-Empresas-Tarifas_ANTT_20</vt:lpstr>
      <vt:lpstr>Uniformes</vt:lpstr>
      <vt:lpstr>ESCALA</vt:lpstr>
      <vt:lpstr>Encargos Sociais</vt:lpstr>
      <vt:lpstr>Copeira</vt:lpstr>
      <vt:lpstr>Garçom</vt:lpstr>
      <vt:lpstr>Materiais de consumo</vt:lpstr>
      <vt:lpstr>SINAPI_N_D_04_2020</vt:lpstr>
      <vt:lpstr>Conta Vinculada</vt:lpstr>
      <vt:lpstr>RESUMO_Preços</vt:lpstr>
      <vt:lpstr>COMPARATIVOS OUTROS ÓRGÃOS</vt:lpstr>
      <vt:lpstr>Exemplo_Conf_PIS_E_Cofins_LP</vt:lpstr>
      <vt:lpstr>Exemplo_Preenchimento_PIS_e_Co</vt:lpstr>
      <vt:lpstr>'COMPARATIVOS OUTROS ÓRGÃOS'!Area_de_impressao</vt:lpstr>
      <vt:lpstr>Copeira!Area_de_impressao</vt:lpstr>
      <vt:lpstr>Exemplo_Conf_PIS_E_Cofins_LP!Area_de_impressao</vt:lpstr>
      <vt:lpstr>Exemplo_Preenchimento_PIS_e_Co!Area_de_impressao</vt:lpstr>
      <vt:lpstr>Garçom!Area_de_impressao</vt:lpstr>
      <vt:lpstr>'Materiais de consumo'!Area_de_impressao</vt:lpstr>
      <vt:lpstr>RESUMO_Preços!Area_de_impressao</vt:lpstr>
      <vt:lpstr>Uniformes!Area_de_impressao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Silva</dc:creator>
  <cp:lastModifiedBy>1951475</cp:lastModifiedBy>
  <cp:lastPrinted>2020-07-03T20:00:42Z</cp:lastPrinted>
  <dcterms:created xsi:type="dcterms:W3CDTF">2020-05-22T20:21:08Z</dcterms:created>
  <dcterms:modified xsi:type="dcterms:W3CDTF">2023-08-03T11:46:47Z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0x010100ACA85EEB1003B445BFA9C09079EFAE82</vt:lpwstr>
  </property>
</Properties>
</file>